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.Alsiyabi\Contacts\Desktop\الإدارات الأخرى\"/>
    </mc:Choice>
  </mc:AlternateContent>
  <bookViews>
    <workbookView xWindow="0" yWindow="0" windowWidth="2430" windowHeight="450" tabRatio="822" activeTab="4"/>
  </bookViews>
  <sheets>
    <sheet name="Cover" sheetId="31" r:id="rId1"/>
    <sheet name="List of Tables" sheetId="32" r:id="rId2"/>
    <sheet name="T01" sheetId="1" r:id="rId3"/>
    <sheet name="T02" sheetId="3" r:id="rId4"/>
    <sheet name="T03" sheetId="2" r:id="rId5"/>
    <sheet name="T04" sheetId="4" r:id="rId6"/>
    <sheet name="T05" sheetId="5" r:id="rId7"/>
    <sheet name="T06" sheetId="6" r:id="rId8"/>
    <sheet name="T07" sheetId="7" r:id="rId9"/>
    <sheet name="T08" sheetId="8" r:id="rId10"/>
    <sheet name="T09" sheetId="9" r:id="rId11"/>
    <sheet name="T10" sheetId="20" r:id="rId12"/>
    <sheet name="T11" sheetId="11" r:id="rId13"/>
    <sheet name="T12" sheetId="12" r:id="rId14"/>
    <sheet name="PCWWCS" sheetId="23" state="hidden" r:id="rId15"/>
    <sheet name="PCWWT" sheetId="22" state="hidden" r:id="rId16"/>
    <sheet name="PS-NO" sheetId="30" state="hidden" r:id="rId17"/>
    <sheet name="DS-No" sheetId="28" state="hidden" r:id="rId18"/>
    <sheet name="T13" sheetId="25" r:id="rId19"/>
    <sheet name="T14" sheetId="21" r:id="rId20"/>
    <sheet name="WWTP-NO" sheetId="29" state="hidden" r:id="rId21"/>
    <sheet name="Dams-NO" sheetId="27" state="hidden" r:id="rId22"/>
    <sheet name="T15" sheetId="2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2" l="1"/>
  <c r="A16" i="32" l="1"/>
  <c r="A15" i="32"/>
  <c r="A14" i="32"/>
  <c r="A13" i="32"/>
  <c r="A12" i="32"/>
  <c r="A11" i="32"/>
  <c r="A10" i="32"/>
  <c r="A9" i="32"/>
  <c r="A8" i="32"/>
  <c r="A7" i="32"/>
  <c r="A6" i="32"/>
  <c r="A5" i="32"/>
  <c r="A4" i="32"/>
  <c r="A3" i="32"/>
  <c r="P41" i="30" l="1"/>
  <c r="O41" i="30"/>
  <c r="N41" i="30"/>
  <c r="P40" i="30"/>
  <c r="O40" i="30"/>
  <c r="N40" i="30"/>
  <c r="P39" i="30"/>
  <c r="O39" i="30"/>
  <c r="N39" i="30"/>
  <c r="P38" i="30"/>
  <c r="O38" i="30"/>
  <c r="N38" i="30"/>
  <c r="AK37" i="30"/>
  <c r="AJ37" i="30"/>
  <c r="AI37" i="30"/>
  <c r="P37" i="30"/>
  <c r="O37" i="30"/>
  <c r="N37" i="30"/>
  <c r="AK36" i="30"/>
  <c r="AJ36" i="30"/>
  <c r="AI36" i="30"/>
  <c r="P36" i="30"/>
  <c r="O36" i="30"/>
  <c r="N36" i="30"/>
  <c r="AK35" i="30"/>
  <c r="AJ35" i="30"/>
  <c r="AI35" i="30"/>
  <c r="P35" i="30"/>
  <c r="O35" i="30"/>
  <c r="N35" i="30"/>
  <c r="AK34" i="30"/>
  <c r="AJ34" i="30"/>
  <c r="AI34" i="30"/>
  <c r="P34" i="30"/>
  <c r="O34" i="30"/>
  <c r="N34" i="30"/>
  <c r="AK33" i="30"/>
  <c r="AJ33" i="30"/>
  <c r="AI33" i="30"/>
  <c r="P33" i="30"/>
  <c r="O33" i="30"/>
  <c r="N33" i="30"/>
  <c r="AK32" i="30"/>
  <c r="AJ32" i="30"/>
  <c r="AI32" i="30"/>
  <c r="P32" i="30"/>
  <c r="O32" i="30"/>
  <c r="N32" i="30"/>
  <c r="AK31" i="30"/>
  <c r="AJ31" i="30"/>
  <c r="AI31" i="30"/>
  <c r="P31" i="30"/>
  <c r="O31" i="30"/>
  <c r="N31" i="30"/>
  <c r="AK30" i="30"/>
  <c r="AJ30" i="30"/>
  <c r="AI30" i="30"/>
  <c r="P30" i="30"/>
  <c r="O30" i="30"/>
  <c r="N30" i="30"/>
  <c r="V26" i="30"/>
  <c r="V25" i="30"/>
  <c r="V24" i="30"/>
  <c r="V23" i="30"/>
  <c r="AI22" i="30"/>
  <c r="V22" i="30"/>
  <c r="V21" i="30"/>
  <c r="V20" i="30"/>
  <c r="V19" i="30"/>
  <c r="V18" i="30"/>
  <c r="K18" i="30"/>
  <c r="V17" i="30"/>
  <c r="K17" i="30"/>
  <c r="V16" i="30"/>
  <c r="K16" i="30"/>
  <c r="V15" i="30"/>
  <c r="K15" i="30"/>
  <c r="V14" i="30"/>
  <c r="K14" i="30"/>
  <c r="B14" i="30"/>
  <c r="K13" i="30"/>
  <c r="B13" i="30"/>
  <c r="K12" i="30"/>
  <c r="B12" i="30"/>
  <c r="AD11" i="30"/>
  <c r="T11" i="30"/>
  <c r="S11" i="30"/>
  <c r="R11" i="30"/>
  <c r="Q11" i="30"/>
  <c r="P11" i="30"/>
  <c r="O11" i="30"/>
  <c r="N11" i="30"/>
  <c r="K11" i="30"/>
  <c r="B11" i="30"/>
  <c r="AC10" i="30"/>
  <c r="AB10" i="30"/>
  <c r="AA10" i="30"/>
  <c r="Z10" i="30"/>
  <c r="Y10" i="30"/>
  <c r="X10" i="30"/>
  <c r="W10" i="30"/>
  <c r="V10" i="30"/>
  <c r="U10" i="30"/>
  <c r="K10" i="30"/>
  <c r="B10" i="30"/>
  <c r="AA9" i="30"/>
  <c r="Z9" i="30"/>
  <c r="Y9" i="30"/>
  <c r="X9" i="30"/>
  <c r="W9" i="30"/>
  <c r="V9" i="30"/>
  <c r="U9" i="30"/>
  <c r="B9" i="30"/>
  <c r="AC8" i="30"/>
  <c r="AB8" i="30"/>
  <c r="AA8" i="30"/>
  <c r="Z8" i="30"/>
  <c r="Y8" i="30"/>
  <c r="X8" i="30"/>
  <c r="W8" i="30"/>
  <c r="V8" i="30"/>
  <c r="U8" i="30"/>
  <c r="B8" i="30"/>
  <c r="B7" i="30"/>
  <c r="AC6" i="30"/>
  <c r="AB6" i="30"/>
  <c r="AA6" i="30"/>
  <c r="Z6" i="30"/>
  <c r="Y6" i="30"/>
  <c r="X6" i="30"/>
  <c r="W6" i="30"/>
  <c r="V6" i="30"/>
  <c r="U6" i="30"/>
  <c r="B6" i="30"/>
  <c r="AC5" i="30"/>
  <c r="AB5" i="30"/>
  <c r="AA5" i="30"/>
  <c r="Z5" i="30"/>
  <c r="Y5" i="30"/>
  <c r="X5" i="30"/>
  <c r="W5" i="30"/>
  <c r="V5" i="30"/>
  <c r="U5" i="30"/>
  <c r="U10" i="29"/>
  <c r="V10" i="29"/>
  <c r="W10" i="29"/>
  <c r="X10" i="29"/>
  <c r="Y10" i="29"/>
  <c r="Z10" i="29"/>
  <c r="AA10" i="29"/>
  <c r="AB10" i="29"/>
  <c r="AC10" i="29"/>
  <c r="U9" i="29"/>
  <c r="V9" i="29"/>
  <c r="W9" i="29"/>
  <c r="X9" i="29"/>
  <c r="Y9" i="29"/>
  <c r="Z9" i="29"/>
  <c r="AA9" i="29"/>
  <c r="AB9" i="29"/>
  <c r="AC9" i="29"/>
  <c r="U8" i="29"/>
  <c r="V8" i="29"/>
  <c r="W8" i="29"/>
  <c r="X8" i="29"/>
  <c r="Y8" i="29"/>
  <c r="Z8" i="29"/>
  <c r="AA8" i="29"/>
  <c r="AB8" i="29"/>
  <c r="AC8" i="29"/>
  <c r="U7" i="29"/>
  <c r="V7" i="29"/>
  <c r="W7" i="29"/>
  <c r="X7" i="29"/>
  <c r="X5" i="29"/>
  <c r="X6" i="29"/>
  <c r="Y7" i="29"/>
  <c r="Z7" i="29"/>
  <c r="AA7" i="29"/>
  <c r="AA5" i="29"/>
  <c r="AA6" i="29"/>
  <c r="AB7" i="29"/>
  <c r="AC7" i="29"/>
  <c r="U6" i="29"/>
  <c r="V6" i="29"/>
  <c r="V5" i="29"/>
  <c r="W6" i="29"/>
  <c r="Y6" i="29"/>
  <c r="Z6" i="29"/>
  <c r="AB6" i="29"/>
  <c r="AC6" i="29"/>
  <c r="U5" i="29"/>
  <c r="W5" i="29"/>
  <c r="Y5" i="29"/>
  <c r="Z5" i="29"/>
  <c r="AB5" i="29"/>
  <c r="AC5" i="29"/>
  <c r="AI22" i="29"/>
  <c r="AD10" i="29"/>
  <c r="T10" i="29"/>
  <c r="S10" i="29"/>
  <c r="R10" i="29"/>
  <c r="Q10" i="29"/>
  <c r="P10" i="29"/>
  <c r="O10" i="29"/>
  <c r="N10" i="29"/>
  <c r="AD9" i="29"/>
  <c r="T9" i="29"/>
  <c r="S9" i="29"/>
  <c r="R9" i="29"/>
  <c r="Q9" i="29"/>
  <c r="P9" i="29"/>
  <c r="O9" i="29"/>
  <c r="N9" i="29"/>
  <c r="AD8" i="29"/>
  <c r="T8" i="29"/>
  <c r="S8" i="29"/>
  <c r="R8" i="29"/>
  <c r="Q8" i="29"/>
  <c r="P8" i="29"/>
  <c r="O8" i="29"/>
  <c r="N8" i="29"/>
  <c r="AD7" i="29"/>
  <c r="T7" i="29"/>
  <c r="S7" i="29"/>
  <c r="R7" i="29"/>
  <c r="Q7" i="29"/>
  <c r="P7" i="29"/>
  <c r="O7" i="29"/>
  <c r="N7" i="29"/>
  <c r="AD6" i="29"/>
  <c r="T6" i="29"/>
  <c r="T11" i="29" s="1"/>
  <c r="S6" i="29"/>
  <c r="S11" i="29" s="1"/>
  <c r="R6" i="29"/>
  <c r="R11" i="29" s="1"/>
  <c r="Q6" i="29"/>
  <c r="Q11" i="29" s="1"/>
  <c r="P6" i="29"/>
  <c r="P11" i="29" s="1"/>
  <c r="O6" i="29"/>
  <c r="O11" i="29" s="1"/>
  <c r="N6" i="29"/>
  <c r="N11" i="29" s="1"/>
  <c r="AD5" i="29"/>
  <c r="AD11" i="29"/>
  <c r="U10" i="28"/>
  <c r="V10" i="28"/>
  <c r="W10" i="28"/>
  <c r="X10" i="28"/>
  <c r="Y10" i="28"/>
  <c r="Z10" i="28"/>
  <c r="AA10" i="28"/>
  <c r="AB10" i="28"/>
  <c r="AC10" i="28"/>
  <c r="U9" i="28"/>
  <c r="V9" i="28"/>
  <c r="W9" i="28"/>
  <c r="X9" i="28"/>
  <c r="Y9" i="28"/>
  <c r="Z9" i="28"/>
  <c r="AA9" i="28"/>
  <c r="U8" i="28"/>
  <c r="V8" i="28"/>
  <c r="W8" i="28"/>
  <c r="X8" i="28"/>
  <c r="Y8" i="28"/>
  <c r="Z8" i="28"/>
  <c r="AA8" i="28"/>
  <c r="AB8" i="28"/>
  <c r="AC8" i="28"/>
  <c r="U6" i="28"/>
  <c r="V6" i="28"/>
  <c r="W6" i="28"/>
  <c r="X6" i="28"/>
  <c r="X5" i="28"/>
  <c r="Y6" i="28"/>
  <c r="Z6" i="28"/>
  <c r="AA6" i="28"/>
  <c r="AB6" i="28"/>
  <c r="AB5" i="28"/>
  <c r="AC6" i="28"/>
  <c r="U5" i="28"/>
  <c r="V5" i="28"/>
  <c r="W5" i="28"/>
  <c r="Y5" i="28"/>
  <c r="Z5" i="28"/>
  <c r="AA5" i="28"/>
  <c r="AC5" i="28"/>
  <c r="P41" i="28"/>
  <c r="O41" i="28"/>
  <c r="N41" i="28"/>
  <c r="P40" i="28"/>
  <c r="O40" i="28"/>
  <c r="N40" i="28"/>
  <c r="P39" i="28"/>
  <c r="O39" i="28"/>
  <c r="N39" i="28"/>
  <c r="P38" i="28"/>
  <c r="O38" i="28"/>
  <c r="N38" i="28"/>
  <c r="AK37" i="28"/>
  <c r="AJ37" i="28"/>
  <c r="AI37" i="28"/>
  <c r="P37" i="28"/>
  <c r="O37" i="28"/>
  <c r="N37" i="28"/>
  <c r="AK36" i="28"/>
  <c r="AJ36" i="28"/>
  <c r="AI36" i="28"/>
  <c r="P36" i="28"/>
  <c r="O36" i="28"/>
  <c r="N36" i="28"/>
  <c r="AK35" i="28"/>
  <c r="AJ35" i="28"/>
  <c r="AI35" i="28"/>
  <c r="P35" i="28"/>
  <c r="O35" i="28"/>
  <c r="N35" i="28"/>
  <c r="AK34" i="28"/>
  <c r="AJ34" i="28"/>
  <c r="AI34" i="28"/>
  <c r="P34" i="28"/>
  <c r="O34" i="28"/>
  <c r="N34" i="28"/>
  <c r="AK33" i="28"/>
  <c r="AJ33" i="28"/>
  <c r="AI33" i="28"/>
  <c r="P33" i="28"/>
  <c r="O33" i="28"/>
  <c r="N33" i="28"/>
  <c r="AK32" i="28"/>
  <c r="AJ32" i="28"/>
  <c r="AI32" i="28"/>
  <c r="P32" i="28"/>
  <c r="O32" i="28"/>
  <c r="N32" i="28"/>
  <c r="AK31" i="28"/>
  <c r="AJ31" i="28"/>
  <c r="AI31" i="28"/>
  <c r="P31" i="28"/>
  <c r="O31" i="28"/>
  <c r="N31" i="28"/>
  <c r="AK30" i="28"/>
  <c r="AJ30" i="28"/>
  <c r="AI30" i="28"/>
  <c r="P30" i="28"/>
  <c r="O30" i="28"/>
  <c r="N30" i="28"/>
  <c r="AI22" i="28"/>
  <c r="K18" i="28"/>
  <c r="V17" i="28"/>
  <c r="K17" i="28"/>
  <c r="V16" i="28"/>
  <c r="K16" i="28"/>
  <c r="V15" i="28"/>
  <c r="K15" i="28"/>
  <c r="V14" i="28"/>
  <c r="K14" i="28"/>
  <c r="B14" i="28"/>
  <c r="K13" i="28"/>
  <c r="B13" i="28"/>
  <c r="K12" i="28"/>
  <c r="B12" i="28"/>
  <c r="AD11" i="28"/>
  <c r="T11" i="28"/>
  <c r="S11" i="28"/>
  <c r="R11" i="28"/>
  <c r="Q11" i="28"/>
  <c r="P11" i="28"/>
  <c r="O11" i="28"/>
  <c r="N11" i="28"/>
  <c r="K11" i="28"/>
  <c r="B11" i="28"/>
  <c r="K10" i="28"/>
  <c r="B10" i="28"/>
  <c r="B9" i="28"/>
  <c r="B8" i="28"/>
  <c r="B7" i="28"/>
  <c r="B6" i="28"/>
  <c r="B18" i="27"/>
  <c r="B16" i="27"/>
  <c r="B13" i="27"/>
  <c r="B10" i="27"/>
  <c r="U8" i="27"/>
  <c r="V8" i="27"/>
  <c r="W8" i="27"/>
  <c r="X8" i="27"/>
  <c r="Y8" i="27"/>
  <c r="Z8" i="27"/>
  <c r="AA8" i="27"/>
  <c r="AB8" i="27"/>
  <c r="AC8" i="27"/>
  <c r="U7" i="27"/>
  <c r="V7" i="27"/>
  <c r="W7" i="27"/>
  <c r="X7" i="27"/>
  <c r="Y7" i="27"/>
  <c r="Z7" i="27"/>
  <c r="AA7" i="27"/>
  <c r="AB7" i="27"/>
  <c r="AC7" i="27"/>
  <c r="AI22" i="27"/>
  <c r="AD10" i="27"/>
  <c r="AD9" i="27"/>
  <c r="AD8" i="27"/>
  <c r="AD7" i="27"/>
  <c r="AD6" i="27"/>
  <c r="T11" i="27"/>
  <c r="S11" i="27"/>
  <c r="R11" i="27"/>
  <c r="Q11" i="27"/>
  <c r="AD5" i="27"/>
  <c r="AD11" i="27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N7" i="22"/>
  <c r="O7" i="22"/>
  <c r="P7" i="22"/>
  <c r="Q7" i="22"/>
  <c r="R7" i="22"/>
  <c r="S7" i="22"/>
  <c r="T7" i="22"/>
  <c r="U7" i="22"/>
  <c r="V7" i="22"/>
  <c r="W7" i="22"/>
  <c r="X7" i="22"/>
  <c r="Y7" i="22"/>
  <c r="Z7" i="22"/>
  <c r="AA7" i="22"/>
  <c r="AB7" i="22"/>
  <c r="AC7" i="22"/>
  <c r="AD7" i="22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AD7" i="23"/>
  <c r="N6" i="22"/>
  <c r="O6" i="22"/>
  <c r="P6" i="22"/>
  <c r="Q6" i="22"/>
  <c r="R6" i="22"/>
  <c r="S6" i="22"/>
  <c r="T6" i="22"/>
  <c r="U6" i="22"/>
  <c r="V6" i="22"/>
  <c r="W6" i="22"/>
  <c r="X6" i="22"/>
  <c r="Y6" i="22"/>
  <c r="Z6" i="22"/>
  <c r="AA6" i="22"/>
  <c r="AB6" i="22"/>
  <c r="AC6" i="22"/>
  <c r="AD6" i="22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AB6" i="23"/>
  <c r="AC6" i="23"/>
  <c r="AD6" i="23"/>
  <c r="X5" i="23"/>
  <c r="N5" i="23"/>
  <c r="O5" i="23"/>
  <c r="P5" i="23"/>
  <c r="Q5" i="23"/>
  <c r="R5" i="23"/>
  <c r="R11" i="23" s="1"/>
  <c r="S5" i="23"/>
  <c r="T5" i="23"/>
  <c r="U5" i="23"/>
  <c r="V5" i="23"/>
  <c r="W5" i="23"/>
  <c r="Y5" i="23"/>
  <c r="Z5" i="23"/>
  <c r="AA5" i="23"/>
  <c r="AA11" i="23" s="1"/>
  <c r="AB5" i="23"/>
  <c r="AC5" i="23"/>
  <c r="AD5" i="23"/>
  <c r="AI21" i="22"/>
  <c r="AI21" i="23"/>
  <c r="AD11" i="23"/>
  <c r="AC11" i="23"/>
  <c r="AB11" i="23"/>
  <c r="Z11" i="23"/>
  <c r="Y11" i="23"/>
  <c r="X11" i="23"/>
  <c r="W11" i="23"/>
  <c r="V11" i="23"/>
  <c r="U11" i="23"/>
  <c r="T11" i="23"/>
  <c r="S11" i="23"/>
  <c r="Q11" i="23"/>
  <c r="P11" i="23"/>
  <c r="O11" i="23"/>
  <c r="N11" i="23"/>
  <c r="AA11" i="30" l="1"/>
  <c r="AC11" i="27"/>
  <c r="AC11" i="30"/>
  <c r="V11" i="27"/>
  <c r="X11" i="27"/>
  <c r="W11" i="27"/>
  <c r="AA11" i="27"/>
  <c r="V11" i="30"/>
  <c r="W11" i="28"/>
  <c r="V11" i="28"/>
  <c r="AC11" i="29"/>
  <c r="AA11" i="29"/>
  <c r="X11" i="30"/>
  <c r="U11" i="29"/>
  <c r="AC11" i="28"/>
  <c r="Z11" i="28"/>
  <c r="U11" i="30"/>
  <c r="AB11" i="27"/>
  <c r="U11" i="27"/>
  <c r="Y11" i="27"/>
  <c r="Z11" i="27"/>
  <c r="Z11" i="29"/>
  <c r="Y11" i="30"/>
  <c r="AA11" i="28"/>
  <c r="V11" i="29"/>
  <c r="U11" i="28"/>
  <c r="AB11" i="30"/>
  <c r="Z11" i="30"/>
  <c r="W11" i="30"/>
  <c r="X11" i="28"/>
  <c r="Y11" i="28"/>
  <c r="X11" i="29"/>
  <c r="AB11" i="29"/>
  <c r="AB11" i="28"/>
  <c r="Y11" i="29"/>
  <c r="W11" i="29"/>
</calcChain>
</file>

<file path=xl/comments1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2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3.xml><?xml version="1.0" encoding="utf-8"?>
<comments xmlns="http://schemas.openxmlformats.org/spreadsheetml/2006/main">
  <authors>
    <author>Ibtihag Al Siyabi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في عام 2014 اغلقت محطة الجهراء لتحلية </t>
        </r>
      </text>
    </comment>
  </commentList>
</comments>
</file>

<file path=xl/sharedStrings.xml><?xml version="1.0" encoding="utf-8"?>
<sst xmlns="http://schemas.openxmlformats.org/spreadsheetml/2006/main" count="869" uniqueCount="257">
  <si>
    <t xml:space="preserve">السنة </t>
  </si>
  <si>
    <t xml:space="preserve">الدولة </t>
  </si>
  <si>
    <t xml:space="preserve">المصدر </t>
  </si>
  <si>
    <t xml:space="preserve">طريقة الحساب </t>
  </si>
  <si>
    <t>الملاحظة1</t>
  </si>
  <si>
    <t>الملاحظة2</t>
  </si>
  <si>
    <t xml:space="preserve">البيانات مراجعة من قبل الدولة </t>
  </si>
  <si>
    <t xml:space="preserve">البيانات المراجعة من قبل المركز </t>
  </si>
  <si>
    <t xml:space="preserve">الامارات </t>
  </si>
  <si>
    <t>البحرين</t>
  </si>
  <si>
    <t>السعودية</t>
  </si>
  <si>
    <t>عمان</t>
  </si>
  <si>
    <t>قطر</t>
  </si>
  <si>
    <t xml:space="preserve">الكويت </t>
  </si>
  <si>
    <t xml:space="preserve">مليون متر مكعب في السنة   </t>
  </si>
  <si>
    <t>Unit: 1000 cubic meter per day</t>
  </si>
  <si>
    <t>الوحدة:1000 متر مكعب في اليوم</t>
  </si>
  <si>
    <t>K.S.A</t>
  </si>
  <si>
    <t>السكان الموصولون بشبكة لجمع المياه العادمة</t>
  </si>
  <si>
    <t>Bahrain</t>
  </si>
  <si>
    <t>Oman</t>
  </si>
  <si>
    <t>Qatar</t>
  </si>
  <si>
    <t>Year</t>
  </si>
  <si>
    <t>U.A.E</t>
  </si>
  <si>
    <t xml:space="preserve">Kuwait </t>
  </si>
  <si>
    <t xml:space="preserve">GCC </t>
  </si>
  <si>
    <t>الموافقة على النشر</t>
  </si>
  <si>
    <t xml:space="preserve">ملاحظات </t>
  </si>
  <si>
    <t xml:space="preserve">اجمالي كمية الهطول </t>
  </si>
  <si>
    <t>Foot Note</t>
  </si>
  <si>
    <t>Population connected to wastewater collecting system</t>
  </si>
  <si>
    <t>%</t>
  </si>
  <si>
    <t xml:space="preserve">Unit: Percentage </t>
  </si>
  <si>
    <t xml:space="preserve">الوحدة: نسبة </t>
  </si>
  <si>
    <t>السكان الموصولون بشبكة لمعالجة المياه العادمة</t>
  </si>
  <si>
    <t>Population connected to wastewater treatment</t>
  </si>
  <si>
    <t>WWTP stations - Design Capacity</t>
  </si>
  <si>
    <t>Dams - Design Capacity</t>
  </si>
  <si>
    <t>محطات معالجة المياه العادمة - سعة التصميم</t>
  </si>
  <si>
    <t>السدود - سعة التصميم</t>
  </si>
  <si>
    <t xml:space="preserve">1000متر مكعب /اليوم </t>
  </si>
  <si>
    <t xml:space="preserve"> الإمارات</t>
  </si>
  <si>
    <t xml:space="preserve"> البحرين</t>
  </si>
  <si>
    <t xml:space="preserve"> قطر </t>
  </si>
  <si>
    <t>الكويت</t>
  </si>
  <si>
    <t xml:space="preserve">اجمالي مجلس التعاون الخليجي </t>
  </si>
  <si>
    <t xml:space="preserve"> Total of GCC </t>
  </si>
  <si>
    <t>…</t>
  </si>
  <si>
    <t>...</t>
  </si>
  <si>
    <t xml:space="preserve"> الكويت</t>
  </si>
  <si>
    <t xml:space="preserve"> السعودية</t>
  </si>
  <si>
    <t xml:space="preserve"> الإمارات </t>
  </si>
  <si>
    <t xml:space="preserve">Total of GCC </t>
  </si>
  <si>
    <t xml:space="preserve"> اجمالي مجلس دول التعاون الخليجي</t>
  </si>
  <si>
    <t xml:space="preserve">جدول5.1: نسبة (%) السكان الموصولون بشبكة لجمع المياه العادمة في دول مجلس التعاون </t>
  </si>
  <si>
    <t>Table5.1: Population connected to wastewater collecting system in GCC Countries</t>
  </si>
  <si>
    <t>جدول5.2: نسبة (%)  السكان الموصولون بشبكة لمعالجة المياه العادمة في دول مجلس التعاون</t>
  </si>
  <si>
    <t>Table5.2: Population connected to wastewater Treatment in GCC Countries</t>
  </si>
  <si>
    <t>جدول6.1: السعة التصميمية- محطات التحلية في دول مجلس التعاون</t>
  </si>
  <si>
    <r>
      <t>Table</t>
    </r>
    <r>
      <rPr>
        <sz val="13"/>
        <color theme="1"/>
        <rFont val="Arial"/>
        <family val="2"/>
      </rPr>
      <t>6</t>
    </r>
    <r>
      <rPr>
        <sz val="13"/>
        <color theme="1"/>
        <rFont val="Calibri"/>
        <family val="2"/>
        <scheme val="minor"/>
      </rPr>
      <t>.</t>
    </r>
    <r>
      <rPr>
        <sz val="13"/>
        <color theme="1"/>
        <rFont val="Arial"/>
        <family val="2"/>
      </rPr>
      <t>1</t>
    </r>
    <r>
      <rPr>
        <sz val="13"/>
        <color theme="1"/>
        <rFont val="Calibri"/>
        <family val="2"/>
        <scheme val="minor"/>
      </rPr>
      <t>: Design Capacity-Desalinated Plants in GCC Countries</t>
    </r>
  </si>
  <si>
    <t>Table6.2: Design Capacity –Waste water Treatment plants in GCC Countries</t>
  </si>
  <si>
    <t>Figure17: Design Capacity of Wastewater Treatment Plant in GCC Countries during</t>
  </si>
  <si>
    <t xml:space="preserve"> البحرين Bahrain</t>
  </si>
  <si>
    <t>Figure 16:  Percentage of Population connected to wastewater collecting system in GCC Countries (2011-2014)</t>
  </si>
  <si>
    <t>Unit: 1000 m³/d</t>
  </si>
  <si>
    <t>الوحدة:1000 م³/اليوم</t>
  </si>
  <si>
    <t xml:space="preserve">الوحدة:م م³/السنة </t>
  </si>
  <si>
    <t>Unit: Mm³/yr</t>
  </si>
  <si>
    <r>
      <t>ا</t>
    </r>
    <r>
      <rPr>
        <sz val="13"/>
        <color theme="1"/>
        <rFont val="GE SS Text Light"/>
        <family val="1"/>
        <charset val="178"/>
      </rPr>
      <t xml:space="preserve">لشكل18:السعة لتصميمية -محطات التحلية في دول مجلس التعاون </t>
    </r>
  </si>
  <si>
    <t>Table18: Design capacity of Desalinated plants in GCC Countries</t>
  </si>
  <si>
    <t xml:space="preserve">الشكل18: اجمالي السعة التصميمية لسدود في دول مجلس التعاون </t>
  </si>
  <si>
    <t>Figure18: Total Design Capacity of Dams in GCC Countries</t>
  </si>
  <si>
    <t>الوحدة:م م³/السنة</t>
  </si>
  <si>
    <t>الوحدة:1000م³/اليوم</t>
  </si>
  <si>
    <t xml:space="preserve"> البحرين Bahrain </t>
  </si>
  <si>
    <t xml:space="preserve"> قطر Qatar</t>
  </si>
  <si>
    <t xml:space="preserve"> الكويت Kuwait</t>
  </si>
  <si>
    <t xml:space="preserve"> السعودية K.S.A</t>
  </si>
  <si>
    <t xml:space="preserve">عمان Oman </t>
  </si>
  <si>
    <t xml:space="preserve"> قطر Qatar </t>
  </si>
  <si>
    <t xml:space="preserve">قطر Qatar </t>
  </si>
  <si>
    <t xml:space="preserve">جدول6.2: السعة التصميمية- محطات معالجة المياه العادمة في دول مجلس التعاون </t>
  </si>
  <si>
    <t>الشكل17:السعة التصميمية -محطات معالجة المياه العادمة في دول مجلس التعاون خلال الفترة (2006-2010)</t>
  </si>
  <si>
    <t xml:space="preserve"> السعودية KSA</t>
  </si>
  <si>
    <t xml:space="preserve"> الإمارات  UAE</t>
  </si>
  <si>
    <t xml:space="preserve">الشكل16:نسبة  السكان الموصولون بشبكة لجمع المياه العادمة في دول مجلس التعاون </t>
  </si>
  <si>
    <t>دول6.3:العدد- السدود في دول مجلس التعاون</t>
  </si>
  <si>
    <t>Table6.3: Number-Dams in GCC Countries</t>
  </si>
  <si>
    <t>محطات تحلية المياه - عدد</t>
  </si>
  <si>
    <t>Desalination stations - NO</t>
  </si>
  <si>
    <t xml:space="preserve"> </t>
  </si>
  <si>
    <t>Data  Quality</t>
  </si>
  <si>
    <t>Title of Table</t>
  </si>
  <si>
    <r>
      <t>رقم الجدول</t>
    </r>
    <r>
      <rPr>
        <b/>
        <sz val="9"/>
        <rFont val="Times New Roman"/>
        <family val="1"/>
      </rPr>
      <t xml:space="preserve">
</t>
    </r>
    <r>
      <rPr>
        <b/>
        <sz val="10"/>
        <rFont val="Times New Roman"/>
        <family val="1"/>
      </rPr>
      <t>Table No</t>
    </r>
  </si>
  <si>
    <t>عنوان الجدول</t>
  </si>
  <si>
    <t>جدول (1)Table</t>
  </si>
  <si>
    <t>جدول (2)Table</t>
  </si>
  <si>
    <t>جدول (3)Table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</si>
  <si>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vertAlign val="superscript"/>
        <sz val="9"/>
        <color theme="1"/>
        <rFont val="Calibri"/>
        <family val="2"/>
        <scheme val="minor"/>
      </rPr>
      <t xml:space="preserve">) </t>
    </r>
    <r>
      <rPr>
        <sz val="9"/>
        <color rgb="FF000000"/>
        <rFont val="Calibri"/>
        <family val="2"/>
        <scheme val="minor"/>
      </rPr>
      <t>Estimated data</t>
    </r>
  </si>
  <si>
    <t>KSA</t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</si>
  <si>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</si>
  <si>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UAE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</si>
  <si>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</si>
  <si>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(3)</t>
    </r>
  </si>
  <si>
    <r>
      <t>(1)</t>
    </r>
    <r>
      <rPr>
        <sz val="10"/>
        <color rgb="FF000000"/>
        <rFont val="Sakkal Majalla"/>
      </rPr>
      <t xml:space="preserve"> بيانات تقديرية</t>
    </r>
  </si>
  <si>
    <r>
      <t>(1)</t>
    </r>
    <r>
      <rPr>
        <sz val="10"/>
        <color theme="1"/>
        <rFont val="Calibri"/>
        <family val="2"/>
        <scheme val="minor"/>
      </rPr>
      <t xml:space="preserve"> Data of 2014</t>
    </r>
  </si>
  <si>
    <r>
      <t>(1)</t>
    </r>
    <r>
      <rPr>
        <sz val="10"/>
        <color theme="1"/>
        <rFont val="Calibri"/>
        <family val="2"/>
        <scheme val="minor"/>
      </rPr>
      <t xml:space="preserve"> Production of  water purification stations constructed near dams</t>
    </r>
  </si>
  <si>
    <t>UAE</t>
  </si>
  <si>
    <r>
      <t xml:space="preserve">السعودية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</si>
  <si>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KSA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</si>
  <si>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</si>
  <si>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Bahrain </t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</si>
  <si>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</si>
  <si>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Oman </t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</si>
  <si>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/>
    </r>
  </si>
  <si>
    <t>جدول (4)Table</t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</si>
  <si>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</si>
  <si>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</si>
  <si>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(1) </t>
    </r>
    <r>
      <rPr>
        <sz val="10"/>
        <color theme="1"/>
        <rFont val="Calibri"/>
        <family val="2"/>
        <scheme val="minor"/>
      </rPr>
      <t xml:space="preserve">Do not  include saline groundwater </t>
    </r>
  </si>
  <si>
    <t>جدول (5)Table</t>
  </si>
  <si>
    <r>
      <t xml:space="preserve">(1) </t>
    </r>
    <r>
      <rPr>
        <sz val="10"/>
        <color rgb="FF000000"/>
        <rFont val="Calibri"/>
        <family val="2"/>
        <scheme val="minor"/>
      </rPr>
      <t>Reused waster from wastewater tertiary treated and reused for irrigation and landscaping</t>
    </r>
  </si>
  <si>
    <r>
      <t>(1)</t>
    </r>
    <r>
      <rPr>
        <sz val="10"/>
        <color rgb="FF0D0D0D"/>
        <rFont val="Sakkal Majalla"/>
      </rPr>
      <t xml:space="preserve"> المياه المعاد استعمالها من مياه الصرف الصحي المعالجة ثلاثياً والتي يتم إعادة استخدامها لأغراض الري والتشجير</t>
    </r>
  </si>
  <si>
    <r>
      <t>(1)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Sakkal Majalla"/>
      </rPr>
      <t>لا تشمل المياه الجوفية المالحة</t>
    </r>
  </si>
  <si>
    <t>إجمالي المياه العذبة المتاحة للاستخدام في دول مجلس التعاون خلال الفترة  2007-2015م</t>
  </si>
  <si>
    <t>Total Water Available for Use in GCC Countries during 2007-2015</t>
  </si>
  <si>
    <t>جدول (6)Table</t>
  </si>
  <si>
    <r>
      <t xml:space="preserve">(1) </t>
    </r>
    <r>
      <rPr>
        <sz val="10"/>
        <color theme="1"/>
        <rFont val="Calibri"/>
        <family val="2"/>
        <scheme val="minor"/>
      </rPr>
      <t>Do not include fresh surface water abstracted</t>
    </r>
  </si>
  <si>
    <t xml:space="preserve"> اجمالي المياه التي تم حسابها وفقا للبيانات المتوفرة في الجداول السابقة (2،3،4،5)</t>
  </si>
  <si>
    <t xml:space="preserve"> Total water calculated according to available data on the previous tables (2, 3, 4, and 5)</t>
  </si>
  <si>
    <r>
      <t>(1)</t>
    </r>
    <r>
      <rPr>
        <sz val="10"/>
        <color theme="1"/>
        <rFont val="Sakkal Majalla"/>
      </rPr>
      <t xml:space="preserve"> لا تشمل المياه السطحية العذبة المستخرجة 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</si>
  <si>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</si>
  <si>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</si>
  <si>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(1) </t>
    </r>
    <r>
      <rPr>
        <sz val="10"/>
        <color theme="1"/>
        <rFont val="Calibri"/>
        <family val="2"/>
        <scheme val="minor"/>
      </rPr>
      <t xml:space="preserve">Desalinated water production only </t>
    </r>
  </si>
  <si>
    <r>
      <t>(1)</t>
    </r>
    <r>
      <rPr>
        <sz val="10"/>
        <color theme="1"/>
        <rFont val="Sakkal Majalla"/>
      </rPr>
      <t xml:space="preserve"> إنتاج مياه التحلية فقط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</si>
  <si>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</si>
  <si>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</si>
  <si>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</si>
  <si>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t>جدول (7)Table</t>
  </si>
  <si>
    <t>جدول (8)Table</t>
  </si>
  <si>
    <r>
      <t xml:space="preserve">(1) </t>
    </r>
    <r>
      <rPr>
        <sz val="10"/>
        <color theme="1"/>
        <rFont val="Calibri"/>
        <family val="2"/>
        <scheme val="minor"/>
      </rPr>
      <t>Losses of desalinated water production could include self-consumption</t>
    </r>
  </si>
  <si>
    <r>
      <t xml:space="preserve">(2) </t>
    </r>
    <r>
      <rPr>
        <sz val="10"/>
        <color theme="1"/>
        <rFont val="Calibri"/>
        <family val="2"/>
        <scheme val="minor"/>
      </rPr>
      <t xml:space="preserve">Loss during transport was estimated </t>
    </r>
  </si>
  <si>
    <r>
      <t xml:space="preserve">(1) </t>
    </r>
    <r>
      <rPr>
        <sz val="10"/>
        <color theme="1"/>
        <rFont val="Sakkal Majalla"/>
      </rPr>
      <t xml:space="preserve">الفاقد من التحلية وقد يشمل الاستهلاك الذاتي </t>
    </r>
  </si>
  <si>
    <r>
      <t>(2)</t>
    </r>
    <r>
      <rPr>
        <sz val="10"/>
        <color theme="1"/>
        <rFont val="Sakkal Majalla"/>
      </rPr>
      <t xml:space="preserve"> قيمة تقديرية للفاقد أثناء النقل </t>
    </r>
  </si>
  <si>
    <r>
      <t xml:space="preserve">(1) </t>
    </r>
    <r>
      <rPr>
        <sz val="10"/>
        <color theme="1"/>
        <rFont val="Calibri"/>
        <family val="2"/>
        <scheme val="minor"/>
      </rPr>
      <t>Desalinated water used only</t>
    </r>
  </si>
  <si>
    <r>
      <t>(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Estimated data</t>
    </r>
  </si>
  <si>
    <r>
      <t xml:space="preserve">(1) </t>
    </r>
    <r>
      <rPr>
        <sz val="10"/>
        <color theme="1"/>
        <rFont val="Sakkal Majalla"/>
      </rPr>
      <t xml:space="preserve">استخدام مياه التحلية/المياه المزالة ملوحتها فقط </t>
    </r>
  </si>
  <si>
    <r>
      <t xml:space="preserve">(2) </t>
    </r>
    <r>
      <rPr>
        <sz val="10"/>
        <color theme="1"/>
        <rFont val="Sakkal Majalla"/>
      </rPr>
      <t xml:space="preserve">بيان تقديري 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</si>
  <si>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/>
    </r>
  </si>
  <si>
    <t>جدول (9)Table</t>
  </si>
  <si>
    <t>جدول (10)Table</t>
  </si>
  <si>
    <t>الوحدة: م م³/السنة</t>
  </si>
  <si>
    <t>جدول (11)Table</t>
  </si>
  <si>
    <r>
      <t>الإمارات</t>
    </r>
    <r>
      <rPr>
        <b/>
        <vertAlign val="superscript"/>
        <sz val="10"/>
        <color rgb="FFFFFFFF"/>
        <rFont val="Times New Roman"/>
        <family val="1"/>
      </rPr>
      <t/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</si>
  <si>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3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</si>
  <si>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(1) </t>
    </r>
    <r>
      <rPr>
        <sz val="10"/>
        <color theme="1"/>
        <rFont val="Calibri"/>
        <family val="2"/>
        <scheme val="minor"/>
      </rPr>
      <t>Does not include agriculture waste water</t>
    </r>
  </si>
  <si>
    <r>
      <t xml:space="preserve">(1) </t>
    </r>
    <r>
      <rPr>
        <sz val="10"/>
        <color theme="1"/>
        <rFont val="Sakkal Majalla"/>
      </rPr>
      <t xml:space="preserve">غير شاملة مياه الصرف الزراعي </t>
    </r>
  </si>
  <si>
    <t>جدول (12)Table</t>
  </si>
  <si>
    <r>
      <t xml:space="preserve">(1) </t>
    </r>
    <r>
      <rPr>
        <sz val="10"/>
        <color theme="1"/>
        <rFont val="Calibri"/>
        <family val="2"/>
        <scheme val="minor"/>
      </rPr>
      <t>Wastewater Tertiary Treated only</t>
    </r>
  </si>
  <si>
    <r>
      <t>(1)</t>
    </r>
    <r>
      <rPr>
        <sz val="10"/>
        <color theme="1"/>
        <rFont val="Sakkal Majalla"/>
      </rPr>
      <t xml:space="preserve"> المياه المعالجة ثلاثياً فقط 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</si>
  <si>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/>
    </r>
  </si>
  <si>
    <t>جدول (13)Table</t>
  </si>
  <si>
    <t>جدول (14)Table</t>
  </si>
  <si>
    <r>
      <t>823.6</t>
    </r>
    <r>
      <rPr>
        <vertAlign val="superscript"/>
        <sz val="10"/>
        <color rgb="FF000000"/>
        <rFont val="Calibri"/>
        <family val="2"/>
        <scheme val="minor"/>
      </rPr>
      <t>(4)</t>
    </r>
  </si>
  <si>
    <t>جدول (15)Table</t>
  </si>
  <si>
    <t xml:space="preserve">إحصاءات المياه  </t>
  </si>
  <si>
    <t>في دول مجلس التعاون لدول الخليج العربية</t>
  </si>
  <si>
    <r>
      <t xml:space="preserve">             </t>
    </r>
    <r>
      <rPr>
        <sz val="22"/>
        <color theme="1"/>
        <rFont val="Calibri"/>
        <family val="2"/>
        <scheme val="minor"/>
      </rPr>
      <t>Water Statistics in GCC Countries</t>
    </r>
    <r>
      <rPr>
        <sz val="22"/>
        <color theme="1"/>
        <rFont val="PT Bold Heading"/>
      </rPr>
      <t xml:space="preserve">  </t>
    </r>
  </si>
  <si>
    <t xml:space="preserve">      Annual Bulletin</t>
  </si>
  <si>
    <r>
      <t xml:space="preserve">النشرة السنوية                                     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</si>
  <si>
    <r>
      <t xml:space="preserve">(1) </t>
    </r>
    <r>
      <rPr>
        <sz val="10"/>
        <color theme="1"/>
        <rFont val="Sakkal Majalla"/>
      </rPr>
      <t>إنتاج محطات تنقية المياه المنشأة على السدود</t>
    </r>
  </si>
  <si>
    <t>كمية هطول الأمطار في دول مجلس التعاون خلال الفترة 2007-2016م</t>
  </si>
  <si>
    <t>المياه السطحية العذبة المستخرجة في دول مجلس التعاون خلال الفترة 2008-2016م</t>
  </si>
  <si>
    <t>المياه الجوفية العذبة المستخرجة في دول مجلس التعاون خلال الفترة 2007-2016م</t>
  </si>
  <si>
    <t>إنتاج مياه التحلية  في دول مجلس التعاون خلال الفترة 2007-2016م</t>
  </si>
  <si>
    <t>المياه المعاد استعمالها في دول مجلس التعاون خلال الفترة 2007-2016م</t>
  </si>
  <si>
    <t>إجمالي المياه العذبة المتاحة للاستخدام في دول مجلس التعاون خلال الفترة  2007-2016م</t>
  </si>
  <si>
    <t>إجمالي المياه العذبة التي توفرها صناعة إمدادات المياه في دول مجلس التعاون خلال الفترة 2007-2016م</t>
  </si>
  <si>
    <t>الفاقد من المياه أثناء النقل في دول مجلس التعاون خلال الفترة 2007-2016م</t>
  </si>
  <si>
    <t xml:space="preserve">صافي المياه العذبة التي توفرها صناعة  إمدادات المياه في دول مجلس التعاون خلال الفترة 2007-2016م </t>
  </si>
  <si>
    <t>استخدام المياه من قطاع الأسر المعيشية التي توفرها صناعة إمدادات المياه في دول مجلس التعاون خلال الفترة 2007-2016م</t>
  </si>
  <si>
    <t>حجم المياه العادمة المجمعة في دول مجلس التعاون خلال الفترة 2007-2016م</t>
  </si>
  <si>
    <t>حجم المياه العادمة المعالجة  في دول مجلس التعاون خلال الفترة 2007-2016م</t>
  </si>
  <si>
    <t>السعة التصميمية - محطات التحلية في دول مجلس التعاون خلال الفترة 2007-2016م</t>
  </si>
  <si>
    <t xml:space="preserve">السعة التصميمية- محطات معالجة المياه العادمة في دول مجلس التعاون خلال الفترة 2007-2016م </t>
  </si>
  <si>
    <t>السعة التصميمية-السدود في دول مجلس التعاون خلال الفترة 2007-2016م</t>
  </si>
  <si>
    <t>The Amount of Precipitation in GCC Countries during 2007-2016</t>
  </si>
  <si>
    <r>
      <t xml:space="preserve">1,495.6 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</si>
  <si>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 xml:space="preserve">323.3 </t>
    </r>
    <r>
      <rPr>
        <vertAlign val="superscript"/>
        <sz val="10"/>
        <color rgb="FF000000"/>
        <rFont val="Calibri"/>
        <family val="2"/>
        <scheme val="minor"/>
      </rPr>
      <t>(2)</t>
    </r>
  </si>
  <si>
    <r>
      <t>(2)</t>
    </r>
    <r>
      <rPr>
        <vertAlign val="super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بيانات عام 2014م</t>
    </r>
  </si>
  <si>
    <r>
      <t>(2)</t>
    </r>
    <r>
      <rPr>
        <sz val="10"/>
        <color theme="1"/>
        <rFont val="Calibri"/>
        <family val="2"/>
        <scheme val="minor"/>
      </rPr>
      <t xml:space="preserve"> Data of 2014</t>
    </r>
  </si>
  <si>
    <r>
      <t>(1)</t>
    </r>
    <r>
      <rPr>
        <vertAlign val="super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بيانات عام 2015م</t>
    </r>
  </si>
  <si>
    <r>
      <t>(1)</t>
    </r>
    <r>
      <rPr>
        <sz val="10"/>
        <color theme="1"/>
        <rFont val="Calibri"/>
        <family val="2"/>
        <scheme val="minor"/>
      </rPr>
      <t xml:space="preserve"> Data of 2015</t>
    </r>
  </si>
  <si>
    <r>
      <t>Fresh Surface Water Abstracted in GCC Countries during 200</t>
    </r>
    <r>
      <rPr>
        <sz val="12"/>
        <color theme="1"/>
        <rFont val="Calibri Light"/>
        <family val="2"/>
        <scheme val="major"/>
      </rPr>
      <t>8</t>
    </r>
    <r>
      <rPr>
        <sz val="12"/>
        <color theme="1"/>
        <rFont val="Calibri"/>
        <family val="2"/>
        <scheme val="minor"/>
      </rPr>
      <t>-2016</t>
    </r>
  </si>
  <si>
    <t>Fresh Groundwater Abstracted in GCC Countries during 2007-2016</t>
  </si>
  <si>
    <t xml:space="preserve">UAE </t>
  </si>
  <si>
    <r>
      <t xml:space="preserve">(2) </t>
    </r>
    <r>
      <rPr>
        <sz val="10"/>
        <color theme="1"/>
        <rFont val="Sakkal Majalla"/>
      </rPr>
      <t>المياه السطحية العذبة المستخرجة لا تشمل  كمية المياه المستخرجة لدولة الإمارات</t>
    </r>
  </si>
  <si>
    <r>
      <t>(2)</t>
    </r>
    <r>
      <rPr>
        <sz val="10"/>
        <color theme="1"/>
        <rFont val="Calibri"/>
        <family val="2"/>
        <scheme val="minor"/>
      </rPr>
      <t>Does not include the surfacewater abstracted from UAE</t>
    </r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</si>
  <si>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3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</si>
  <si>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(3)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</si>
  <si>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4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</si>
  <si>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(4)</t>
    </r>
  </si>
  <si>
    <r>
      <t>250.3</t>
    </r>
    <r>
      <rPr>
        <vertAlign val="superscript"/>
        <sz val="10"/>
        <color rgb="FF000000"/>
        <rFont val="Calibri"/>
        <family val="2"/>
        <scheme val="minor"/>
      </rPr>
      <t>(5)</t>
    </r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</si>
  <si>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3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</si>
  <si>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Kuwait </t>
    </r>
    <r>
      <rPr>
        <b/>
        <vertAlign val="superscript"/>
        <sz val="10"/>
        <color rgb="FFFFFFFF"/>
        <rFont val="Calibri"/>
        <family val="2"/>
        <scheme val="minor"/>
      </rPr>
      <t>(3)</t>
    </r>
  </si>
  <si>
    <r>
      <t>3536.0</t>
    </r>
    <r>
      <rPr>
        <vertAlign val="superscript"/>
        <sz val="9"/>
        <rFont val="Calibri"/>
        <family val="2"/>
        <scheme val="minor"/>
      </rPr>
      <t>(2)</t>
    </r>
  </si>
  <si>
    <r>
      <t xml:space="preserve">اجمالي مجلس التعاون الخليجي </t>
    </r>
    <r>
      <rPr>
        <b/>
        <vertAlign val="superscript"/>
        <sz val="10"/>
        <color rgb="FFFFFFFF"/>
        <rFont val="Times New Roman"/>
        <family val="1"/>
      </rPr>
      <t>(2)</t>
    </r>
  </si>
  <si>
    <r>
      <rPr>
        <b/>
        <vertAlign val="superscript"/>
        <sz val="10"/>
        <color rgb="FFFFFFFF"/>
        <rFont val="Calibri"/>
        <family val="2"/>
        <scheme val="minor"/>
      </rPr>
      <t>(2)</t>
    </r>
    <r>
      <rPr>
        <b/>
        <sz val="10"/>
        <color rgb="FFFFFFFF"/>
        <rFont val="Calibri"/>
        <family val="2"/>
        <scheme val="minor"/>
      </rPr>
      <t xml:space="preserve"> Total of GCC </t>
    </r>
  </si>
  <si>
    <r>
      <t>(2)</t>
    </r>
    <r>
      <rPr>
        <sz val="10"/>
        <color rgb="FF000000"/>
        <rFont val="Sakkal Majalla"/>
      </rPr>
      <t xml:space="preserve"> بيان عام 2015م</t>
    </r>
  </si>
  <si>
    <r>
      <t>(</t>
    </r>
    <r>
      <rPr>
        <vertAlign val="superscript"/>
        <sz val="9"/>
        <color theme="1"/>
        <rFont val="Arial"/>
        <family val="2"/>
      </rPr>
      <t>2</t>
    </r>
    <r>
      <rPr>
        <vertAlign val="superscript"/>
        <sz val="9"/>
        <color theme="1"/>
        <rFont val="Calibri"/>
        <family val="2"/>
        <scheme val="minor"/>
      </rPr>
      <t xml:space="preserve">) </t>
    </r>
    <r>
      <rPr>
        <sz val="9"/>
        <color theme="1"/>
        <rFont val="Calibri"/>
        <family val="2"/>
        <scheme val="minor"/>
      </rPr>
      <t>Data of 2015</t>
    </r>
  </si>
  <si>
    <r>
      <t xml:space="preserve">(3) </t>
    </r>
    <r>
      <rPr>
        <sz val="10"/>
        <color rgb="FF000000"/>
        <rFont val="Sakkal Majalla"/>
      </rPr>
      <t>تشمل المياه الجوفية  المالحة</t>
    </r>
  </si>
  <si>
    <r>
      <t>(</t>
    </r>
    <r>
      <rPr>
        <vertAlign val="superscript"/>
        <sz val="9"/>
        <color rgb="FF000000"/>
        <rFont val="Arial"/>
        <family val="2"/>
      </rPr>
      <t>3</t>
    </r>
    <r>
      <rPr>
        <vertAlign val="superscript"/>
        <sz val="9"/>
        <color rgb="FF000000"/>
        <rFont val="Calibri"/>
        <family val="2"/>
        <scheme val="minor"/>
      </rPr>
      <t>)</t>
    </r>
    <r>
      <rPr>
        <sz val="9"/>
        <color rgb="FF000000"/>
        <rFont val="Calibri"/>
        <family val="2"/>
        <scheme val="minor"/>
      </rPr>
      <t xml:space="preserve"> It includes saline groundwater </t>
    </r>
  </si>
  <si>
    <r>
      <t>(4)</t>
    </r>
    <r>
      <rPr>
        <sz val="10"/>
        <color rgb="FF000000"/>
        <rFont val="Sakkal Majalla"/>
      </rPr>
      <t xml:space="preserve"> استخراج المياه الجوفية من صناعة إمدادات المياه وكمية المياه المستخرجة من قطاع الزراعة التي قدرت في الفترة 2011-2016 بنسبة 85% </t>
    </r>
  </si>
  <si>
    <r>
      <t>(</t>
    </r>
    <r>
      <rPr>
        <vertAlign val="superscript"/>
        <sz val="9"/>
        <color rgb="FF000000"/>
        <rFont val="Arial"/>
        <family val="2"/>
      </rPr>
      <t>4</t>
    </r>
    <r>
      <rPr>
        <vertAlign val="superscript"/>
        <sz val="9"/>
        <color rgb="FF000000"/>
        <rFont val="Calibri"/>
        <family val="2"/>
        <scheme val="minor"/>
      </rPr>
      <t>)</t>
    </r>
    <r>
      <rPr>
        <sz val="9"/>
        <color rgb="FF000000"/>
        <rFont val="Calibri"/>
        <family val="2"/>
        <scheme val="minor"/>
      </rPr>
      <t xml:space="preserve"> Groundwater abstracted by Water Supply Industry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Calibri"/>
        <family val="2"/>
        <scheme val="minor"/>
      </rPr>
      <t xml:space="preserve"> and water abstracted for agriculture which was estimated as 85% in the period of 2011-2016</t>
    </r>
  </si>
  <si>
    <r>
      <t>(5)</t>
    </r>
    <r>
      <rPr>
        <sz val="10"/>
        <color rgb="FF000000"/>
        <rFont val="Sakkal Majalla"/>
      </rPr>
      <t xml:space="preserve"> بيان عام 2014م </t>
    </r>
  </si>
  <si>
    <r>
      <t>(5)</t>
    </r>
    <r>
      <rPr>
        <sz val="9"/>
        <color rgb="FF000000"/>
        <rFont val="Calibri"/>
        <family val="2"/>
        <scheme val="minor"/>
      </rPr>
      <t xml:space="preserve"> Data of 2014</t>
    </r>
  </si>
  <si>
    <t>Desalinated Water Production in GCC Countries during 2007-2016</t>
  </si>
  <si>
    <t>Reused Water in GCC Countries during 2007-2016</t>
  </si>
  <si>
    <t>kuwait</t>
  </si>
  <si>
    <r>
      <rPr>
        <sz val="10"/>
        <color rgb="FF0D0D0D"/>
        <rFont val="Sakkal Majalla"/>
      </rPr>
      <t>بيانات أولية</t>
    </r>
    <r>
      <rPr>
        <vertAlign val="superscript"/>
        <sz val="10"/>
        <color rgb="FF0D0D0D"/>
        <rFont val="Sakkal Majalla"/>
      </rPr>
      <t xml:space="preserve"> (2)</t>
    </r>
  </si>
  <si>
    <r>
      <t>(</t>
    </r>
    <r>
      <rPr>
        <vertAlign val="superscript"/>
        <sz val="10"/>
        <color rgb="FF000000"/>
        <rFont val="Arial"/>
        <family val="2"/>
      </rPr>
      <t>2</t>
    </r>
    <r>
      <rPr>
        <vertAlign val="superscript"/>
        <sz val="10"/>
        <color rgb="FF000000"/>
        <rFont val="Calibri"/>
        <family val="2"/>
        <scheme val="minor"/>
      </rPr>
      <t xml:space="preserve">) </t>
    </r>
    <r>
      <rPr>
        <sz val="10"/>
        <color rgb="FF000000"/>
        <rFont val="Calibri"/>
        <family val="2"/>
        <scheme val="minor"/>
      </rPr>
      <t>Primary Data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</si>
  <si>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(2)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</si>
  <si>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</si>
  <si>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>(3)</t>
    </r>
    <r>
      <rPr>
        <sz val="10"/>
        <color rgb="FF0D0D0D"/>
        <rFont val="Sakkal Majalla"/>
      </rPr>
      <t xml:space="preserve"> بيانات عام 2015م</t>
    </r>
  </si>
  <si>
    <r>
      <t>(</t>
    </r>
    <r>
      <rPr>
        <vertAlign val="super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Calibri"/>
        <family val="2"/>
        <scheme val="minor"/>
      </rPr>
      <t xml:space="preserve">) </t>
    </r>
    <r>
      <rPr>
        <sz val="10"/>
        <color rgb="FF000000"/>
        <rFont val="Calibri"/>
        <family val="2"/>
        <scheme val="minor"/>
      </rPr>
      <t>Data of 2015</t>
    </r>
  </si>
  <si>
    <r>
      <t>44.9</t>
    </r>
    <r>
      <rPr>
        <vertAlign val="superscript"/>
        <sz val="10"/>
        <color rgb="FF000000"/>
        <rFont val="Calibri"/>
        <family val="2"/>
        <scheme val="minor"/>
      </rPr>
      <t>(3)</t>
    </r>
  </si>
  <si>
    <t>Gross Freshwater Provided by Water Supply Industry in GCC Countries during 2007-2016</t>
  </si>
  <si>
    <t>Losses of Water during Transport in GCC Countries during 2007-2016</t>
  </si>
  <si>
    <t>Net Freshwater Provided by Water Supply Industry in GCC Countries during 2007-2016</t>
  </si>
  <si>
    <t>Water Use for Households Sector Provided by Water Supply Industry in GCC Countries during 2007-2016</t>
  </si>
  <si>
    <t>Wastewater Collected in GCC Countries during 2007-2016</t>
  </si>
  <si>
    <r>
      <t xml:space="preserve"> </t>
    </r>
    <r>
      <rPr>
        <vertAlign val="superscript"/>
        <sz val="10"/>
        <color theme="1"/>
        <rFont val="Sakkal Majalla"/>
      </rPr>
      <t>(2)</t>
    </r>
    <r>
      <rPr>
        <sz val="10"/>
        <color theme="1"/>
        <rFont val="Sakkal Majalla"/>
      </rPr>
      <t xml:space="preserve">%85 من المياه المنتجة من قطاع  صناعة إمدادات المياه </t>
    </r>
  </si>
  <si>
    <r>
      <t>السعودية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</si>
  <si>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KSA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</si>
  <si>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 xml:space="preserve">(3) </t>
    </r>
    <r>
      <rPr>
        <sz val="10"/>
        <color theme="1"/>
        <rFont val="Sakkal Majalla"/>
      </rPr>
      <t>بيان أولية</t>
    </r>
  </si>
  <si>
    <r>
      <t>(</t>
    </r>
    <r>
      <rPr>
        <vertAlign val="superscript"/>
        <sz val="10"/>
        <color theme="1"/>
        <rFont val="Arial"/>
        <family val="2"/>
      </rPr>
      <t>3</t>
    </r>
    <r>
      <rPr>
        <vertAlign val="superscript"/>
        <sz val="10"/>
        <color theme="1"/>
        <rFont val="Calibri"/>
        <family val="2"/>
        <scheme val="minor"/>
      </rPr>
      <t>)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Primary Data</t>
    </r>
  </si>
  <si>
    <r>
      <t>(</t>
    </r>
    <r>
      <rPr>
        <vertAlign val="superscript"/>
        <sz val="9"/>
        <color theme="1"/>
        <rFont val="Arial"/>
        <family val="2"/>
      </rPr>
      <t>2</t>
    </r>
    <r>
      <rPr>
        <vertAlign val="superscript"/>
        <sz val="9"/>
        <color theme="1"/>
        <rFont val="Calibri"/>
        <family val="2"/>
        <scheme val="minor"/>
      </rPr>
      <t>)</t>
    </r>
    <r>
      <rPr>
        <sz val="9"/>
        <color theme="1"/>
        <rFont val="Calibri"/>
        <family val="2"/>
        <scheme val="minor"/>
      </rPr>
      <t>85% of water production from water supply industry sector</t>
    </r>
  </si>
  <si>
    <r>
      <t>191.4</t>
    </r>
    <r>
      <rPr>
        <vertAlign val="superscript"/>
        <sz val="10"/>
        <color rgb="FF000000"/>
        <rFont val="Calibri"/>
        <family val="2"/>
        <scheme val="minor"/>
      </rPr>
      <t>(2)</t>
    </r>
  </si>
  <si>
    <r>
      <t>(2)</t>
    </r>
    <r>
      <rPr>
        <sz val="10"/>
        <color theme="1"/>
        <rFont val="Sakkal Majalla"/>
      </rPr>
      <t xml:space="preserve"> بيان عام 2015م</t>
    </r>
  </si>
  <si>
    <r>
      <t>(2)</t>
    </r>
    <r>
      <rPr>
        <sz val="10"/>
        <color theme="1"/>
        <rFont val="Calibri"/>
        <family val="2"/>
        <scheme val="minor"/>
      </rPr>
      <t xml:space="preserve"> Data of 2015</t>
    </r>
  </si>
  <si>
    <r>
      <t>(3)</t>
    </r>
    <r>
      <rPr>
        <sz val="10"/>
        <color theme="1"/>
        <rFont val="Sakkal Majalla"/>
      </rPr>
      <t xml:space="preserve"> بيانات أولية</t>
    </r>
  </si>
  <si>
    <r>
      <t xml:space="preserve">(3) </t>
    </r>
    <r>
      <rPr>
        <sz val="10"/>
        <color theme="1"/>
        <rFont val="Calibri"/>
        <family val="2"/>
        <scheme val="minor"/>
      </rPr>
      <t>Primary data</t>
    </r>
  </si>
  <si>
    <t>Wastewater Treated in GCC Countries during 2007-2016</t>
  </si>
  <si>
    <t>Design Capacity-Desalinated Stations in GCC Countries during 2007-2016</t>
  </si>
  <si>
    <t xml:space="preserve"> Design Capacity –Wastewater Treatment Plants in GCC Countries during 2007-2016</t>
  </si>
  <si>
    <t>Design Capacity - Dams in GCC Countries during 2007-2016</t>
  </si>
  <si>
    <r>
      <t xml:space="preserve">(1) </t>
    </r>
    <r>
      <rPr>
        <sz val="10"/>
        <color theme="1"/>
        <rFont val="Sakkal Majalla"/>
      </rPr>
      <t>بيانات أولية</t>
    </r>
  </si>
  <si>
    <r>
      <t>(1)</t>
    </r>
    <r>
      <rPr>
        <sz val="10"/>
        <color theme="1"/>
        <rFont val="Calibri"/>
        <family val="2"/>
        <scheme val="minor"/>
      </rPr>
      <t xml:space="preserve"> Primary Data</t>
    </r>
  </si>
  <si>
    <r>
      <t>5,404.7</t>
    </r>
    <r>
      <rPr>
        <vertAlign val="superscript"/>
        <sz val="10"/>
        <color rgb="FF000000"/>
        <rFont val="Calibri"/>
        <family val="2"/>
        <scheme val="minor"/>
      </rPr>
      <t>(2)</t>
    </r>
  </si>
  <si>
    <r>
      <t>823.6</t>
    </r>
    <r>
      <rPr>
        <vertAlign val="superscript"/>
        <sz val="10"/>
        <color rgb="FF000000"/>
        <rFont val="Calibri"/>
        <family val="2"/>
        <scheme val="minor"/>
      </rPr>
      <t>(3)</t>
    </r>
  </si>
  <si>
    <r>
      <t xml:space="preserve">(2) </t>
    </r>
    <r>
      <rPr>
        <sz val="10"/>
        <color theme="1"/>
        <rFont val="Calibri"/>
        <family val="2"/>
        <scheme val="minor"/>
      </rPr>
      <t>Data of 2015</t>
    </r>
  </si>
  <si>
    <r>
      <t xml:space="preserve">(2) </t>
    </r>
    <r>
      <rPr>
        <sz val="10"/>
        <color theme="1"/>
        <rFont val="Sakkal Majalla"/>
      </rPr>
      <t>بيان عام 2015م</t>
    </r>
  </si>
  <si>
    <r>
      <t xml:space="preserve">(3) </t>
    </r>
    <r>
      <rPr>
        <sz val="10"/>
        <color theme="1"/>
        <rFont val="Sakkal Majalla"/>
      </rPr>
      <t xml:space="preserve">أغلقت محطة الجهراء </t>
    </r>
  </si>
  <si>
    <r>
      <t xml:space="preserve">(3) </t>
    </r>
    <r>
      <rPr>
        <sz val="10"/>
        <color theme="1"/>
        <rFont val="Calibri"/>
        <family val="2"/>
        <scheme val="minor"/>
      </rPr>
      <t>Al Jahra Plant closed</t>
    </r>
  </si>
  <si>
    <r>
      <t>(4)</t>
    </r>
    <r>
      <rPr>
        <sz val="10"/>
        <color theme="1"/>
        <rFont val="Sakkal Majalla"/>
      </rPr>
      <t xml:space="preserve"> بيان عام 2014م</t>
    </r>
  </si>
  <si>
    <r>
      <t>(4)</t>
    </r>
    <r>
      <rPr>
        <sz val="10"/>
        <color theme="1"/>
        <rFont val="Calibri"/>
        <family val="2"/>
        <scheme val="minor"/>
      </rPr>
      <t xml:space="preserve"> Data of 2014</t>
    </r>
  </si>
  <si>
    <r>
      <t>327.7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</si>
  <si>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 xml:space="preserve">(1) </t>
    </r>
    <r>
      <rPr>
        <sz val="10"/>
        <color theme="1"/>
        <rFont val="Sakkal Majalla"/>
      </rPr>
      <t>بيان عام 2014م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</si>
</sst>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GE SS Text Light"/>
      <family val="1"/>
      <charset val="178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2"/>
      <color theme="1"/>
      <name val="GE SS Text Light"/>
      <family val="1"/>
      <charset val="178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GE SS Text Light"/>
      <family val="1"/>
      <charset val="17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0"/>
      <color rgb="FF990033"/>
      <name val="Calibri"/>
      <family val="2"/>
      <scheme val="minor"/>
    </font>
    <font>
      <b/>
      <sz val="15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6"/>
      <color theme="1"/>
      <name val="Sakkal Majalla"/>
    </font>
    <font>
      <sz val="12"/>
      <color theme="1"/>
      <name val="Calibri Light"/>
      <family val="2"/>
      <scheme val="major"/>
    </font>
    <font>
      <vertAlign val="superscript"/>
      <sz val="9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vertAlign val="superscript"/>
      <sz val="10"/>
      <color rgb="FFFFFFFF"/>
      <name val="Times New Roman"/>
      <family val="1"/>
    </font>
    <font>
      <b/>
      <sz val="10"/>
      <color rgb="FFFFFF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vertAlign val="superscript"/>
      <sz val="9"/>
      <color rgb="FF000000"/>
      <name val="Arial"/>
      <family val="2"/>
    </font>
    <font>
      <sz val="9"/>
      <color rgb="FF000000"/>
      <name val="Arial"/>
      <family val="2"/>
    </font>
    <font>
      <b/>
      <vertAlign val="superscript"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perscript"/>
      <sz val="10"/>
      <color rgb="FF000000"/>
      <name val="Sakkal Majalla"/>
    </font>
    <font>
      <sz val="10"/>
      <color rgb="FF000000"/>
      <name val="Sakkal Majalla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rgb="FF000000"/>
      <name val="Arial"/>
      <family val="2"/>
    </font>
    <font>
      <vertAlign val="superscript"/>
      <sz val="10"/>
      <color rgb="FF0D0D0D"/>
      <name val="Sakkal Majalla"/>
    </font>
    <font>
      <sz val="10"/>
      <color rgb="FF0D0D0D"/>
      <name val="Sakkal Majalla"/>
    </font>
    <font>
      <sz val="10"/>
      <color theme="1"/>
      <name val="Sakkal Majalla"/>
    </font>
    <font>
      <vertAlign val="superscript"/>
      <sz val="10"/>
      <color theme="1"/>
      <name val="Sakkal Majalla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24"/>
      <color theme="1"/>
      <name val="GE SS Text Light"/>
      <family val="1"/>
      <charset val="178"/>
    </font>
    <font>
      <sz val="28"/>
      <color theme="1"/>
      <name val="GE SS Text Light"/>
      <family val="1"/>
      <charset val="178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PT Bold Heading"/>
    </font>
    <font>
      <sz val="22"/>
      <color theme="1"/>
      <name val="Arial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5E9F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</borders>
  <cellStyleXfs count="3">
    <xf numFmtId="0" fontId="0" fillId="0" borderId="0"/>
    <xf numFmtId="0" fontId="24" fillId="9" borderId="0" applyNumberFormat="0" applyBorder="0" applyAlignment="0" applyProtection="0"/>
    <xf numFmtId="0" fontId="60" fillId="0" borderId="0"/>
  </cellStyleXfs>
  <cellXfs count="2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2" borderId="2" xfId="0" applyNumberForma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7" borderId="0" xfId="0" applyFill="1"/>
    <xf numFmtId="0" fontId="6" fillId="0" borderId="2" xfId="0" applyFont="1" applyBorder="1" applyAlignment="1">
      <alignment horizontal="center" vertical="center" wrapText="1"/>
    </xf>
    <xf numFmtId="0" fontId="0" fillId="7" borderId="0" xfId="0" applyFill="1" applyBorder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0" fillId="7" borderId="8" xfId="0" applyFill="1" applyBorder="1"/>
    <xf numFmtId="0" fontId="0" fillId="7" borderId="9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2"/>
    </xf>
    <xf numFmtId="9" fontId="0" fillId="0" borderId="0" xfId="0" applyNumberFormat="1"/>
    <xf numFmtId="0" fontId="16" fillId="0" borderId="0" xfId="0" applyFont="1" applyAlignment="1">
      <alignment horizontal="center" vertical="center" readingOrder="2"/>
    </xf>
    <xf numFmtId="1" fontId="0" fillId="0" borderId="0" xfId="0" applyNumberFormat="1" applyAlignment="1">
      <alignment horizontal="center" vertical="center"/>
    </xf>
    <xf numFmtId="0" fontId="21" fillId="0" borderId="8" xfId="0" applyFont="1" applyBorder="1" applyAlignment="1">
      <alignment horizontal="center" vertical="center" readingOrder="2"/>
    </xf>
    <xf numFmtId="0" fontId="16" fillId="0" borderId="8" xfId="0" applyFont="1" applyBorder="1" applyAlignment="1">
      <alignment horizontal="center" vertical="center" readingOrder="2"/>
    </xf>
    <xf numFmtId="0" fontId="1" fillId="7" borderId="19" xfId="0" applyFont="1" applyFill="1" applyBorder="1" applyAlignment="1">
      <alignment horizontal="center" vertical="center"/>
    </xf>
    <xf numFmtId="1" fontId="0" fillId="0" borderId="0" xfId="0" applyNumberFormat="1"/>
    <xf numFmtId="9" fontId="20" fillId="8" borderId="1" xfId="0" applyNumberFormat="1" applyFont="1" applyFill="1" applyBorder="1" applyAlignment="1">
      <alignment horizontal="center" vertical="center"/>
    </xf>
    <xf numFmtId="9" fontId="20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23" fillId="9" borderId="2" xfId="1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5" fillId="8" borderId="0" xfId="0" applyNumberFormat="1" applyFont="1" applyFill="1" applyBorder="1" applyAlignment="1">
      <alignment horizontal="center" vertical="center"/>
    </xf>
    <xf numFmtId="3" fontId="25" fillId="7" borderId="2" xfId="1" applyNumberFormat="1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164" fontId="11" fillId="8" borderId="1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28" xfId="0" applyFont="1" applyBorder="1" applyAlignment="1">
      <alignment horizontal="left" vertical="center" indent="1"/>
    </xf>
    <xf numFmtId="0" fontId="28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right" vertical="center" indent="1"/>
    </xf>
    <xf numFmtId="0" fontId="32" fillId="0" borderId="0" xfId="0" applyFont="1"/>
    <xf numFmtId="0" fontId="33" fillId="0" borderId="29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horizontal="center" vertical="center"/>
    </xf>
    <xf numFmtId="0" fontId="29" fillId="0" borderId="0" xfId="0" applyFont="1"/>
    <xf numFmtId="0" fontId="33" fillId="0" borderId="2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justify" vertical="distributed" wrapText="1"/>
    </xf>
    <xf numFmtId="0" fontId="32" fillId="0" borderId="2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justify" vertical="distributed" wrapText="1"/>
    </xf>
    <xf numFmtId="0" fontId="33" fillId="0" borderId="2" xfId="0" applyFont="1" applyBorder="1" applyAlignment="1">
      <alignment horizontal="left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4" borderId="17" xfId="0" applyNumberFormat="1" applyFont="1" applyFill="1" applyBorder="1" applyAlignment="1">
      <alignment horizontal="center" vertical="center"/>
    </xf>
    <xf numFmtId="0" fontId="1" fillId="8" borderId="17" xfId="0" applyNumberFormat="1" applyFont="1" applyFill="1" applyBorder="1" applyAlignment="1">
      <alignment horizontal="center" vertical="center"/>
    </xf>
    <xf numFmtId="3" fontId="5" fillId="7" borderId="0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right" vertical="top" readingOrder="2"/>
    </xf>
    <xf numFmtId="164" fontId="5" fillId="7" borderId="0" xfId="0" applyNumberFormat="1" applyFont="1" applyFill="1" applyBorder="1" applyAlignment="1">
      <alignment horizontal="right" vertical="center"/>
    </xf>
    <xf numFmtId="164" fontId="5" fillId="7" borderId="0" xfId="0" applyNumberFormat="1" applyFont="1" applyFill="1" applyBorder="1" applyAlignment="1">
      <alignment horizontal="right" vertical="top"/>
    </xf>
    <xf numFmtId="0" fontId="42" fillId="7" borderId="0" xfId="0" applyFont="1" applyFill="1" applyAlignment="1">
      <alignment horizontal="left" vertical="top"/>
    </xf>
    <xf numFmtId="0" fontId="45" fillId="7" borderId="31" xfId="0" applyFont="1" applyFill="1" applyBorder="1" applyAlignment="1">
      <alignment horizontal="left" vertical="top"/>
    </xf>
    <xf numFmtId="0" fontId="0" fillId="7" borderId="0" xfId="0" applyFill="1" applyAlignment="1">
      <alignment vertical="top"/>
    </xf>
    <xf numFmtId="0" fontId="45" fillId="7" borderId="33" xfId="0" applyFont="1" applyFill="1" applyBorder="1" applyAlignment="1">
      <alignment horizontal="left" vertical="top"/>
    </xf>
    <xf numFmtId="0" fontId="39" fillId="10" borderId="35" xfId="0" applyFont="1" applyFill="1" applyBorder="1" applyAlignment="1">
      <alignment horizontal="center" vertical="center" wrapText="1" readingOrder="2"/>
    </xf>
    <xf numFmtId="0" fontId="41" fillId="10" borderId="36" xfId="0" applyFont="1" applyFill="1" applyBorder="1" applyAlignment="1">
      <alignment horizontal="center" vertical="center" wrapText="1" readingOrder="2"/>
    </xf>
    <xf numFmtId="0" fontId="50" fillId="7" borderId="31" xfId="0" applyFont="1" applyFill="1" applyBorder="1" applyAlignment="1">
      <alignment horizontal="left" vertical="center"/>
    </xf>
    <xf numFmtId="0" fontId="50" fillId="7" borderId="33" xfId="0" applyFont="1" applyFill="1" applyBorder="1" applyAlignment="1">
      <alignment horizontal="left" vertical="center"/>
    </xf>
    <xf numFmtId="0" fontId="55" fillId="7" borderId="32" xfId="0" applyFont="1" applyFill="1" applyBorder="1" applyAlignment="1">
      <alignment horizontal="right" vertical="center" readingOrder="2"/>
    </xf>
    <xf numFmtId="0" fontId="57" fillId="7" borderId="0" xfId="0" applyFont="1" applyFill="1"/>
    <xf numFmtId="0" fontId="38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horizontal="left" vertical="center" wrapText="1" readingOrder="2"/>
    </xf>
    <xf numFmtId="0" fontId="1" fillId="4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66" fillId="7" borderId="0" xfId="0" applyFont="1" applyFill="1" applyAlignment="1">
      <alignment vertical="center"/>
    </xf>
    <xf numFmtId="0" fontId="68" fillId="7" borderId="0" xfId="0" applyFont="1" applyFill="1" applyAlignment="1">
      <alignment vertical="center"/>
    </xf>
    <xf numFmtId="0" fontId="67" fillId="7" borderId="0" xfId="0" applyFont="1" applyFill="1" applyAlignment="1">
      <alignment vertical="center"/>
    </xf>
    <xf numFmtId="0" fontId="61" fillId="7" borderId="0" xfId="0" applyFont="1" applyFill="1" applyAlignment="1">
      <alignment horizontal="center" vertical="center" readingOrder="2"/>
    </xf>
    <xf numFmtId="0" fontId="62" fillId="7" borderId="0" xfId="0" applyFont="1" applyFill="1" applyAlignment="1">
      <alignment horizontal="center" vertical="center" readingOrder="2"/>
    </xf>
    <xf numFmtId="0" fontId="39" fillId="10" borderId="35" xfId="0" applyFont="1" applyFill="1" applyBorder="1" applyAlignment="1">
      <alignment horizontal="center" vertical="center" wrapText="1" readingOrder="2"/>
    </xf>
    <xf numFmtId="0" fontId="55" fillId="7" borderId="30" xfId="0" applyFont="1" applyFill="1" applyBorder="1" applyAlignment="1">
      <alignment horizontal="right" vertical="center" readingOrder="1"/>
    </xf>
    <xf numFmtId="164" fontId="72" fillId="4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61" fillId="7" borderId="0" xfId="0" applyFont="1" applyFill="1" applyAlignment="1">
      <alignment horizontal="center" vertical="center" readingOrder="2"/>
    </xf>
    <xf numFmtId="0" fontId="63" fillId="7" borderId="0" xfId="0" applyFont="1" applyFill="1" applyAlignment="1">
      <alignment horizontal="left" vertical="center" readingOrder="2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/>
    </xf>
    <xf numFmtId="0" fontId="53" fillId="0" borderId="24" xfId="0" applyFont="1" applyBorder="1" applyAlignment="1">
      <alignment horizontal="left" vertical="center" wrapText="1" readingOrder="2"/>
    </xf>
    <xf numFmtId="0" fontId="36" fillId="0" borderId="24" xfId="0" applyFont="1" applyBorder="1" applyAlignment="1">
      <alignment horizontal="right" vertical="center" wrapText="1" readingOrder="2"/>
    </xf>
    <xf numFmtId="0" fontId="16" fillId="7" borderId="0" xfId="0" applyFont="1" applyFill="1" applyBorder="1" applyAlignment="1">
      <alignment horizontal="center" vertical="center"/>
    </xf>
    <xf numFmtId="0" fontId="39" fillId="10" borderId="35" xfId="0" applyFont="1" applyFill="1" applyBorder="1" applyAlignment="1">
      <alignment horizontal="center" vertical="center" wrapText="1" readingOrder="2"/>
    </xf>
    <xf numFmtId="0" fontId="39" fillId="10" borderId="36" xfId="0" applyFont="1" applyFill="1" applyBorder="1" applyAlignment="1">
      <alignment horizontal="center" vertical="center" wrapText="1" readingOrder="2"/>
    </xf>
    <xf numFmtId="0" fontId="34" fillId="7" borderId="0" xfId="0" applyFont="1" applyFill="1" applyAlignment="1">
      <alignment horizontal="center"/>
    </xf>
    <xf numFmtId="0" fontId="34" fillId="7" borderId="9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right"/>
    </xf>
    <xf numFmtId="0" fontId="4" fillId="7" borderId="10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58" fillId="7" borderId="0" xfId="0" applyFont="1" applyFill="1" applyAlignment="1">
      <alignment horizontal="right" vertical="top" wrapText="1" readingOrder="2"/>
    </xf>
    <xf numFmtId="0" fontId="53" fillId="7" borderId="0" xfId="0" applyFont="1" applyFill="1" applyAlignment="1">
      <alignment horizontal="left" vertical="center" wrapText="1" readingOrder="2"/>
    </xf>
    <xf numFmtId="0" fontId="58" fillId="7" borderId="24" xfId="0" applyFont="1" applyFill="1" applyBorder="1" applyAlignment="1">
      <alignment horizontal="right" vertical="top" wrapText="1" readingOrder="2"/>
    </xf>
    <xf numFmtId="0" fontId="53" fillId="7" borderId="24" xfId="0" applyFont="1" applyFill="1" applyBorder="1" applyAlignment="1">
      <alignment horizontal="left" vertical="top" wrapText="1" readingOrder="2"/>
    </xf>
    <xf numFmtId="0" fontId="51" fillId="0" borderId="24" xfId="0" applyFont="1" applyBorder="1" applyAlignment="1">
      <alignment horizontal="right" vertical="center" wrapText="1" readingOrder="2"/>
    </xf>
    <xf numFmtId="0" fontId="45" fillId="7" borderId="34" xfId="0" applyFont="1" applyFill="1" applyBorder="1" applyAlignment="1">
      <alignment horizontal="left" vertical="top" wrapText="1"/>
    </xf>
    <xf numFmtId="0" fontId="45" fillId="7" borderId="0" xfId="0" applyFont="1" applyFill="1" applyBorder="1" applyAlignment="1">
      <alignment horizontal="left" vertical="top" wrapText="1"/>
    </xf>
    <xf numFmtId="0" fontId="16" fillId="7" borderId="0" xfId="0" applyFont="1" applyFill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55" fillId="7" borderId="24" xfId="0" applyFont="1" applyFill="1" applyBorder="1" applyAlignment="1">
      <alignment horizontal="right" vertical="center" wrapText="1" readingOrder="2"/>
    </xf>
    <xf numFmtId="0" fontId="50" fillId="7" borderId="24" xfId="0" applyFont="1" applyFill="1" applyBorder="1" applyAlignment="1">
      <alignment horizontal="left" vertical="center" wrapText="1"/>
    </xf>
    <xf numFmtId="0" fontId="58" fillId="7" borderId="0" xfId="0" applyFont="1" applyFill="1" applyAlignment="1">
      <alignment horizontal="right" vertical="center" wrapText="1" readingOrder="2"/>
    </xf>
    <xf numFmtId="0" fontId="57" fillId="7" borderId="24" xfId="0" applyFont="1" applyFill="1" applyBorder="1" applyAlignment="1">
      <alignment horizontal="right" vertical="center" wrapText="1" readingOrder="2"/>
    </xf>
    <xf numFmtId="0" fontId="5" fillId="7" borderId="24" xfId="0" applyFont="1" applyFill="1" applyBorder="1" applyAlignment="1">
      <alignment horizontal="left" vertical="center" wrapText="1" readingOrder="2"/>
    </xf>
    <xf numFmtId="0" fontId="34" fillId="7" borderId="0" xfId="0" applyFont="1" applyFill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53" fillId="7" borderId="0" xfId="0" applyFont="1" applyFill="1" applyAlignment="1">
      <alignment horizontal="left" vertical="top" wrapText="1" readingOrder="2"/>
    </xf>
    <xf numFmtId="0" fontId="53" fillId="7" borderId="24" xfId="0" applyFont="1" applyFill="1" applyBorder="1" applyAlignment="1">
      <alignment horizontal="left" vertical="center" wrapText="1"/>
    </xf>
    <xf numFmtId="0" fontId="58" fillId="7" borderId="24" xfId="0" applyFont="1" applyFill="1" applyBorder="1" applyAlignment="1">
      <alignment horizontal="right" vertical="center" wrapText="1" readingOrder="2"/>
    </xf>
    <xf numFmtId="0" fontId="53" fillId="7" borderId="0" xfId="0" applyFont="1" applyFill="1" applyAlignment="1">
      <alignment horizontal="left" vertical="center" wrapText="1"/>
    </xf>
    <xf numFmtId="0" fontId="53" fillId="7" borderId="0" xfId="0" applyFont="1" applyFill="1" applyAlignment="1">
      <alignment horizontal="left" vertical="top" wrapText="1"/>
    </xf>
    <xf numFmtId="0" fontId="19" fillId="7" borderId="0" xfId="0" applyFont="1" applyFill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57" fillId="7" borderId="0" xfId="0" applyFont="1" applyFill="1" applyAlignment="1">
      <alignment horizontal="right" vertical="top" wrapText="1" readingOrder="2"/>
    </xf>
    <xf numFmtId="0" fontId="42" fillId="7" borderId="0" xfId="0" applyFont="1" applyFill="1" applyAlignment="1">
      <alignment horizontal="left" vertical="top" wrapText="1"/>
    </xf>
    <xf numFmtId="0" fontId="53" fillId="7" borderId="24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 wrapText="1" readingOrder="2"/>
    </xf>
    <xf numFmtId="0" fontId="15" fillId="7" borderId="0" xfId="0" applyFont="1" applyFill="1" applyBorder="1" applyAlignment="1">
      <alignment horizontal="center" vertical="center" wrapText="1" readingOrder="2"/>
    </xf>
    <xf numFmtId="0" fontId="15" fillId="7" borderId="9" xfId="0" applyFont="1" applyFill="1" applyBorder="1" applyAlignment="1">
      <alignment horizontal="center" vertical="center" wrapText="1" readingOrder="2"/>
    </xf>
    <xf numFmtId="0" fontId="16" fillId="7" borderId="8" xfId="0" applyFont="1" applyFill="1" applyBorder="1" applyAlignment="1">
      <alignment horizontal="center" vertical="center" wrapText="1" readingOrder="2"/>
    </xf>
    <xf numFmtId="0" fontId="16" fillId="7" borderId="0" xfId="0" applyFont="1" applyFill="1" applyBorder="1" applyAlignment="1">
      <alignment horizontal="center" vertical="center" wrapText="1" readingOrder="2"/>
    </xf>
    <xf numFmtId="0" fontId="16" fillId="7" borderId="9" xfId="0" applyFont="1" applyFill="1" applyBorder="1" applyAlignment="1">
      <alignment horizontal="center" vertical="center" wrapText="1" readingOrder="2"/>
    </xf>
    <xf numFmtId="0" fontId="0" fillId="0" borderId="21" xfId="0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 readingOrder="2"/>
    </xf>
    <xf numFmtId="0" fontId="15" fillId="7" borderId="6" xfId="0" applyFont="1" applyFill="1" applyBorder="1" applyAlignment="1">
      <alignment horizontal="center" vertical="center" wrapText="1" readingOrder="2"/>
    </xf>
    <xf numFmtId="0" fontId="15" fillId="7" borderId="7" xfId="0" applyFont="1" applyFill="1" applyBorder="1" applyAlignment="1">
      <alignment horizontal="center" vertical="center" wrapText="1" readingOrder="2"/>
    </xf>
    <xf numFmtId="0" fontId="2" fillId="5" borderId="0" xfId="0" applyFont="1" applyFill="1" applyAlignment="1">
      <alignment horizontal="center" vertical="center" wrapText="1"/>
    </xf>
    <xf numFmtId="0" fontId="8" fillId="7" borderId="10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right"/>
    </xf>
    <xf numFmtId="0" fontId="8" fillId="7" borderId="11" xfId="0" applyFont="1" applyFill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readingOrder="2"/>
    </xf>
    <xf numFmtId="0" fontId="22" fillId="7" borderId="25" xfId="0" applyFont="1" applyFill="1" applyBorder="1" applyAlignment="1">
      <alignment horizontal="center" vertical="center" readingOrder="2"/>
    </xf>
    <xf numFmtId="0" fontId="16" fillId="7" borderId="0" xfId="0" applyFont="1" applyFill="1" applyAlignment="1">
      <alignment horizontal="center" vertical="center" readingOrder="2"/>
    </xf>
    <xf numFmtId="0" fontId="16" fillId="7" borderId="9" xfId="0" applyFont="1" applyFill="1" applyBorder="1" applyAlignment="1">
      <alignment horizontal="center" vertical="center" readingOrder="2"/>
    </xf>
    <xf numFmtId="0" fontId="15" fillId="7" borderId="5" xfId="0" applyFont="1" applyFill="1" applyBorder="1" applyAlignment="1">
      <alignment horizontal="center" vertical="center" readingOrder="2"/>
    </xf>
    <xf numFmtId="0" fontId="15" fillId="7" borderId="6" xfId="0" applyFont="1" applyFill="1" applyBorder="1" applyAlignment="1">
      <alignment horizontal="center" vertical="center" readingOrder="2"/>
    </xf>
    <xf numFmtId="0" fontId="15" fillId="7" borderId="7" xfId="0" applyFont="1" applyFill="1" applyBorder="1" applyAlignment="1">
      <alignment horizontal="center" vertical="center" readingOrder="2"/>
    </xf>
    <xf numFmtId="0" fontId="16" fillId="7" borderId="8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 readingOrder="2"/>
    </xf>
    <xf numFmtId="0" fontId="16" fillId="7" borderId="0" xfId="0" applyFont="1" applyFill="1" applyBorder="1" applyAlignment="1">
      <alignment horizontal="center" vertical="center" readingOrder="2"/>
    </xf>
    <xf numFmtId="0" fontId="15" fillId="7" borderId="0" xfId="0" applyFont="1" applyFill="1" applyAlignment="1">
      <alignment horizontal="center" vertical="center" wrapText="1" readingOrder="2"/>
    </xf>
    <xf numFmtId="0" fontId="16" fillId="7" borderId="0" xfId="0" applyFont="1" applyFill="1" applyAlignment="1">
      <alignment horizontal="center" vertical="center" wrapText="1" readingOrder="2"/>
    </xf>
  </cellXfs>
  <cellStyles count="3">
    <cellStyle name="60% - Accent6" xfId="1" builtinId="52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9DADB"/>
      <color rgb="FF990033"/>
      <color rgb="FFB3CFB5"/>
      <color rgb="FF99CCFF"/>
      <color rgb="FFC88B9A"/>
      <color rgb="FFB1B3B4"/>
      <color rgb="FFE3A599"/>
      <color rgb="FFAFD4E6"/>
      <color rgb="FFEDEDED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75044128255894E-2"/>
          <c:y val="5.2009456264775412E-2"/>
          <c:w val="0.84120683744941238"/>
          <c:h val="0.66809329684853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PCWWCS!$P$12</c:f>
              <c:strCache>
                <c:ptCount val="1"/>
                <c:pt idx="0">
                  <c:v>قطر Qatar </c:v>
                </c:pt>
              </c:strCache>
            </c:strRef>
          </c:tx>
          <c:spPr>
            <a:solidFill>
              <a:srgbClr val="C88B9A"/>
            </a:solidFill>
            <a:ln>
              <a:solidFill>
                <a:srgbClr val="C88B9A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PCWWCS!$P$13:$P$24</c:f>
              <c:numCache>
                <c:formatCode>0%</c:formatCode>
                <c:ptCount val="12"/>
                <c:pt idx="1">
                  <c:v>0.68</c:v>
                </c:pt>
                <c:pt idx="7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A-4F41-AD22-1DADB5A6EEF7}"/>
            </c:ext>
          </c:extLst>
        </c:ser>
        <c:ser>
          <c:idx val="1"/>
          <c:order val="1"/>
          <c:tx>
            <c:strRef>
              <c:f>PCWWCS!$Q$12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PCWWCS!$Q$13:$Q$24</c:f>
              <c:numCache>
                <c:formatCode>0%</c:formatCode>
                <c:ptCount val="12"/>
                <c:pt idx="0">
                  <c:v>0.97</c:v>
                </c:pt>
                <c:pt idx="1">
                  <c:v>0.97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A-4F41-AD22-1DADB5A6EEF7}"/>
            </c:ext>
          </c:extLst>
        </c:ser>
        <c:ser>
          <c:idx val="2"/>
          <c:order val="2"/>
          <c:tx>
            <c:strRef>
              <c:f>PCWWCS!$R$12</c:f>
              <c:strCache>
                <c:ptCount val="1"/>
                <c:pt idx="0">
                  <c:v> البحرين Bahrain </c:v>
                </c:pt>
              </c:strCache>
            </c:strRef>
          </c:tx>
          <c:spPr>
            <a:solidFill>
              <a:srgbClr val="E3A599"/>
            </a:solidFill>
            <a:ln>
              <a:solidFill>
                <a:srgbClr val="E3A599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PCWWCS!$R$13:$R$24</c:f>
              <c:numCache>
                <c:formatCode>0%</c:formatCode>
                <c:ptCount val="12"/>
                <c:pt idx="0">
                  <c:v>0.79</c:v>
                </c:pt>
                <c:pt idx="1">
                  <c:v>0.83</c:v>
                </c:pt>
                <c:pt idx="2">
                  <c:v>0.86</c:v>
                </c:pt>
                <c:pt idx="3">
                  <c:v>0.87</c:v>
                </c:pt>
                <c:pt idx="4">
                  <c:v>0.79</c:v>
                </c:pt>
                <c:pt idx="5">
                  <c:v>0.76</c:v>
                </c:pt>
                <c:pt idx="6">
                  <c:v>0.77</c:v>
                </c:pt>
                <c:pt idx="7">
                  <c:v>0.81</c:v>
                </c:pt>
                <c:pt idx="8">
                  <c:v>0.88</c:v>
                </c:pt>
                <c:pt idx="9">
                  <c:v>0.87</c:v>
                </c:pt>
                <c:pt idx="10">
                  <c:v>0.87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A-4F41-AD22-1DADB5A6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0678992"/>
        <c:axId val="-1930685520"/>
      </c:barChart>
      <c:catAx>
        <c:axId val="-193067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5520"/>
        <c:crosses val="autoZero"/>
        <c:auto val="1"/>
        <c:lblAlgn val="ctr"/>
        <c:lblOffset val="100"/>
        <c:noMultiLvlLbl val="0"/>
      </c:catAx>
      <c:valAx>
        <c:axId val="-1930685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7899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6584805554276469E-2"/>
          <c:y val="0.83421902049477858"/>
          <c:w val="0.88923065903311793"/>
          <c:h val="0.10224753820666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PCWWT!$M$16</c:f>
              <c:strCache>
                <c:ptCount val="1"/>
                <c:pt idx="0">
                  <c:v> الكويت Kuwait</c:v>
                </c:pt>
              </c:strCache>
            </c:strRef>
          </c:tx>
          <c:spPr>
            <a:solidFill>
              <a:srgbClr val="AFD4E6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PCWWT!$M$23:$M$24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1-46A1-8DEB-957598DFBB6D}"/>
            </c:ext>
          </c:extLst>
        </c:ser>
        <c:ser>
          <c:idx val="1"/>
          <c:order val="1"/>
          <c:tx>
            <c:strRef>
              <c:f>PCWWT!$N$16</c:f>
              <c:strCache>
                <c:ptCount val="1"/>
                <c:pt idx="0">
                  <c:v> قطر Qatar </c:v>
                </c:pt>
              </c:strCache>
            </c:strRef>
          </c:tx>
          <c:spPr>
            <a:solidFill>
              <a:srgbClr val="C88B9A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PCWWT!$N$23:$N$24</c:f>
              <c:numCache>
                <c:formatCode>0%</c:formatCode>
                <c:ptCount val="2"/>
                <c:pt idx="0">
                  <c:v>0.99</c:v>
                </c:pt>
                <c:pt idx="1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1-46A1-8DEB-957598DFBB6D}"/>
            </c:ext>
          </c:extLst>
        </c:ser>
        <c:ser>
          <c:idx val="3"/>
          <c:order val="3"/>
          <c:tx>
            <c:strRef>
              <c:f>PCWWT!$P$16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PCWWT!$P$23:$P$24</c:f>
              <c:numCache>
                <c:formatCode>0%</c:formatCode>
                <c:ptCount val="2"/>
                <c:pt idx="0">
                  <c:v>0.44</c:v>
                </c:pt>
                <c:pt idx="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1-46A1-8DEB-957598DFBB6D}"/>
            </c:ext>
          </c:extLst>
        </c:ser>
        <c:ser>
          <c:idx val="4"/>
          <c:order val="4"/>
          <c:tx>
            <c:strRef>
              <c:f>PCWWT!$Q$16</c:f>
              <c:strCache>
                <c:ptCount val="1"/>
                <c:pt idx="0">
                  <c:v> البحرين Bahrain</c:v>
                </c:pt>
              </c:strCache>
            </c:strRef>
          </c:tx>
          <c:spPr>
            <a:solidFill>
              <a:srgbClr val="E3A599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PCWWT!$Q$23:$Q$24</c:f>
              <c:numCache>
                <c:formatCode>0%</c:formatCode>
                <c:ptCount val="2"/>
                <c:pt idx="0">
                  <c:v>0.77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C1-46A1-8DEB-957598DFB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0684432"/>
        <c:axId val="-19306936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PCWWT!$O$16</c15:sqref>
                        </c15:formulaRef>
                      </c:ext>
                    </c:extLst>
                    <c:strCache>
                      <c:ptCount val="1"/>
                      <c:pt idx="0">
                        <c:v>عمان Oman </c:v>
                      </c:pt>
                    </c:strCache>
                  </c:strRef>
                </c:tx>
                <c:spPr>
                  <a:solidFill>
                    <a:srgbClr val="D9DADB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PCWWT!$L$23:$L$24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2009</c:v>
                      </c:pt>
                      <c:pt idx="1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PCWWT!$O$23:$O$24</c15:sqref>
                        </c15:formulaRef>
                      </c:ext>
                    </c:extLst>
                    <c:numCache>
                      <c:formatCode>0%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7C1-46A1-8DEB-957598DFBB6D}"/>
                  </c:ext>
                </c:extLst>
              </c15:ser>
            </c15:filteredBarSeries>
          </c:ext>
        </c:extLst>
      </c:barChart>
      <c:catAx>
        <c:axId val="-193068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680"/>
        <c:crosses val="autoZero"/>
        <c:auto val="1"/>
        <c:lblAlgn val="ctr"/>
        <c:lblOffset val="100"/>
        <c:noMultiLvlLbl val="0"/>
      </c:catAx>
      <c:valAx>
        <c:axId val="-19306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09D-406E-8284-AF7C16E82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84976"/>
        <c:axId val="-1930693136"/>
      </c:barChart>
      <c:catAx>
        <c:axId val="-1930684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136"/>
        <c:crosses val="autoZero"/>
        <c:auto val="1"/>
        <c:lblAlgn val="ctr"/>
        <c:lblOffset val="100"/>
        <c:noMultiLvlLbl val="0"/>
      </c:catAx>
      <c:valAx>
        <c:axId val="-19306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45E-4A86-B2E2-FD8F0B53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92592"/>
        <c:axId val="-1930688784"/>
      </c:barChart>
      <c:catAx>
        <c:axId val="-193069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8784"/>
        <c:crosses val="autoZero"/>
        <c:auto val="1"/>
        <c:lblAlgn val="ctr"/>
        <c:lblOffset val="100"/>
        <c:noMultiLvlLbl val="0"/>
      </c:catAx>
      <c:valAx>
        <c:axId val="-193068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4203849518811"/>
          <c:y val="5.3921568627450983E-2"/>
          <c:w val="0.76942869641294853"/>
          <c:h val="0.67806574483067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2700" cap="flat" cmpd="sng" algn="ctr">
                <a:solidFill>
                  <a:srgbClr val="C88B9A"/>
                </a:solidFill>
                <a:prstDash val="dash"/>
                <a:miter lim="800000"/>
                <a:headEnd type="oval" w="med" len="med"/>
                <a:tailEnd type="oval" w="med" len="med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632-4468-B4BE-E4A1FA8C091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632-4468-B4BE-E4A1FA8C091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632-4468-B4BE-E4A1FA8C091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632-4468-B4BE-E4A1FA8C091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632-4468-B4BE-E4A1FA8C091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632-4468-B4BE-E4A1FA8C091D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632-4468-B4BE-E4A1FA8C0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6176"/>
        <c:axId val="-1888968896"/>
        <c:extLst/>
      </c:barChart>
      <c:catAx>
        <c:axId val="-18889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السنة</a:t>
                </a:r>
              </a:p>
              <a:p>
                <a:pPr>
                  <a:defRPr/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2560979877515313"/>
              <c:y val="0.7979742013955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8896"/>
        <c:crosses val="autoZero"/>
        <c:auto val="1"/>
        <c:lblAlgn val="ctr"/>
        <c:lblOffset val="100"/>
        <c:noMultiLvlLbl val="0"/>
      </c:catAx>
      <c:valAx>
        <c:axId val="-188896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chemeClr val="tx1"/>
                    </a:solidFill>
                  </a:rPr>
                  <a:t>1000م³/يوم</a:t>
                </a:r>
              </a:p>
              <a:p>
                <a:pPr>
                  <a:defRPr b="1">
                    <a:solidFill>
                      <a:schemeClr val="tx1"/>
                    </a:solidFill>
                  </a:defRPr>
                </a:pPr>
                <a:r>
                  <a:rPr lang="en-US" sz="900" b="1">
                    <a:solidFill>
                      <a:schemeClr val="tx1"/>
                    </a:solidFill>
                  </a:rPr>
                  <a:t>1000</a:t>
                </a:r>
                <a:r>
                  <a:rPr lang="en-US" sz="900" b="1" baseline="0">
                    <a:solidFill>
                      <a:schemeClr val="tx1"/>
                    </a:solidFill>
                  </a:rPr>
                  <a:t> m³/d</a:t>
                </a:r>
                <a:endParaRPr lang="en-US" sz="9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278493054221880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1.4851268591426072E-4"/>
          <c:y val="0.8595602074130978"/>
          <c:w val="0.99429593175853015"/>
          <c:h val="0.13752736700595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'Dams-NO'!$N$14</c:f>
              <c:strCache>
                <c:ptCount val="1"/>
                <c:pt idx="0">
                  <c:v>GCC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'Dams-NO'!$M$15:$M$18</c:f>
              <c:numCache>
                <c:formatCode>General</c:formatCode>
                <c:ptCount val="4"/>
                <c:pt idx="0">
                  <c:v>2007</c:v>
                </c:pt>
                <c:pt idx="1">
                  <c:v>2010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'Dams-NO'!$N$15:$N$18</c:f>
              <c:numCache>
                <c:formatCode>#,##0</c:formatCode>
                <c:ptCount val="4"/>
                <c:pt idx="0">
                  <c:v>442</c:v>
                </c:pt>
                <c:pt idx="1">
                  <c:v>573</c:v>
                </c:pt>
                <c:pt idx="2">
                  <c:v>713</c:v>
                </c:pt>
                <c:pt idx="3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7-42BA-A985-06E537C8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1280"/>
        <c:axId val="-1888960192"/>
      </c:barChart>
      <c:catAx>
        <c:axId val="-188896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0192"/>
        <c:crosses val="autoZero"/>
        <c:auto val="1"/>
        <c:lblAlgn val="ctr"/>
        <c:lblOffset val="100"/>
        <c:noMultiLvlLbl val="0"/>
      </c:catAx>
      <c:valAx>
        <c:axId val="-18889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51027</xdr:colOff>
      <xdr:row>11</xdr:row>
      <xdr:rowOff>88788</xdr:rowOff>
    </xdr:from>
    <xdr:to>
      <xdr:col>8</xdr:col>
      <xdr:colOff>590777</xdr:colOff>
      <xdr:row>26</xdr:row>
      <xdr:rowOff>170090</xdr:rowOff>
    </xdr:to>
    <xdr:pic>
      <xdr:nvPicPr>
        <xdr:cNvPr id="5" name="Picture 4" descr="نتيجة بحث الصور عن المياه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27" y="3915797"/>
          <a:ext cx="5438321" cy="2955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15308</xdr:colOff>
      <xdr:row>8</xdr:row>
      <xdr:rowOff>35038</xdr:rowOff>
    </xdr:from>
    <xdr:to>
      <xdr:col>3</xdr:col>
      <xdr:colOff>229621</xdr:colOff>
      <xdr:row>10</xdr:row>
      <xdr:rowOff>8504</xdr:rowOff>
    </xdr:to>
    <xdr:sp macro="" textlink="">
      <xdr:nvSpPr>
        <xdr:cNvPr id="44035" name="Text Box 9"/>
        <xdr:cNvSpPr txBox="1">
          <a:spLocks noChangeArrowheads="1"/>
        </xdr:cNvSpPr>
      </xdr:nvSpPr>
      <xdr:spPr bwMode="auto">
        <a:xfrm>
          <a:off x="1239951" y="3156176"/>
          <a:ext cx="826634" cy="44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201</a:t>
          </a:r>
          <a:r>
            <a:rPr lang="ar-OM" sz="2200" b="0" i="0" u="none" strike="noStrike" baseline="0">
              <a:solidFill>
                <a:srgbClr val="000000"/>
              </a:solidFill>
              <a:latin typeface="Calibri"/>
              <a:cs typeface="Arial"/>
            </a:rPr>
            <a:t>6</a:t>
          </a:r>
          <a:endParaRPr lang="en-US" sz="2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561296</xdr:colOff>
      <xdr:row>3</xdr:row>
      <xdr:rowOff>467745</xdr:rowOff>
    </xdr:to>
    <xdr:pic>
      <xdr:nvPicPr>
        <xdr:cNvPr id="8" name="Picture 7" descr="نتيجة بحث الصور عن ‪GCCStat Logo‬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459866" cy="1284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21</xdr:row>
      <xdr:rowOff>47626</xdr:rowOff>
    </xdr:from>
    <xdr:to>
      <xdr:col>8</xdr:col>
      <xdr:colOff>323850</xdr:colOff>
      <xdr:row>35</xdr:row>
      <xdr:rowOff>66676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19</xdr:row>
      <xdr:rowOff>42862</xdr:rowOff>
    </xdr:from>
    <xdr:to>
      <xdr:col>7</xdr:col>
      <xdr:colOff>552450</xdr:colOff>
      <xdr:row>33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</xdr:row>
      <xdr:rowOff>214312</xdr:rowOff>
    </xdr:from>
    <xdr:to>
      <xdr:col>8</xdr:col>
      <xdr:colOff>190500</xdr:colOff>
      <xdr:row>30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22</xdr:row>
      <xdr:rowOff>100012</xdr:rowOff>
    </xdr:from>
    <xdr:to>
      <xdr:col>8</xdr:col>
      <xdr:colOff>28575</xdr:colOff>
      <xdr:row>36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BH-waterst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KSA-Waterst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OM-Waterst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QA-Watersta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KU-Watersta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Database\Archieve2015\water%20%20updated%20version2%20(start%20from13July,%202015)\WaterStat-KU%20-%20updat%202013%20dat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tihaj/Desktop/New%20folder/&#1606;&#1588;&#1585;&#1577;%20&#1573;&#1581;&#1589;&#1575;&#1569;&#1575;&#1578;%20&#1575;&#1604;&#1605;&#1610;&#1575;&#1607;%202015&#16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Environment%20Stat\1.1.b%20Water%20statistics\KSA-Waters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ay Data"/>
    </sheetNames>
    <sheetDataSet>
      <sheetData sheetId="0" refreshError="1">
        <row r="8">
          <cell r="AA8">
            <v>43.265250000000002</v>
          </cell>
        </row>
        <row r="118">
          <cell r="AA118">
            <v>0.74</v>
          </cell>
          <cell r="AB118">
            <v>0.75</v>
          </cell>
          <cell r="AC118">
            <v>0.77</v>
          </cell>
          <cell r="AD118">
            <v>0.79</v>
          </cell>
          <cell r="AE118">
            <v>0.83</v>
          </cell>
          <cell r="AF118">
            <v>0.86</v>
          </cell>
          <cell r="AG118">
            <v>0.87</v>
          </cell>
          <cell r="AH118">
            <v>0.79</v>
          </cell>
          <cell r="AI118">
            <v>0.76</v>
          </cell>
          <cell r="AJ118">
            <v>0.77</v>
          </cell>
          <cell r="AK118">
            <v>0.81</v>
          </cell>
          <cell r="AL118">
            <v>0.88</v>
          </cell>
          <cell r="AM118">
            <v>0.87</v>
          </cell>
          <cell r="AN118">
            <v>0.87</v>
          </cell>
          <cell r="AO118">
            <v>0.9</v>
          </cell>
          <cell r="AP118">
            <v>0</v>
          </cell>
          <cell r="AQ118">
            <v>0</v>
          </cell>
        </row>
        <row r="119">
          <cell r="AA119">
            <v>0.74</v>
          </cell>
          <cell r="AB119">
            <v>0.75</v>
          </cell>
          <cell r="AC119">
            <v>0.77</v>
          </cell>
          <cell r="AD119">
            <v>0.79</v>
          </cell>
          <cell r="AE119">
            <v>0.83</v>
          </cell>
          <cell r="AF119">
            <v>0.86</v>
          </cell>
          <cell r="AG119">
            <v>0.87</v>
          </cell>
          <cell r="AH119">
            <v>0.79</v>
          </cell>
          <cell r="AI119">
            <v>0.76</v>
          </cell>
          <cell r="AJ119">
            <v>0.77</v>
          </cell>
          <cell r="AK119">
            <v>0.81</v>
          </cell>
          <cell r="AL119">
            <v>0.88</v>
          </cell>
          <cell r="AM119">
            <v>0.87</v>
          </cell>
          <cell r="AN119">
            <v>0.87</v>
          </cell>
          <cell r="AO119">
            <v>0.9</v>
          </cell>
          <cell r="AP119">
            <v>0</v>
          </cell>
          <cell r="AQ119">
            <v>0</v>
          </cell>
        </row>
        <row r="191">
          <cell r="AA191">
            <v>208.29</v>
          </cell>
          <cell r="AB191">
            <v>208.29</v>
          </cell>
          <cell r="AC191">
            <v>208.29</v>
          </cell>
          <cell r="AD191">
            <v>208</v>
          </cell>
          <cell r="AE191">
            <v>208</v>
          </cell>
          <cell r="AF191">
            <v>209</v>
          </cell>
          <cell r="AG191">
            <v>209</v>
          </cell>
          <cell r="AQ191">
            <v>0</v>
          </cell>
        </row>
        <row r="217">
          <cell r="AQ217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ables"/>
      <sheetName val="Complementry Data"/>
      <sheetName val="Sheet1"/>
    </sheetNames>
    <sheetDataSet>
      <sheetData sheetId="0" refreshError="1">
        <row r="8">
          <cell r="AA8">
            <v>189318.51851851857</v>
          </cell>
        </row>
        <row r="118">
          <cell r="AA118">
            <v>0.97</v>
          </cell>
          <cell r="AB118">
            <v>0.97</v>
          </cell>
          <cell r="AC118">
            <v>0.97</v>
          </cell>
          <cell r="AD118">
            <v>0.97</v>
          </cell>
          <cell r="AE118">
            <v>0.97</v>
          </cell>
          <cell r="AF118">
            <v>0.98</v>
          </cell>
          <cell r="AG118">
            <v>0.98</v>
          </cell>
          <cell r="AH118">
            <v>0.98</v>
          </cell>
          <cell r="AI118">
            <v>0.98</v>
          </cell>
          <cell r="AJ118">
            <v>0.98</v>
          </cell>
          <cell r="AK118">
            <v>1</v>
          </cell>
          <cell r="AL118">
            <v>1</v>
          </cell>
          <cell r="AM118">
            <v>1</v>
          </cell>
          <cell r="AN118">
            <v>1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0.33</v>
          </cell>
          <cell r="AD119">
            <v>0.35</v>
          </cell>
          <cell r="AE119">
            <v>0.37</v>
          </cell>
          <cell r="AF119">
            <v>0.38</v>
          </cell>
          <cell r="AG119">
            <v>0.41</v>
          </cell>
          <cell r="AH119">
            <v>0.44</v>
          </cell>
          <cell r="AI119">
            <v>0</v>
          </cell>
          <cell r="AJ119">
            <v>0</v>
          </cell>
          <cell r="AK119">
            <v>0.47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2131.5068493150684</v>
          </cell>
          <cell r="AG191">
            <v>1800</v>
          </cell>
          <cell r="AQ191">
            <v>0</v>
          </cell>
        </row>
        <row r="217">
          <cell r="AQ217">
            <v>4014.755619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1"/>
    </sheetNames>
    <sheetDataSet>
      <sheetData sheetId="0" refreshError="1">
        <row r="8">
          <cell r="AA8">
            <v>24024.9375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Q191">
            <v>0</v>
          </cell>
        </row>
        <row r="217">
          <cell r="AQ217">
            <v>299.12654099999997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Sheet1"/>
    </sheetNames>
    <sheetDataSet>
      <sheetData sheetId="0" refreshError="1">
        <row r="8">
          <cell r="AA8">
            <v>66.2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0.68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0.77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0.99</v>
          </cell>
          <cell r="AK119">
            <v>0.99</v>
          </cell>
          <cell r="AL119">
            <v>0.99</v>
          </cell>
          <cell r="AM119">
            <v>0.99</v>
          </cell>
          <cell r="AN119">
            <v>0.99</v>
          </cell>
          <cell r="AO119">
            <v>0.99</v>
          </cell>
          <cell r="AP119">
            <v>0.99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54</v>
          </cell>
          <cell r="AG191">
            <v>160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Drinking Water Quality"/>
      <sheetName val="Brackish water Quality"/>
      <sheetName val="Sea water Quality"/>
      <sheetName val="Treated Effluent Quality"/>
    </sheetNames>
    <sheetDataSet>
      <sheetData sheetId="0" refreshError="1">
        <row r="8">
          <cell r="AA8">
            <v>0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</v>
          </cell>
          <cell r="AG119">
            <v>1</v>
          </cell>
          <cell r="AH119">
            <v>1</v>
          </cell>
          <cell r="AI119">
            <v>1</v>
          </cell>
          <cell r="AJ119">
            <v>1</v>
          </cell>
          <cell r="AK119">
            <v>1</v>
          </cell>
          <cell r="AL119">
            <v>1</v>
          </cell>
          <cell r="AM119">
            <v>1</v>
          </cell>
          <cell r="AN119">
            <v>1</v>
          </cell>
          <cell r="AO119">
            <v>1</v>
          </cell>
          <cell r="AP119">
            <v>0</v>
          </cell>
          <cell r="AQ119">
            <v>0</v>
          </cell>
        </row>
        <row r="191">
          <cell r="AA191">
            <v>352</v>
          </cell>
          <cell r="AB191">
            <v>379</v>
          </cell>
          <cell r="AC191">
            <v>379</v>
          </cell>
          <cell r="AD191">
            <v>379</v>
          </cell>
          <cell r="AE191">
            <v>379</v>
          </cell>
          <cell r="AF191">
            <v>704</v>
          </cell>
          <cell r="AG191">
            <v>704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ables"/>
      <sheetName val="Water Balance"/>
      <sheetName val="Metadata"/>
    </sheetNames>
    <sheetDataSet>
      <sheetData sheetId="0" refreshError="1">
        <row r="35">
          <cell r="AR35">
            <v>0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CStat-Wr2015"/>
      <sheetName val="AE-Wr2015"/>
      <sheetName val="BH-Wr2015"/>
      <sheetName val="SA-Wr2015"/>
      <sheetName val="OM-Wr2015"/>
      <sheetName val="QA-Wr2015"/>
      <sheetName val="KU-Wr2015"/>
    </sheetNames>
    <sheetDataSet>
      <sheetData sheetId="0"/>
      <sheetData sheetId="1">
        <row r="7">
          <cell r="E7">
            <v>1836.5</v>
          </cell>
        </row>
        <row r="33">
          <cell r="E33">
            <v>36</v>
          </cell>
          <cell r="F33">
            <v>37</v>
          </cell>
          <cell r="G33">
            <v>38</v>
          </cell>
          <cell r="H33">
            <v>49</v>
          </cell>
          <cell r="I33">
            <v>51</v>
          </cell>
          <cell r="J33">
            <v>53</v>
          </cell>
          <cell r="K33">
            <v>63</v>
          </cell>
          <cell r="L33">
            <v>69</v>
          </cell>
          <cell r="M33">
            <v>78</v>
          </cell>
        </row>
        <row r="41">
          <cell r="E41">
            <v>26</v>
          </cell>
          <cell r="F41">
            <v>28</v>
          </cell>
          <cell r="G41">
            <v>29</v>
          </cell>
          <cell r="H41">
            <v>30</v>
          </cell>
          <cell r="I41">
            <v>33</v>
          </cell>
          <cell r="J41">
            <v>41</v>
          </cell>
          <cell r="K41">
            <v>42</v>
          </cell>
          <cell r="L41">
            <v>46</v>
          </cell>
          <cell r="M41">
            <v>46</v>
          </cell>
        </row>
      </sheetData>
      <sheetData sheetId="2">
        <row r="7">
          <cell r="E7">
            <v>35.5</v>
          </cell>
        </row>
        <row r="33">
          <cell r="E33">
            <v>12</v>
          </cell>
          <cell r="F33">
            <v>15</v>
          </cell>
          <cell r="G33">
            <v>15</v>
          </cell>
          <cell r="H33">
            <v>15</v>
          </cell>
          <cell r="I33">
            <v>15</v>
          </cell>
          <cell r="J33">
            <v>16</v>
          </cell>
          <cell r="K33">
            <v>16</v>
          </cell>
          <cell r="L33">
            <v>17</v>
          </cell>
          <cell r="M33">
            <v>18</v>
          </cell>
        </row>
        <row r="41">
          <cell r="E41">
            <v>5</v>
          </cell>
          <cell r="F41">
            <v>5</v>
          </cell>
          <cell r="G41">
            <v>5</v>
          </cell>
          <cell r="H41">
            <v>5</v>
          </cell>
          <cell r="I41">
            <v>5</v>
          </cell>
          <cell r="J41">
            <v>6</v>
          </cell>
          <cell r="K41">
            <v>5</v>
          </cell>
          <cell r="L41">
            <v>5</v>
          </cell>
          <cell r="M41">
            <v>5</v>
          </cell>
        </row>
      </sheetData>
      <sheetData sheetId="3">
        <row r="7">
          <cell r="E7">
            <v>102110.34482758622</v>
          </cell>
        </row>
        <row r="33">
          <cell r="H33">
            <v>123</v>
          </cell>
          <cell r="I33">
            <v>142</v>
          </cell>
          <cell r="J33">
            <v>172</v>
          </cell>
          <cell r="K33">
            <v>178</v>
          </cell>
        </row>
      </sheetData>
      <sheetData sheetId="4">
        <row r="7">
          <cell r="E7">
            <v>34678.738095238099</v>
          </cell>
        </row>
        <row r="33">
          <cell r="E33">
            <v>40</v>
          </cell>
          <cell r="F33">
            <v>41</v>
          </cell>
          <cell r="G33">
            <v>46</v>
          </cell>
          <cell r="H33">
            <v>53</v>
          </cell>
          <cell r="I33">
            <v>58</v>
          </cell>
          <cell r="J33">
            <v>59</v>
          </cell>
          <cell r="K33">
            <v>62</v>
          </cell>
          <cell r="L33">
            <v>55</v>
          </cell>
          <cell r="M33">
            <v>55</v>
          </cell>
        </row>
        <row r="41">
          <cell r="E41">
            <v>32</v>
          </cell>
          <cell r="F41">
            <v>34</v>
          </cell>
          <cell r="G41">
            <v>40</v>
          </cell>
          <cell r="H41">
            <v>40</v>
          </cell>
          <cell r="I41">
            <v>40</v>
          </cell>
          <cell r="J41">
            <v>42</v>
          </cell>
          <cell r="K41">
            <v>42</v>
          </cell>
          <cell r="L41">
            <v>45</v>
          </cell>
          <cell r="M41">
            <v>50</v>
          </cell>
        </row>
        <row r="51">
          <cell r="E51">
            <v>91</v>
          </cell>
          <cell r="F51">
            <v>91</v>
          </cell>
          <cell r="G51">
            <v>100</v>
          </cell>
          <cell r="H51">
            <v>105</v>
          </cell>
          <cell r="I51">
            <v>129</v>
          </cell>
          <cell r="J51">
            <v>134</v>
          </cell>
          <cell r="K51">
            <v>134</v>
          </cell>
          <cell r="L51">
            <v>139</v>
          </cell>
          <cell r="M51">
            <v>149</v>
          </cell>
        </row>
      </sheetData>
      <sheetData sheetId="5">
        <row r="7">
          <cell r="E7">
            <v>265.52</v>
          </cell>
        </row>
        <row r="33">
          <cell r="E33">
            <v>12</v>
          </cell>
          <cell r="F33">
            <v>12</v>
          </cell>
          <cell r="G33">
            <v>14</v>
          </cell>
          <cell r="H33">
            <v>19</v>
          </cell>
          <cell r="I33">
            <v>17</v>
          </cell>
          <cell r="J33">
            <v>20</v>
          </cell>
          <cell r="K33">
            <v>21</v>
          </cell>
          <cell r="L33">
            <v>23</v>
          </cell>
          <cell r="M33">
            <v>23</v>
          </cell>
        </row>
        <row r="41">
          <cell r="E41">
            <v>5</v>
          </cell>
          <cell r="F41">
            <v>6</v>
          </cell>
          <cell r="G41">
            <v>7</v>
          </cell>
          <cell r="H41">
            <v>9</v>
          </cell>
          <cell r="I41">
            <v>9</v>
          </cell>
          <cell r="J41">
            <v>9</v>
          </cell>
          <cell r="K41">
            <v>9</v>
          </cell>
        </row>
      </sheetData>
      <sheetData sheetId="6">
        <row r="7">
          <cell r="E7">
            <v>1373.7677999999999</v>
          </cell>
        </row>
        <row r="33">
          <cell r="E33">
            <v>5</v>
          </cell>
          <cell r="F33">
            <v>5</v>
          </cell>
          <cell r="G33">
            <v>6</v>
          </cell>
          <cell r="H33">
            <v>6</v>
          </cell>
          <cell r="I33">
            <v>7</v>
          </cell>
          <cell r="J33">
            <v>7</v>
          </cell>
          <cell r="K33">
            <v>7</v>
          </cell>
          <cell r="L33">
            <v>6</v>
          </cell>
          <cell r="M33">
            <v>6</v>
          </cell>
        </row>
        <row r="41">
          <cell r="E41">
            <v>6</v>
          </cell>
          <cell r="F41">
            <v>6</v>
          </cell>
          <cell r="G41">
            <v>6</v>
          </cell>
          <cell r="H41">
            <v>6</v>
          </cell>
          <cell r="I41">
            <v>7</v>
          </cell>
          <cell r="J41">
            <v>7</v>
          </cell>
          <cell r="K41">
            <v>7</v>
          </cell>
          <cell r="L41">
            <v>7</v>
          </cell>
          <cell r="M41">
            <v>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r Questionnaireإستمارةالمياه "/>
      <sheetName val="Sheet1"/>
      <sheetName val="Complementry Dataبيانات تكميلية"/>
    </sheetNames>
    <sheetDataSet>
      <sheetData sheetId="0">
        <row r="215">
          <cell r="M215">
            <v>237</v>
          </cell>
          <cell r="N215">
            <v>258</v>
          </cell>
          <cell r="O215">
            <v>302</v>
          </cell>
          <cell r="P215">
            <v>351</v>
          </cell>
          <cell r="Q215">
            <v>394</v>
          </cell>
          <cell r="R215">
            <v>422</v>
          </cell>
          <cell r="S215">
            <v>449</v>
          </cell>
          <cell r="T215">
            <v>482</v>
          </cell>
          <cell r="U215">
            <v>502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112" zoomScaleNormal="100" zoomScaleSheetLayoutView="112" workbookViewId="0">
      <selection activeCell="K7" sqref="K7"/>
    </sheetView>
  </sheetViews>
  <sheetFormatPr defaultRowHeight="15"/>
  <sheetData>
    <row r="1" spans="1:9">
      <c r="A1" s="17"/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7"/>
      <c r="C2" s="17"/>
      <c r="D2" s="17"/>
      <c r="E2" s="17"/>
      <c r="F2" s="17"/>
      <c r="G2" s="17"/>
      <c r="H2" s="17"/>
      <c r="I2" s="17"/>
    </row>
    <row r="3" spans="1:9" ht="34.5">
      <c r="A3" s="17"/>
      <c r="B3" s="129"/>
      <c r="C3" s="17"/>
      <c r="D3" s="17"/>
      <c r="E3" s="17"/>
      <c r="F3" s="17"/>
      <c r="G3" s="17"/>
      <c r="H3" s="17"/>
      <c r="I3" s="17"/>
    </row>
    <row r="4" spans="1:9" ht="39.75">
      <c r="A4" s="17"/>
      <c r="B4" s="130"/>
      <c r="C4" s="17"/>
      <c r="D4" s="17"/>
      <c r="E4" s="17"/>
      <c r="F4" s="17"/>
      <c r="G4" s="17"/>
      <c r="H4" s="17"/>
      <c r="I4" s="17"/>
    </row>
    <row r="5" spans="1:9" ht="44.25" customHeight="1">
      <c r="A5" s="135" t="s">
        <v>164</v>
      </c>
      <c r="B5" s="135"/>
      <c r="C5" s="135"/>
      <c r="D5" s="135"/>
      <c r="E5" s="135"/>
      <c r="F5" s="135"/>
      <c r="G5" s="135"/>
      <c r="H5" s="135"/>
      <c r="I5" s="135"/>
    </row>
    <row r="6" spans="1:9" ht="42" customHeight="1">
      <c r="A6" s="135" t="s">
        <v>165</v>
      </c>
      <c r="B6" s="135"/>
      <c r="C6" s="135"/>
      <c r="D6" s="135"/>
      <c r="E6" s="135"/>
      <c r="F6" s="135"/>
      <c r="G6" s="135"/>
      <c r="H6" s="135"/>
      <c r="I6" s="135"/>
    </row>
    <row r="7" spans="1:9" ht="28.5">
      <c r="A7" s="136" t="s">
        <v>166</v>
      </c>
      <c r="B7" s="136"/>
      <c r="C7" s="136"/>
      <c r="D7" s="136"/>
      <c r="E7" s="136"/>
      <c r="F7" s="136"/>
      <c r="G7" s="136"/>
      <c r="H7" s="136"/>
      <c r="I7" s="136"/>
    </row>
    <row r="8" spans="1:9" ht="27">
      <c r="A8" s="17"/>
      <c r="B8" s="126"/>
      <c r="C8" s="17"/>
      <c r="D8" s="17"/>
      <c r="E8" s="17"/>
      <c r="F8" s="17"/>
      <c r="G8" s="17"/>
      <c r="H8" s="17"/>
      <c r="I8" s="17"/>
    </row>
    <row r="9" spans="1:9" ht="18">
      <c r="A9" s="137" t="s">
        <v>168</v>
      </c>
      <c r="B9" s="137"/>
      <c r="C9" s="17"/>
      <c r="D9" s="17"/>
      <c r="E9" s="17"/>
      <c r="F9" s="17"/>
      <c r="G9" s="17"/>
      <c r="H9" s="17"/>
      <c r="I9" s="17"/>
    </row>
    <row r="10" spans="1:9" ht="18.75" customHeight="1">
      <c r="A10" s="138" t="s">
        <v>167</v>
      </c>
      <c r="B10" s="138"/>
      <c r="C10" s="17"/>
      <c r="D10" s="17"/>
      <c r="E10" s="17"/>
      <c r="F10" s="17"/>
      <c r="G10" s="17"/>
      <c r="H10" s="17"/>
      <c r="I10" s="17"/>
    </row>
    <row r="11" spans="1:9" ht="18.75">
      <c r="A11" s="17"/>
      <c r="B11" s="127"/>
      <c r="C11" s="17"/>
      <c r="D11" s="17"/>
      <c r="E11" s="17"/>
      <c r="F11" s="17"/>
      <c r="G11" s="17"/>
      <c r="H11" s="17"/>
      <c r="I11" s="17"/>
    </row>
    <row r="12" spans="1:9" ht="20.25">
      <c r="A12" s="17"/>
      <c r="B12" s="128"/>
      <c r="C12" s="17"/>
      <c r="D12" s="17"/>
      <c r="E12" s="17"/>
      <c r="F12" s="17"/>
      <c r="G12" s="17"/>
      <c r="H12" s="17"/>
      <c r="I12" s="17"/>
    </row>
    <row r="13" spans="1:9">
      <c r="A13" s="17"/>
      <c r="B13" s="17"/>
      <c r="C13" s="17"/>
      <c r="D13" s="17"/>
      <c r="E13" s="17"/>
      <c r="F13" s="17"/>
      <c r="G13" s="17"/>
      <c r="H13" s="17"/>
      <c r="I13" s="17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spans="1:9">
      <c r="A15" s="17"/>
      <c r="B15" s="17"/>
      <c r="C15" s="17"/>
      <c r="D15" s="17"/>
      <c r="E15" s="17"/>
      <c r="F15" s="17"/>
      <c r="G15" s="17"/>
      <c r="H15" s="17"/>
      <c r="I15" s="17"/>
    </row>
    <row r="16" spans="1:9">
      <c r="A16" s="17"/>
      <c r="B16" s="17"/>
      <c r="C16" s="17"/>
      <c r="D16" s="17"/>
      <c r="E16" s="17"/>
      <c r="F16" s="17"/>
      <c r="G16" s="17"/>
      <c r="H16" s="17"/>
      <c r="I16" s="17"/>
    </row>
    <row r="17" spans="1:9">
      <c r="A17" s="17"/>
      <c r="B17" s="17"/>
      <c r="C17" s="17"/>
      <c r="D17" s="17"/>
      <c r="E17" s="17"/>
      <c r="F17" s="17"/>
      <c r="G17" s="17"/>
      <c r="H17" s="17"/>
      <c r="I17" s="17"/>
    </row>
    <row r="18" spans="1:9">
      <c r="A18" s="17"/>
      <c r="B18" s="17"/>
      <c r="C18" s="17"/>
      <c r="D18" s="17"/>
      <c r="E18" s="17"/>
      <c r="F18" s="17"/>
      <c r="G18" s="17"/>
      <c r="H18" s="17"/>
      <c r="I18" s="17"/>
    </row>
    <row r="19" spans="1:9">
      <c r="A19" s="17"/>
      <c r="B19" s="17"/>
      <c r="C19" s="17"/>
      <c r="D19" s="17"/>
      <c r="E19" s="17"/>
      <c r="F19" s="17"/>
      <c r="G19" s="17"/>
      <c r="H19" s="17"/>
      <c r="I19" s="17"/>
    </row>
    <row r="20" spans="1:9">
      <c r="A20" s="17"/>
      <c r="B20" s="17"/>
      <c r="C20" s="17"/>
      <c r="D20" s="17"/>
      <c r="E20" s="17"/>
      <c r="F20" s="17"/>
      <c r="G20" s="17"/>
      <c r="H20" s="17"/>
      <c r="I20" s="17"/>
    </row>
    <row r="21" spans="1:9">
      <c r="A21" s="17"/>
      <c r="B21" s="17"/>
      <c r="C21" s="17"/>
      <c r="D21" s="17"/>
      <c r="E21" s="17"/>
      <c r="F21" s="17"/>
      <c r="G21" s="17"/>
      <c r="H21" s="17"/>
      <c r="I21" s="17"/>
    </row>
    <row r="22" spans="1:9">
      <c r="A22" s="17"/>
      <c r="B22" s="17"/>
      <c r="C22" s="17"/>
      <c r="D22" s="17"/>
      <c r="E22" s="17"/>
      <c r="F22" s="17"/>
      <c r="G22" s="17"/>
      <c r="H22" s="17"/>
      <c r="I22" s="17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spans="1:9">
      <c r="A25" s="17"/>
      <c r="B25" s="17"/>
      <c r="C25" s="17"/>
      <c r="D25" s="17"/>
      <c r="E25" s="17"/>
      <c r="F25" s="17"/>
      <c r="G25" s="17"/>
      <c r="H25" s="17"/>
      <c r="I25" s="17"/>
    </row>
    <row r="26" spans="1:9">
      <c r="A26" s="17"/>
      <c r="B26" s="17"/>
      <c r="C26" s="17"/>
      <c r="D26" s="17"/>
      <c r="E26" s="17"/>
      <c r="F26" s="17"/>
      <c r="G26" s="17"/>
      <c r="H26" s="17"/>
      <c r="I26" s="17"/>
    </row>
  </sheetData>
  <mergeCells count="5">
    <mergeCell ref="A5:I5"/>
    <mergeCell ref="A6:I6"/>
    <mergeCell ref="A7:I7"/>
    <mergeCell ref="A9:B9"/>
    <mergeCell ref="A10:B1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topLeftCell="A4" zoomScale="106" zoomScaleNormal="100" zoomScaleSheetLayoutView="106" workbookViewId="0">
      <selection activeCell="J7" sqref="J7:K16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41" t="s">
        <v>138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66" t="s">
        <v>177</v>
      </c>
      <c r="B2" s="166"/>
      <c r="C2" s="166"/>
      <c r="D2" s="166"/>
      <c r="E2" s="166"/>
      <c r="F2" s="166"/>
      <c r="G2" s="166"/>
      <c r="H2" s="166"/>
      <c r="I2" s="167"/>
    </row>
    <row r="3" spans="1:11" ht="18" customHeight="1">
      <c r="A3" s="168" t="s">
        <v>226</v>
      </c>
      <c r="B3" s="168"/>
      <c r="C3" s="168"/>
      <c r="D3" s="168"/>
      <c r="E3" s="168"/>
      <c r="F3" s="168"/>
      <c r="G3" s="168"/>
      <c r="H3" s="168"/>
      <c r="I3" s="169"/>
    </row>
    <row r="4" spans="1:11" ht="18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1" ht="49.5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11</v>
      </c>
      <c r="F5" s="114" t="s">
        <v>10</v>
      </c>
      <c r="G5" s="114" t="s">
        <v>136</v>
      </c>
      <c r="H5" s="114" t="s">
        <v>134</v>
      </c>
      <c r="I5" s="142" t="s">
        <v>0</v>
      </c>
    </row>
    <row r="6" spans="1:11" ht="22.5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20</v>
      </c>
      <c r="F6" s="115" t="s">
        <v>99</v>
      </c>
      <c r="G6" s="115" t="s">
        <v>102</v>
      </c>
      <c r="H6" s="115" t="s">
        <v>101</v>
      </c>
      <c r="I6" s="143"/>
    </row>
    <row r="7" spans="1:11" ht="20.25" customHeight="1" thickTop="1">
      <c r="A7" s="98">
        <v>2007</v>
      </c>
      <c r="B7" s="80">
        <v>408.28993375281846</v>
      </c>
      <c r="C7" s="82">
        <v>32.873933752818495</v>
      </c>
      <c r="D7" s="82">
        <v>85.591000000000008</v>
      </c>
      <c r="E7" s="82">
        <v>29</v>
      </c>
      <c r="F7" s="82">
        <v>107.125</v>
      </c>
      <c r="G7" s="82">
        <v>4.0999999999999996</v>
      </c>
      <c r="H7" s="82">
        <v>149.59999999999991</v>
      </c>
      <c r="I7" s="100">
        <v>2007</v>
      </c>
      <c r="J7" s="134"/>
      <c r="K7" s="134"/>
    </row>
    <row r="8" spans="1:11" ht="20.25" customHeight="1">
      <c r="A8" s="99">
        <v>2008</v>
      </c>
      <c r="B8" s="81">
        <v>397.81672667930548</v>
      </c>
      <c r="C8" s="83">
        <v>34.1743666793055</v>
      </c>
      <c r="D8" s="83">
        <v>106.39200000000001</v>
      </c>
      <c r="E8" s="83">
        <v>27</v>
      </c>
      <c r="F8" s="83">
        <v>100.75</v>
      </c>
      <c r="G8" s="83">
        <v>4.5</v>
      </c>
      <c r="H8" s="83">
        <v>125.00036</v>
      </c>
      <c r="I8" s="101">
        <v>2008</v>
      </c>
      <c r="J8" s="134"/>
      <c r="K8" s="134"/>
    </row>
    <row r="9" spans="1:11" ht="20.25" customHeight="1">
      <c r="A9" s="98">
        <v>2009</v>
      </c>
      <c r="B9" s="80">
        <v>372.53472295200476</v>
      </c>
      <c r="C9" s="82">
        <v>34.966882952004504</v>
      </c>
      <c r="D9" s="82">
        <v>115.94000000000001</v>
      </c>
      <c r="E9" s="82">
        <v>39</v>
      </c>
      <c r="F9" s="82">
        <v>80.375</v>
      </c>
      <c r="G9" s="82">
        <v>3.9</v>
      </c>
      <c r="H9" s="82">
        <v>98.352840000000242</v>
      </c>
      <c r="I9" s="100">
        <v>2009</v>
      </c>
      <c r="J9" s="134"/>
      <c r="K9" s="134"/>
    </row>
    <row r="10" spans="1:11" ht="20.25" customHeight="1">
      <c r="A10" s="99">
        <v>2010</v>
      </c>
      <c r="B10" s="81">
        <v>348.87331621422845</v>
      </c>
      <c r="C10" s="83">
        <v>34.765512214228494</v>
      </c>
      <c r="D10" s="83">
        <v>35.904000000000003</v>
      </c>
      <c r="E10" s="83">
        <v>83</v>
      </c>
      <c r="F10" s="83">
        <v>66.375</v>
      </c>
      <c r="G10" s="83">
        <v>5.2</v>
      </c>
      <c r="H10" s="83">
        <v>123.62880399999995</v>
      </c>
      <c r="I10" s="101">
        <v>2010</v>
      </c>
      <c r="J10" s="134"/>
      <c r="K10" s="134"/>
    </row>
    <row r="11" spans="1:11" ht="20.25" customHeight="1">
      <c r="A11" s="98">
        <v>2011</v>
      </c>
      <c r="B11" s="80">
        <v>363.63667211674584</v>
      </c>
      <c r="C11" s="82">
        <v>35.888552116746006</v>
      </c>
      <c r="D11" s="82">
        <v>32.9221</v>
      </c>
      <c r="E11" s="82">
        <v>78</v>
      </c>
      <c r="F11" s="82">
        <v>77.875</v>
      </c>
      <c r="G11" s="82">
        <v>7.1</v>
      </c>
      <c r="H11" s="82">
        <v>131.85101999999983</v>
      </c>
      <c r="I11" s="100">
        <v>2011</v>
      </c>
      <c r="J11" s="134"/>
      <c r="K11" s="134"/>
    </row>
    <row r="12" spans="1:11" ht="20.25" customHeight="1">
      <c r="A12" s="99">
        <v>2012</v>
      </c>
      <c r="B12" s="81">
        <v>412.3770481446121</v>
      </c>
      <c r="C12" s="78">
        <v>36.470310144612</v>
      </c>
      <c r="D12" s="78">
        <v>29.890800000000002</v>
      </c>
      <c r="E12" s="78">
        <v>80</v>
      </c>
      <c r="F12" s="78">
        <v>121.875</v>
      </c>
      <c r="G12" s="78">
        <v>6.3</v>
      </c>
      <c r="H12" s="78">
        <v>137.84093800000005</v>
      </c>
      <c r="I12" s="101">
        <v>2012</v>
      </c>
      <c r="J12" s="134"/>
      <c r="K12" s="134"/>
    </row>
    <row r="13" spans="1:11" ht="20.25" customHeight="1">
      <c r="A13" s="98">
        <v>2013</v>
      </c>
      <c r="B13" s="80">
        <v>497.26107864952098</v>
      </c>
      <c r="C13" s="79">
        <v>36.172517029520996</v>
      </c>
      <c r="D13" s="79">
        <v>28.4115</v>
      </c>
      <c r="E13" s="79">
        <v>92</v>
      </c>
      <c r="F13" s="79">
        <v>158.375</v>
      </c>
      <c r="G13" s="79">
        <v>5.6</v>
      </c>
      <c r="H13" s="79">
        <v>176.70206161999999</v>
      </c>
      <c r="I13" s="100">
        <v>2013</v>
      </c>
      <c r="J13" s="134"/>
      <c r="K13" s="134"/>
    </row>
    <row r="14" spans="1:11" ht="20.25" customHeight="1">
      <c r="A14" s="99">
        <v>2014</v>
      </c>
      <c r="B14" s="81">
        <v>448.40895298232158</v>
      </c>
      <c r="C14" s="78">
        <v>36.495480982321496</v>
      </c>
      <c r="D14" s="78">
        <v>31.220800000000004</v>
      </c>
      <c r="E14" s="78">
        <v>98.539999999999793</v>
      </c>
      <c r="F14" s="78">
        <v>103.25</v>
      </c>
      <c r="G14" s="78">
        <v>5.0999999999999996</v>
      </c>
      <c r="H14" s="78">
        <v>173.80267200000026</v>
      </c>
      <c r="I14" s="101">
        <v>2014</v>
      </c>
      <c r="J14" s="134"/>
      <c r="K14" s="134"/>
    </row>
    <row r="15" spans="1:11" ht="20.25" customHeight="1">
      <c r="A15" s="98">
        <v>2015</v>
      </c>
      <c r="B15" s="80">
        <v>442.39274513899358</v>
      </c>
      <c r="C15" s="79">
        <v>37.397373138993494</v>
      </c>
      <c r="D15" s="79">
        <v>26.321999999999999</v>
      </c>
      <c r="E15" s="79">
        <v>103</v>
      </c>
      <c r="F15" s="79">
        <v>149.25</v>
      </c>
      <c r="G15" s="79">
        <v>7.4</v>
      </c>
      <c r="H15" s="79">
        <v>119.02337200000011</v>
      </c>
      <c r="I15" s="100">
        <v>2015</v>
      </c>
      <c r="J15" s="134"/>
      <c r="K15" s="134"/>
    </row>
    <row r="16" spans="1:11" ht="20.25" customHeight="1">
      <c r="A16" s="99">
        <v>2016</v>
      </c>
      <c r="B16" s="81">
        <v>481.00539223352467</v>
      </c>
      <c r="C16" s="78">
        <v>39.276711742896502</v>
      </c>
      <c r="D16" s="78">
        <v>22.623999999999999</v>
      </c>
      <c r="E16" s="78">
        <v>129.06</v>
      </c>
      <c r="F16" s="78">
        <v>143</v>
      </c>
      <c r="G16" s="78">
        <v>5.0999999999999996</v>
      </c>
      <c r="H16" s="78">
        <v>141.94468049062812</v>
      </c>
      <c r="I16" s="101">
        <v>2016</v>
      </c>
      <c r="J16" s="134"/>
      <c r="K16" s="134"/>
    </row>
    <row r="17" spans="1:9" ht="18" customHeight="1">
      <c r="A17" s="155" t="s">
        <v>139</v>
      </c>
      <c r="B17" s="155"/>
      <c r="C17" s="155"/>
      <c r="D17" s="155"/>
      <c r="E17" s="154" t="s">
        <v>141</v>
      </c>
      <c r="F17" s="154"/>
      <c r="G17" s="154"/>
      <c r="H17" s="154"/>
      <c r="I17" s="154"/>
    </row>
    <row r="18" spans="1:9" ht="18" customHeight="1">
      <c r="A18" s="170" t="s">
        <v>140</v>
      </c>
      <c r="B18" s="170"/>
      <c r="C18" s="170"/>
      <c r="D18" s="170"/>
      <c r="E18" s="152" t="s">
        <v>142</v>
      </c>
      <c r="F18" s="152"/>
      <c r="G18" s="152"/>
      <c r="H18" s="152"/>
      <c r="I18" s="152"/>
    </row>
  </sheetData>
  <mergeCells count="11">
    <mergeCell ref="A1:I1"/>
    <mergeCell ref="A5:A6"/>
    <mergeCell ref="I5:I6"/>
    <mergeCell ref="A17:D17"/>
    <mergeCell ref="E17:I17"/>
    <mergeCell ref="E18:I18"/>
    <mergeCell ref="A18:D18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topLeftCell="A4" zoomScale="98" zoomScaleNormal="100" zoomScaleSheetLayoutView="98" workbookViewId="0">
      <selection activeCell="J7" sqref="J7:K16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41" t="s">
        <v>148</v>
      </c>
      <c r="B1" s="141"/>
      <c r="C1" s="141"/>
      <c r="D1" s="141"/>
      <c r="E1" s="141"/>
      <c r="F1" s="141"/>
      <c r="G1" s="141"/>
      <c r="H1" s="141"/>
      <c r="I1" s="141"/>
    </row>
    <row r="2" spans="1:11" ht="34.5" customHeight="1">
      <c r="A2" s="166" t="s">
        <v>178</v>
      </c>
      <c r="B2" s="166"/>
      <c r="C2" s="166"/>
      <c r="D2" s="166"/>
      <c r="E2" s="166"/>
      <c r="F2" s="166"/>
      <c r="G2" s="166"/>
      <c r="H2" s="166"/>
      <c r="I2" s="167"/>
    </row>
    <row r="3" spans="1:11" ht="34.5" customHeight="1">
      <c r="A3" s="168" t="s">
        <v>227</v>
      </c>
      <c r="B3" s="168"/>
      <c r="C3" s="168"/>
      <c r="D3" s="168"/>
      <c r="E3" s="168"/>
      <c r="F3" s="168"/>
      <c r="G3" s="168"/>
      <c r="H3" s="168"/>
      <c r="I3" s="169"/>
    </row>
    <row r="4" spans="1:11" ht="18.75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11</v>
      </c>
      <c r="F5" s="114" t="s">
        <v>10</v>
      </c>
      <c r="G5" s="114" t="s">
        <v>147</v>
      </c>
      <c r="H5" s="114" t="s">
        <v>134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20</v>
      </c>
      <c r="F6" s="115" t="s">
        <v>99</v>
      </c>
      <c r="G6" s="115" t="s">
        <v>111</v>
      </c>
      <c r="H6" s="115" t="s">
        <v>101</v>
      </c>
      <c r="I6" s="143"/>
    </row>
    <row r="7" spans="1:11" ht="20.25" customHeight="1" thickTop="1">
      <c r="A7" s="98">
        <v>2007</v>
      </c>
      <c r="B7" s="80">
        <v>4148.9296838360215</v>
      </c>
      <c r="C7" s="82">
        <v>482.06019922602138</v>
      </c>
      <c r="D7" s="82">
        <v>165.40899999999999</v>
      </c>
      <c r="E7" s="82">
        <v>94.785484610000012</v>
      </c>
      <c r="F7" s="82">
        <v>1869.875</v>
      </c>
      <c r="G7" s="82">
        <v>171.8</v>
      </c>
      <c r="H7" s="82">
        <v>1365</v>
      </c>
      <c r="I7" s="100">
        <v>2007</v>
      </c>
      <c r="J7" s="134"/>
      <c r="K7" s="134"/>
    </row>
    <row r="8" spans="1:11" ht="20.25" customHeight="1">
      <c r="A8" s="99">
        <v>2008</v>
      </c>
      <c r="B8" s="81">
        <v>4406.3498937187642</v>
      </c>
      <c r="C8" s="83">
        <v>519.73679179876433</v>
      </c>
      <c r="D8" s="83">
        <v>205.608</v>
      </c>
      <c r="E8" s="83">
        <v>107.05510192000003</v>
      </c>
      <c r="F8" s="83">
        <v>1905.25</v>
      </c>
      <c r="G8" s="83">
        <v>199.6</v>
      </c>
      <c r="H8" s="83">
        <v>1469.1</v>
      </c>
      <c r="I8" s="101">
        <v>2008</v>
      </c>
      <c r="J8" s="134"/>
      <c r="K8" s="134"/>
    </row>
    <row r="9" spans="1:11" ht="20.25" customHeight="1">
      <c r="A9" s="98">
        <v>2009</v>
      </c>
      <c r="B9" s="80">
        <v>4700.4194051977356</v>
      </c>
      <c r="C9" s="82">
        <v>537.33440519773546</v>
      </c>
      <c r="D9" s="82">
        <v>224.06</v>
      </c>
      <c r="E9" s="82">
        <v>122.20000000000007</v>
      </c>
      <c r="F9" s="82">
        <v>2042.625</v>
      </c>
      <c r="G9" s="82">
        <v>219.9</v>
      </c>
      <c r="H9" s="82">
        <v>1554.3</v>
      </c>
      <c r="I9" s="100">
        <v>2009</v>
      </c>
      <c r="J9" s="134"/>
      <c r="K9" s="134"/>
    </row>
    <row r="10" spans="1:11" ht="20.25" customHeight="1">
      <c r="A10" s="99">
        <v>2010</v>
      </c>
      <c r="B10" s="81">
        <v>5013.4693884452718</v>
      </c>
      <c r="C10" s="83">
        <v>560.64838844527139</v>
      </c>
      <c r="D10" s="83">
        <v>338.096</v>
      </c>
      <c r="E10" s="83">
        <v>107</v>
      </c>
      <c r="F10" s="83">
        <v>2216.625</v>
      </c>
      <c r="G10" s="83">
        <v>235.10000000000002</v>
      </c>
      <c r="H10" s="83">
        <v>1556</v>
      </c>
      <c r="I10" s="101">
        <v>2010</v>
      </c>
      <c r="J10" s="134"/>
      <c r="K10" s="134"/>
    </row>
    <row r="11" spans="1:11" ht="20.25" customHeight="1">
      <c r="A11" s="98">
        <v>2011</v>
      </c>
      <c r="B11" s="80">
        <v>5261.0204135576842</v>
      </c>
      <c r="C11" s="82">
        <v>585.51751355768397</v>
      </c>
      <c r="D11" s="82">
        <v>368.0779</v>
      </c>
      <c r="E11" s="82">
        <v>138</v>
      </c>
      <c r="F11" s="82">
        <v>2345.125</v>
      </c>
      <c r="G11" s="82">
        <v>242.9</v>
      </c>
      <c r="H11" s="82">
        <v>1581.4</v>
      </c>
      <c r="I11" s="100">
        <v>2011</v>
      </c>
      <c r="J11" s="134"/>
      <c r="K11" s="134"/>
    </row>
    <row r="12" spans="1:11" ht="20.25" customHeight="1">
      <c r="A12" s="99">
        <v>2012</v>
      </c>
      <c r="B12" s="81">
        <v>5491.9900125574377</v>
      </c>
      <c r="C12" s="78">
        <v>597.76581255743804</v>
      </c>
      <c r="D12" s="78">
        <v>407.10919999999999</v>
      </c>
      <c r="E12" s="78">
        <v>156.78999999999979</v>
      </c>
      <c r="F12" s="78">
        <v>2405.125</v>
      </c>
      <c r="G12" s="78">
        <v>244.39999999999998</v>
      </c>
      <c r="H12" s="78">
        <v>1680.8</v>
      </c>
      <c r="I12" s="101">
        <v>2012</v>
      </c>
      <c r="J12" s="134"/>
      <c r="K12" s="134"/>
    </row>
    <row r="13" spans="1:11" ht="20.25" customHeight="1">
      <c r="A13" s="98">
        <v>2013</v>
      </c>
      <c r="B13" s="80">
        <v>5732.3289905703587</v>
      </c>
      <c r="C13" s="79">
        <v>602.21549057035895</v>
      </c>
      <c r="D13" s="79">
        <v>436.58850000000001</v>
      </c>
      <c r="E13" s="79">
        <v>171</v>
      </c>
      <c r="F13" s="79">
        <v>2572.625</v>
      </c>
      <c r="G13" s="79">
        <v>252.00000000000003</v>
      </c>
      <c r="H13" s="79">
        <v>1697.9</v>
      </c>
      <c r="I13" s="100">
        <v>2013</v>
      </c>
      <c r="J13" s="134"/>
      <c r="K13" s="134"/>
    </row>
    <row r="14" spans="1:11" ht="20.25" customHeight="1">
      <c r="A14" s="99">
        <v>2014</v>
      </c>
      <c r="B14" s="81">
        <v>6074.2445012981279</v>
      </c>
      <c r="C14" s="78">
        <v>617.26955329812836</v>
      </c>
      <c r="D14" s="78">
        <v>462.7792</v>
      </c>
      <c r="E14" s="78">
        <v>184.56</v>
      </c>
      <c r="F14" s="78">
        <v>2770.75</v>
      </c>
      <c r="G14" s="78">
        <v>263.5</v>
      </c>
      <c r="H14" s="78">
        <v>1775.3857479999997</v>
      </c>
      <c r="I14" s="101">
        <v>2014</v>
      </c>
      <c r="J14" s="134"/>
      <c r="K14" s="134"/>
    </row>
    <row r="15" spans="1:11" ht="20.25" customHeight="1">
      <c r="A15" s="98">
        <v>2015</v>
      </c>
      <c r="B15" s="80">
        <v>6369.0453365827861</v>
      </c>
      <c r="C15" s="79">
        <v>639.64562858278634</v>
      </c>
      <c r="D15" s="79">
        <v>508.678</v>
      </c>
      <c r="E15" s="79">
        <v>197.8</v>
      </c>
      <c r="F15" s="79">
        <v>2876.75</v>
      </c>
      <c r="G15" s="79">
        <v>260.5</v>
      </c>
      <c r="H15" s="79">
        <v>1885.6717079999999</v>
      </c>
      <c r="I15" s="100">
        <v>2015</v>
      </c>
      <c r="J15" s="134"/>
      <c r="K15" s="134"/>
    </row>
    <row r="16" spans="1:11" ht="20.25" customHeight="1">
      <c r="A16" s="99">
        <v>2016</v>
      </c>
      <c r="B16" s="81">
        <v>6520.573739253593</v>
      </c>
      <c r="C16" s="78">
        <v>673.13995725359348</v>
      </c>
      <c r="D16" s="78">
        <v>537.37599999999998</v>
      </c>
      <c r="E16" s="78">
        <v>200.94</v>
      </c>
      <c r="F16" s="78">
        <v>2986.00335</v>
      </c>
      <c r="G16" s="78">
        <v>260.2</v>
      </c>
      <c r="H16" s="78">
        <v>1862.9144319999998</v>
      </c>
      <c r="I16" s="101">
        <v>2016</v>
      </c>
      <c r="J16" s="134"/>
      <c r="K16" s="134"/>
    </row>
    <row r="17" spans="1:9" ht="18" customHeight="1">
      <c r="A17" s="171" t="s">
        <v>143</v>
      </c>
      <c r="B17" s="171"/>
      <c r="C17" s="171"/>
      <c r="D17" s="171"/>
      <c r="E17" s="17"/>
      <c r="F17" s="172" t="s">
        <v>145</v>
      </c>
      <c r="G17" s="172"/>
      <c r="H17" s="172"/>
      <c r="I17" s="172"/>
    </row>
    <row r="18" spans="1:9" ht="18" customHeight="1">
      <c r="A18" s="173" t="s">
        <v>144</v>
      </c>
      <c r="B18" s="173"/>
      <c r="C18" s="173"/>
      <c r="D18" s="173"/>
      <c r="E18" s="17"/>
      <c r="F18" s="163" t="s">
        <v>146</v>
      </c>
      <c r="G18" s="163"/>
      <c r="H18" s="163"/>
      <c r="I18" s="163"/>
    </row>
  </sheetData>
  <mergeCells count="11">
    <mergeCell ref="A1:I1"/>
    <mergeCell ref="A17:D17"/>
    <mergeCell ref="F17:I17"/>
    <mergeCell ref="A18:D18"/>
    <mergeCell ref="F18:I18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topLeftCell="A4" zoomScale="106" zoomScaleNormal="100" zoomScaleSheetLayoutView="106" workbookViewId="0">
      <selection activeCell="J7" sqref="J7:K16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41" t="s">
        <v>149</v>
      </c>
      <c r="B1" s="141"/>
      <c r="C1" s="141"/>
      <c r="D1" s="141"/>
      <c r="E1" s="141"/>
      <c r="F1" s="141"/>
      <c r="G1" s="141"/>
      <c r="H1" s="141"/>
      <c r="I1" s="141"/>
    </row>
    <row r="2" spans="1:11" ht="39.75" customHeight="1">
      <c r="A2" s="166" t="s">
        <v>179</v>
      </c>
      <c r="B2" s="166"/>
      <c r="C2" s="166"/>
      <c r="D2" s="166"/>
      <c r="E2" s="166"/>
      <c r="F2" s="166"/>
      <c r="G2" s="166"/>
      <c r="H2" s="166"/>
      <c r="I2" s="167"/>
    </row>
    <row r="3" spans="1:11" ht="30.75" customHeight="1">
      <c r="A3" s="168" t="s">
        <v>228</v>
      </c>
      <c r="B3" s="168"/>
      <c r="C3" s="168"/>
      <c r="D3" s="168"/>
      <c r="E3" s="168"/>
      <c r="F3" s="168"/>
      <c r="G3" s="168"/>
      <c r="H3" s="168"/>
      <c r="I3" s="169"/>
    </row>
    <row r="4" spans="1:11" ht="18.75" customHeight="1" thickBot="1">
      <c r="A4" s="150" t="s">
        <v>67</v>
      </c>
      <c r="B4" s="151"/>
      <c r="C4" s="151"/>
      <c r="D4" s="151"/>
      <c r="E4" s="148" t="s">
        <v>150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11</v>
      </c>
      <c r="F5" s="114" t="s">
        <v>10</v>
      </c>
      <c r="G5" s="114" t="s">
        <v>147</v>
      </c>
      <c r="H5" s="114" t="s">
        <v>152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20</v>
      </c>
      <c r="F6" s="115" t="s">
        <v>99</v>
      </c>
      <c r="G6" s="115" t="s">
        <v>111</v>
      </c>
      <c r="H6" s="115" t="s">
        <v>194</v>
      </c>
      <c r="I6" s="143"/>
    </row>
    <row r="7" spans="1:11" ht="20.25" customHeight="1" thickTop="1">
      <c r="A7" s="98">
        <v>2007</v>
      </c>
      <c r="B7" s="80" t="s">
        <v>47</v>
      </c>
      <c r="C7" s="79">
        <v>361.54514941951606</v>
      </c>
      <c r="D7" s="79">
        <v>127.85</v>
      </c>
      <c r="E7" s="79">
        <v>34.450379126160009</v>
      </c>
      <c r="F7" s="79">
        <v>1729.875</v>
      </c>
      <c r="G7" s="79">
        <v>153.1</v>
      </c>
      <c r="H7" s="79" t="s">
        <v>47</v>
      </c>
      <c r="I7" s="100">
        <v>2007</v>
      </c>
      <c r="J7" s="134"/>
      <c r="K7" s="134"/>
    </row>
    <row r="8" spans="1:11" ht="20.25" customHeight="1">
      <c r="A8" s="99">
        <v>2008</v>
      </c>
      <c r="B8" s="81" t="s">
        <v>47</v>
      </c>
      <c r="C8" s="78">
        <v>389.80259384907322</v>
      </c>
      <c r="D8" s="78">
        <v>153.37</v>
      </c>
      <c r="E8" s="78">
        <v>39.405617226160004</v>
      </c>
      <c r="F8" s="78">
        <v>1755.25</v>
      </c>
      <c r="G8" s="78">
        <v>180.9</v>
      </c>
      <c r="H8" s="78" t="s">
        <v>47</v>
      </c>
      <c r="I8" s="101">
        <v>2008</v>
      </c>
      <c r="J8" s="134"/>
      <c r="K8" s="134"/>
    </row>
    <row r="9" spans="1:11" ht="20.25" customHeight="1">
      <c r="A9" s="98">
        <v>2009</v>
      </c>
      <c r="B9" s="80" t="s">
        <v>47</v>
      </c>
      <c r="C9" s="79">
        <v>403.00080389830157</v>
      </c>
      <c r="D9" s="79">
        <v>169.61</v>
      </c>
      <c r="E9" s="79">
        <v>39</v>
      </c>
      <c r="F9" s="79">
        <v>1857.625</v>
      </c>
      <c r="G9" s="79">
        <v>200.6</v>
      </c>
      <c r="H9" s="79" t="s">
        <v>47</v>
      </c>
      <c r="I9" s="100">
        <v>2009</v>
      </c>
      <c r="J9" s="134"/>
      <c r="K9" s="134"/>
    </row>
    <row r="10" spans="1:11" ht="20.25" customHeight="1">
      <c r="A10" s="99">
        <v>2010</v>
      </c>
      <c r="B10" s="81" t="s">
        <v>47</v>
      </c>
      <c r="C10" s="78">
        <v>420.48629133395355</v>
      </c>
      <c r="D10" s="78">
        <v>189.92</v>
      </c>
      <c r="E10" s="78">
        <v>39</v>
      </c>
      <c r="F10" s="78">
        <v>1997.625</v>
      </c>
      <c r="G10" s="78">
        <v>214</v>
      </c>
      <c r="H10" s="78" t="s">
        <v>47</v>
      </c>
      <c r="I10" s="101">
        <v>2010</v>
      </c>
      <c r="J10" s="134"/>
      <c r="K10" s="134"/>
    </row>
    <row r="11" spans="1:11" ht="20.25" customHeight="1">
      <c r="A11" s="98">
        <v>2011</v>
      </c>
      <c r="B11" s="80" t="s">
        <v>47</v>
      </c>
      <c r="C11" s="79">
        <v>439.13813516826298</v>
      </c>
      <c r="D11" s="79">
        <v>218.29</v>
      </c>
      <c r="E11" s="79">
        <v>67</v>
      </c>
      <c r="F11" s="79">
        <v>2120.125</v>
      </c>
      <c r="G11" s="79">
        <v>221.8</v>
      </c>
      <c r="H11" s="79" t="s">
        <v>47</v>
      </c>
      <c r="I11" s="100">
        <v>2011</v>
      </c>
      <c r="J11" s="134"/>
      <c r="K11" s="134"/>
    </row>
    <row r="12" spans="1:11" ht="20.25" customHeight="1">
      <c r="A12" s="99">
        <v>2012</v>
      </c>
      <c r="B12" s="81" t="s">
        <v>47</v>
      </c>
      <c r="C12" s="78">
        <v>448.32435941807853</v>
      </c>
      <c r="D12" s="78">
        <v>288.37</v>
      </c>
      <c r="E12" s="78">
        <v>84</v>
      </c>
      <c r="F12" s="78">
        <v>2211.125</v>
      </c>
      <c r="G12" s="78">
        <v>223</v>
      </c>
      <c r="H12" s="78" t="s">
        <v>47</v>
      </c>
      <c r="I12" s="101">
        <v>2012</v>
      </c>
      <c r="J12" s="134"/>
      <c r="K12" s="134"/>
    </row>
    <row r="13" spans="1:11" ht="20.25" customHeight="1">
      <c r="A13" s="98">
        <v>2013</v>
      </c>
      <c r="B13" s="80" t="s">
        <v>47</v>
      </c>
      <c r="C13" s="79">
        <v>451.66161792776921</v>
      </c>
      <c r="D13" s="79">
        <v>308.77999999999997</v>
      </c>
      <c r="E13" s="79">
        <v>109</v>
      </c>
      <c r="F13" s="79">
        <v>2389.625</v>
      </c>
      <c r="G13" s="79">
        <v>229.8</v>
      </c>
      <c r="H13" s="79" t="s">
        <v>47</v>
      </c>
      <c r="I13" s="100">
        <v>2013</v>
      </c>
      <c r="J13" s="134"/>
      <c r="K13" s="134"/>
    </row>
    <row r="14" spans="1:11" ht="20.25" customHeight="1">
      <c r="A14" s="99">
        <v>2014</v>
      </c>
      <c r="B14" s="81" t="s">
        <v>47</v>
      </c>
      <c r="C14" s="78">
        <v>462.95216497359627</v>
      </c>
      <c r="D14" s="78">
        <v>327.67</v>
      </c>
      <c r="E14" s="78">
        <v>116</v>
      </c>
      <c r="F14" s="78">
        <v>2514.75</v>
      </c>
      <c r="G14" s="78">
        <v>239.7</v>
      </c>
      <c r="H14" s="78" t="s">
        <v>47</v>
      </c>
      <c r="I14" s="101">
        <v>2014</v>
      </c>
      <c r="J14" s="134"/>
      <c r="K14" s="134"/>
    </row>
    <row r="15" spans="1:11" ht="20.25" customHeight="1">
      <c r="A15" s="98">
        <v>2015</v>
      </c>
      <c r="B15" s="80" t="s">
        <v>47</v>
      </c>
      <c r="C15" s="79">
        <v>479.73422143708979</v>
      </c>
      <c r="D15" s="79" t="s">
        <v>255</v>
      </c>
      <c r="E15" s="79">
        <v>122</v>
      </c>
      <c r="F15" s="79">
        <v>2647.75</v>
      </c>
      <c r="G15" s="79">
        <v>239.4</v>
      </c>
      <c r="H15" s="79" t="s">
        <v>47</v>
      </c>
      <c r="I15" s="100">
        <v>2015</v>
      </c>
      <c r="J15" s="134"/>
      <c r="K15" s="134"/>
    </row>
    <row r="16" spans="1:11" ht="20.25" customHeight="1">
      <c r="A16" s="99">
        <v>2016</v>
      </c>
      <c r="B16" s="81" t="s">
        <v>47</v>
      </c>
      <c r="C16" s="78">
        <v>504.85496794019514</v>
      </c>
      <c r="D16" s="78" t="s">
        <v>255</v>
      </c>
      <c r="E16" s="78">
        <v>126.402</v>
      </c>
      <c r="F16" s="78">
        <v>2770</v>
      </c>
      <c r="G16" s="78">
        <v>239.4</v>
      </c>
      <c r="H16" s="78" t="s">
        <v>47</v>
      </c>
      <c r="I16" s="101">
        <v>2016</v>
      </c>
      <c r="J16" s="134"/>
      <c r="K16" s="134"/>
    </row>
    <row r="17" spans="1:9" ht="18" customHeight="1">
      <c r="A17" s="174" t="s">
        <v>105</v>
      </c>
      <c r="B17" s="174"/>
      <c r="C17" s="174"/>
      <c r="D17" s="174"/>
      <c r="E17" s="152" t="s">
        <v>256</v>
      </c>
      <c r="F17" s="152"/>
      <c r="G17" s="152"/>
      <c r="H17" s="152"/>
      <c r="I17" s="152"/>
    </row>
  </sheetData>
  <mergeCells count="9">
    <mergeCell ref="A1:I1"/>
    <mergeCell ref="A5:A6"/>
    <mergeCell ref="I5:I6"/>
    <mergeCell ref="A17:D17"/>
    <mergeCell ref="E17:I17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topLeftCell="A3" zoomScale="112" zoomScaleNormal="100" zoomScaleSheetLayoutView="112" workbookViewId="0">
      <selection activeCell="Q10" sqref="Q10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1" t="s">
        <v>151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66" t="s">
        <v>180</v>
      </c>
      <c r="B2" s="166"/>
      <c r="C2" s="166"/>
      <c r="D2" s="166"/>
      <c r="E2" s="166"/>
      <c r="F2" s="166"/>
      <c r="G2" s="166"/>
      <c r="H2" s="166"/>
      <c r="I2" s="167"/>
      <c r="J2" s="55"/>
    </row>
    <row r="3" spans="1:11" ht="18" customHeight="1">
      <c r="A3" s="175" t="s">
        <v>229</v>
      </c>
      <c r="B3" s="175"/>
      <c r="C3" s="175"/>
      <c r="D3" s="175"/>
      <c r="E3" s="175"/>
      <c r="F3" s="175"/>
      <c r="G3" s="175"/>
      <c r="H3" s="175"/>
      <c r="I3" s="176"/>
      <c r="J3" s="57"/>
    </row>
    <row r="4" spans="1:11" ht="18" customHeight="1" thickBot="1">
      <c r="A4" s="150" t="s">
        <v>64</v>
      </c>
      <c r="B4" s="151"/>
      <c r="C4" s="151"/>
      <c r="D4" s="151"/>
      <c r="E4" s="148" t="s">
        <v>73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153</v>
      </c>
      <c r="F5" s="131" t="s">
        <v>231</v>
      </c>
      <c r="G5" s="114" t="s">
        <v>135</v>
      </c>
      <c r="H5" s="114" t="s">
        <v>152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103</v>
      </c>
      <c r="F6" s="115" t="s">
        <v>232</v>
      </c>
      <c r="G6" s="115" t="s">
        <v>117</v>
      </c>
      <c r="H6" s="115" t="s">
        <v>107</v>
      </c>
      <c r="I6" s="143"/>
    </row>
    <row r="7" spans="1:11" ht="20.25" customHeight="1" thickTop="1">
      <c r="A7" s="24">
        <v>2007</v>
      </c>
      <c r="B7" s="80" t="s">
        <v>47</v>
      </c>
      <c r="C7" s="82">
        <v>658</v>
      </c>
      <c r="D7" s="82" t="s">
        <v>47</v>
      </c>
      <c r="E7" s="82" t="s">
        <v>47</v>
      </c>
      <c r="F7" s="82">
        <v>4333.1506849315074</v>
      </c>
      <c r="G7" s="82">
        <v>238.2</v>
      </c>
      <c r="H7" s="82" t="s">
        <v>47</v>
      </c>
      <c r="I7" s="25">
        <v>2007</v>
      </c>
      <c r="J7" s="134"/>
      <c r="K7" s="134"/>
    </row>
    <row r="8" spans="1:11" ht="21" customHeight="1">
      <c r="A8" s="53">
        <v>2008</v>
      </c>
      <c r="B8" s="81" t="s">
        <v>47</v>
      </c>
      <c r="C8" s="83">
        <v>713</v>
      </c>
      <c r="D8" s="83" t="s">
        <v>47</v>
      </c>
      <c r="E8" s="83" t="s">
        <v>47</v>
      </c>
      <c r="F8" s="83">
        <v>4396.7123287671238</v>
      </c>
      <c r="G8" s="83">
        <v>268.3</v>
      </c>
      <c r="H8" s="83" t="s">
        <v>47</v>
      </c>
      <c r="I8" s="54">
        <v>2008</v>
      </c>
      <c r="J8" s="134"/>
      <c r="K8" s="134"/>
    </row>
    <row r="9" spans="1:11" ht="24.75" customHeight="1">
      <c r="A9" s="24">
        <v>2009</v>
      </c>
      <c r="B9" s="80" t="s">
        <v>47</v>
      </c>
      <c r="C9" s="82">
        <v>706</v>
      </c>
      <c r="D9" s="82">
        <v>250.3</v>
      </c>
      <c r="E9" s="82" t="s">
        <v>47</v>
      </c>
      <c r="F9" s="82">
        <v>4653.1506849315065</v>
      </c>
      <c r="G9" s="82">
        <v>297.39999999999998</v>
      </c>
      <c r="H9" s="82" t="s">
        <v>47</v>
      </c>
      <c r="I9" s="25">
        <v>2009</v>
      </c>
      <c r="J9" s="134"/>
      <c r="K9" s="134"/>
    </row>
    <row r="10" spans="1:11" ht="21.75" customHeight="1">
      <c r="A10" s="53">
        <v>2010</v>
      </c>
      <c r="B10" s="81" t="s">
        <v>47</v>
      </c>
      <c r="C10" s="83">
        <v>582</v>
      </c>
      <c r="D10" s="83">
        <v>278.5</v>
      </c>
      <c r="E10" s="83">
        <v>88.192666666666668</v>
      </c>
      <c r="F10" s="83">
        <v>5003.8356164383558</v>
      </c>
      <c r="G10" s="83">
        <v>316.10000000000002</v>
      </c>
      <c r="H10" s="83" t="s">
        <v>47</v>
      </c>
      <c r="I10" s="54">
        <v>2010</v>
      </c>
      <c r="J10" s="134"/>
      <c r="K10" s="134"/>
    </row>
    <row r="11" spans="1:11" ht="23.25" customHeight="1">
      <c r="A11" s="24">
        <v>2011</v>
      </c>
      <c r="B11" s="133">
        <v>8148.997708173516</v>
      </c>
      <c r="C11" s="82">
        <v>632</v>
      </c>
      <c r="D11" s="82">
        <v>339.4</v>
      </c>
      <c r="E11" s="82">
        <v>102.55266666666668</v>
      </c>
      <c r="F11" s="82">
        <v>5310.6849315068494</v>
      </c>
      <c r="G11" s="82">
        <v>320.89999999999998</v>
      </c>
      <c r="H11" s="82">
        <v>1443.46011</v>
      </c>
      <c r="I11" s="25">
        <v>2011</v>
      </c>
      <c r="J11" s="134"/>
      <c r="K11" s="134"/>
    </row>
    <row r="12" spans="1:11" ht="17.25" customHeight="1">
      <c r="A12" s="53">
        <v>2012</v>
      </c>
      <c r="B12" s="81">
        <v>8667.7233024715315</v>
      </c>
      <c r="C12" s="78">
        <v>724</v>
      </c>
      <c r="D12" s="78">
        <v>390</v>
      </c>
      <c r="E12" s="78">
        <v>116.66575</v>
      </c>
      <c r="F12" s="78">
        <v>5538.6301369863022</v>
      </c>
      <c r="G12" s="78">
        <v>320.2</v>
      </c>
      <c r="H12" s="78">
        <v>1578.22741548523</v>
      </c>
      <c r="I12" s="54">
        <v>2012</v>
      </c>
      <c r="J12" s="134"/>
      <c r="K12" s="134"/>
    </row>
    <row r="13" spans="1:11">
      <c r="A13" s="24">
        <v>2013</v>
      </c>
      <c r="B13" s="80">
        <v>9385.211172000003</v>
      </c>
      <c r="C13" s="79">
        <v>819</v>
      </c>
      <c r="D13" s="79">
        <v>435</v>
      </c>
      <c r="E13" s="79">
        <v>122.07375</v>
      </c>
      <c r="F13" s="79">
        <v>5985.7534246575342</v>
      </c>
      <c r="G13" s="79">
        <v>341.6</v>
      </c>
      <c r="H13" s="79">
        <v>1681.78399734247</v>
      </c>
      <c r="I13" s="25">
        <v>2013</v>
      </c>
      <c r="J13" s="134"/>
      <c r="K13" s="134"/>
    </row>
    <row r="14" spans="1:11">
      <c r="A14" s="53">
        <v>2014</v>
      </c>
      <c r="B14" s="81">
        <v>10022.006063778901</v>
      </c>
      <c r="C14" s="78">
        <v>843</v>
      </c>
      <c r="D14" s="78">
        <v>476.5</v>
      </c>
      <c r="E14" s="78">
        <v>133.230975</v>
      </c>
      <c r="F14" s="78">
        <v>6299.1780821917819</v>
      </c>
      <c r="G14" s="78">
        <v>431.7</v>
      </c>
      <c r="H14" s="78">
        <v>1838.3970065871199</v>
      </c>
      <c r="I14" s="54">
        <v>2014</v>
      </c>
      <c r="J14" s="134"/>
      <c r="K14" s="134"/>
    </row>
    <row r="15" spans="1:11" ht="18.75" customHeight="1">
      <c r="A15" s="24">
        <v>2015</v>
      </c>
      <c r="B15" s="80">
        <v>10595.728614314872</v>
      </c>
      <c r="C15" s="79">
        <v>847</v>
      </c>
      <c r="D15" s="79">
        <v>541</v>
      </c>
      <c r="E15" s="79">
        <v>165.4503631111111</v>
      </c>
      <c r="F15" s="79">
        <v>6632.3287671232874</v>
      </c>
      <c r="G15" s="79">
        <v>425.4</v>
      </c>
      <c r="H15" s="79">
        <v>1984.549484080474</v>
      </c>
      <c r="I15" s="25">
        <v>2015</v>
      </c>
      <c r="J15" s="134"/>
      <c r="K15" s="134"/>
    </row>
    <row r="16" spans="1:11" ht="22.5" customHeight="1">
      <c r="A16" s="53">
        <v>2016</v>
      </c>
      <c r="B16" s="81">
        <v>10964.427350562555</v>
      </c>
      <c r="C16" s="78">
        <v>874</v>
      </c>
      <c r="D16" s="78">
        <v>570</v>
      </c>
      <c r="E16" s="78">
        <v>185</v>
      </c>
      <c r="F16" s="78">
        <v>6858.0821917808235</v>
      </c>
      <c r="G16" s="78">
        <v>432.4</v>
      </c>
      <c r="H16" s="78">
        <v>2044.94515878173</v>
      </c>
      <c r="I16" s="54">
        <v>2016</v>
      </c>
      <c r="J16" s="134"/>
      <c r="K16" s="134"/>
    </row>
    <row r="17" spans="1:9" ht="18" customHeight="1">
      <c r="A17" s="179" t="s">
        <v>154</v>
      </c>
      <c r="B17" s="179"/>
      <c r="C17" s="179"/>
      <c r="D17" s="179"/>
      <c r="E17" s="152" t="s">
        <v>155</v>
      </c>
      <c r="F17" s="152"/>
      <c r="G17" s="152"/>
      <c r="H17" s="152"/>
      <c r="I17" s="152"/>
    </row>
    <row r="18" spans="1:9" ht="18" customHeight="1">
      <c r="A18" s="178" t="s">
        <v>235</v>
      </c>
      <c r="B18" s="178"/>
      <c r="C18" s="178"/>
      <c r="D18" s="178"/>
      <c r="E18" s="177" t="s">
        <v>230</v>
      </c>
      <c r="F18" s="177"/>
      <c r="G18" s="177"/>
      <c r="H18" s="177"/>
      <c r="I18" s="177"/>
    </row>
    <row r="19" spans="1:9" ht="18" customHeight="1">
      <c r="A19" s="174" t="s">
        <v>234</v>
      </c>
      <c r="B19" s="174"/>
      <c r="C19" s="174"/>
      <c r="D19" s="174"/>
      <c r="E19" s="152" t="s">
        <v>233</v>
      </c>
      <c r="F19" s="152"/>
      <c r="G19" s="152"/>
      <c r="H19" s="152"/>
      <c r="I19" s="152"/>
    </row>
  </sheetData>
  <mergeCells count="13">
    <mergeCell ref="A1:I1"/>
    <mergeCell ref="A5:A6"/>
    <mergeCell ref="I5:I6"/>
    <mergeCell ref="E17:I17"/>
    <mergeCell ref="E18:I18"/>
    <mergeCell ref="A18:D18"/>
    <mergeCell ref="A17:D17"/>
    <mergeCell ref="E19:I19"/>
    <mergeCell ref="A19:D19"/>
    <mergeCell ref="A3:I3"/>
    <mergeCell ref="A2:I2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view="pageBreakPreview" zoomScale="96" zoomScaleNormal="100" zoomScaleSheetLayoutView="96" workbookViewId="0">
      <selection activeCell="AB7" sqref="AB7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9.85546875" customWidth="1"/>
    <col min="8" max="9" width="8.7109375" customWidth="1"/>
    <col min="13" max="13" width="5.7109375" hidden="1" customWidth="1"/>
    <col min="14" max="19" width="12" hidden="1" customWidth="1"/>
    <col min="20" max="21" width="10" hidden="1" customWidth="1"/>
  </cols>
  <sheetData>
    <row r="1" spans="1:21" ht="18" customHeight="1">
      <c r="A1" s="141" t="s">
        <v>156</v>
      </c>
      <c r="B1" s="141"/>
      <c r="C1" s="141"/>
      <c r="D1" s="141"/>
      <c r="E1" s="141"/>
      <c r="F1" s="141"/>
      <c r="G1" s="141"/>
      <c r="H1" s="141"/>
      <c r="I1" s="141"/>
    </row>
    <row r="2" spans="1:21" ht="18" customHeight="1">
      <c r="A2" s="166" t="s">
        <v>181</v>
      </c>
      <c r="B2" s="166"/>
      <c r="C2" s="166"/>
      <c r="D2" s="166"/>
      <c r="E2" s="166"/>
      <c r="F2" s="166"/>
      <c r="G2" s="166"/>
      <c r="H2" s="166"/>
      <c r="I2" s="167"/>
    </row>
    <row r="3" spans="1:21" ht="18" customHeight="1">
      <c r="A3" s="168" t="s">
        <v>241</v>
      </c>
      <c r="B3" s="168"/>
      <c r="C3" s="168"/>
      <c r="D3" s="168"/>
      <c r="E3" s="168"/>
      <c r="F3" s="168"/>
      <c r="G3" s="168"/>
      <c r="H3" s="168"/>
      <c r="I3" s="169"/>
    </row>
    <row r="4" spans="1:21" ht="18" customHeight="1" thickBot="1">
      <c r="A4" s="150" t="s">
        <v>64</v>
      </c>
      <c r="B4" s="151"/>
      <c r="C4" s="151"/>
      <c r="D4" s="151"/>
      <c r="E4" s="148" t="s">
        <v>73</v>
      </c>
      <c r="F4" s="148"/>
      <c r="G4" s="148"/>
      <c r="H4" s="148"/>
      <c r="I4" s="149"/>
    </row>
    <row r="5" spans="1:2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31" t="s">
        <v>130</v>
      </c>
      <c r="F5" s="114" t="s">
        <v>10</v>
      </c>
      <c r="G5" s="114" t="s">
        <v>135</v>
      </c>
      <c r="H5" s="114" t="s">
        <v>152</v>
      </c>
      <c r="I5" s="142" t="s">
        <v>0</v>
      </c>
      <c r="M5" s="32" t="s">
        <v>4</v>
      </c>
      <c r="N5" s="32" t="s">
        <v>5</v>
      </c>
      <c r="O5" s="32" t="s">
        <v>6</v>
      </c>
      <c r="P5" s="32" t="s">
        <v>7</v>
      </c>
      <c r="Q5" s="32" t="s">
        <v>26</v>
      </c>
      <c r="R5" s="73" t="s">
        <v>91</v>
      </c>
    </row>
    <row r="6" spans="1:2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131</v>
      </c>
      <c r="F6" s="115" t="s">
        <v>99</v>
      </c>
      <c r="G6" s="115" t="s">
        <v>117</v>
      </c>
      <c r="H6" s="115" t="s">
        <v>107</v>
      </c>
      <c r="I6" s="143"/>
      <c r="M6" s="35"/>
      <c r="N6" s="33"/>
      <c r="O6" s="33"/>
      <c r="P6" s="33"/>
      <c r="Q6" s="33"/>
      <c r="R6" s="15"/>
    </row>
    <row r="7" spans="1:21" ht="20.25" customHeight="1" thickTop="1">
      <c r="A7" s="98">
        <v>2007</v>
      </c>
      <c r="B7" s="80" t="s">
        <v>47</v>
      </c>
      <c r="C7" s="82">
        <v>545</v>
      </c>
      <c r="D7" s="82">
        <v>194</v>
      </c>
      <c r="E7" s="82" t="s">
        <v>47</v>
      </c>
      <c r="F7" s="82">
        <v>2013.6986301369864</v>
      </c>
      <c r="G7" s="82">
        <v>102.8</v>
      </c>
      <c r="H7" s="82" t="s">
        <v>47</v>
      </c>
      <c r="I7" s="100">
        <v>2007</v>
      </c>
      <c r="J7" s="134"/>
      <c r="K7" s="134"/>
      <c r="M7" s="33"/>
      <c r="N7" s="33"/>
      <c r="O7" s="33"/>
      <c r="P7" s="33"/>
      <c r="Q7" s="33"/>
      <c r="R7" s="15"/>
    </row>
    <row r="8" spans="1:21" ht="20.25" customHeight="1">
      <c r="A8" s="99">
        <v>2008</v>
      </c>
      <c r="B8" s="81" t="s">
        <v>47</v>
      </c>
      <c r="C8" s="83">
        <v>585</v>
      </c>
      <c r="D8" s="83">
        <v>240.3</v>
      </c>
      <c r="E8" s="83" t="s">
        <v>47</v>
      </c>
      <c r="F8" s="83">
        <v>2200</v>
      </c>
      <c r="G8" s="83">
        <v>141</v>
      </c>
      <c r="H8" s="83" t="s">
        <v>47</v>
      </c>
      <c r="I8" s="101">
        <v>2008</v>
      </c>
      <c r="J8" s="134"/>
      <c r="K8" s="134"/>
      <c r="M8" s="15"/>
      <c r="N8" s="33"/>
      <c r="O8" s="33"/>
      <c r="P8" s="33"/>
      <c r="Q8" s="15"/>
      <c r="R8" s="15"/>
    </row>
    <row r="9" spans="1:21" ht="20.25" customHeight="1">
      <c r="A9" s="98">
        <v>2009</v>
      </c>
      <c r="B9" s="80" t="s">
        <v>47</v>
      </c>
      <c r="C9" s="82">
        <v>588</v>
      </c>
      <c r="D9" s="82">
        <v>224.5</v>
      </c>
      <c r="E9" s="82" t="s">
        <v>47</v>
      </c>
      <c r="F9" s="82">
        <v>2397.2602739726026</v>
      </c>
      <c r="G9" s="82">
        <v>145.80000000000001</v>
      </c>
      <c r="H9" s="82" t="s">
        <v>47</v>
      </c>
      <c r="I9" s="100">
        <v>2009</v>
      </c>
      <c r="J9" s="134"/>
      <c r="K9" s="134"/>
      <c r="M9" s="15"/>
      <c r="N9" s="33"/>
      <c r="O9" s="33"/>
      <c r="P9" s="33"/>
      <c r="Q9" s="33"/>
      <c r="R9" s="15"/>
    </row>
    <row r="10" spans="1:21" ht="20.25" customHeight="1">
      <c r="A10" s="99">
        <v>2010</v>
      </c>
      <c r="B10" s="81" t="s">
        <v>47</v>
      </c>
      <c r="C10" s="83">
        <v>524</v>
      </c>
      <c r="D10" s="83">
        <v>277</v>
      </c>
      <c r="E10" s="83">
        <v>78.894916666666674</v>
      </c>
      <c r="F10" s="83">
        <v>2797.8870000000002</v>
      </c>
      <c r="G10" s="83">
        <v>144.5</v>
      </c>
      <c r="H10" s="83" t="s">
        <v>47</v>
      </c>
      <c r="I10" s="101">
        <v>2010</v>
      </c>
      <c r="J10" s="134"/>
      <c r="K10" s="134"/>
      <c r="M10" s="33"/>
      <c r="N10" s="33"/>
      <c r="O10" s="15"/>
      <c r="P10" s="33"/>
      <c r="Q10" s="15"/>
      <c r="R10" s="15"/>
    </row>
    <row r="11" spans="1:21" ht="20.25" customHeight="1">
      <c r="A11" s="98">
        <v>2011</v>
      </c>
      <c r="B11" s="133">
        <v>5543.2607622831047</v>
      </c>
      <c r="C11" s="82">
        <v>570</v>
      </c>
      <c r="D11" s="82">
        <v>298</v>
      </c>
      <c r="E11" s="82">
        <v>92.744916666666668</v>
      </c>
      <c r="F11" s="82">
        <v>3082.1917808219177</v>
      </c>
      <c r="G11" s="82">
        <v>136.80000000000001</v>
      </c>
      <c r="H11" s="82">
        <v>1363.5240647945207</v>
      </c>
      <c r="I11" s="100">
        <v>2011</v>
      </c>
      <c r="J11" s="134"/>
      <c r="K11" s="134"/>
      <c r="M11" s="33"/>
      <c r="N11" s="33"/>
      <c r="O11" s="15"/>
      <c r="P11" s="15"/>
      <c r="Q11" s="15"/>
      <c r="R11" s="15"/>
    </row>
    <row r="12" spans="1:21" ht="20.25" customHeight="1">
      <c r="A12" s="99">
        <v>2012</v>
      </c>
      <c r="B12" s="81">
        <v>6213.8218203196348</v>
      </c>
      <c r="C12" s="78">
        <v>600</v>
      </c>
      <c r="D12" s="78">
        <v>354</v>
      </c>
      <c r="E12" s="78">
        <v>108.37408333333333</v>
      </c>
      <c r="F12" s="78">
        <v>3490.4109589041095</v>
      </c>
      <c r="G12" s="78">
        <v>137.30000000000001</v>
      </c>
      <c r="H12" s="78">
        <v>1523.7367780821917</v>
      </c>
      <c r="I12" s="101">
        <v>2012</v>
      </c>
      <c r="J12" s="134"/>
      <c r="K12" s="134"/>
      <c r="M12" s="180"/>
      <c r="N12" s="180"/>
      <c r="O12" s="180"/>
      <c r="P12" s="180"/>
      <c r="Q12" s="180"/>
      <c r="R12" s="181"/>
    </row>
    <row r="13" spans="1:21" ht="20.25" customHeight="1">
      <c r="A13" s="98">
        <v>2013</v>
      </c>
      <c r="B13" s="80">
        <v>6477.8488539329828</v>
      </c>
      <c r="C13" s="79">
        <v>686</v>
      </c>
      <c r="D13" s="79">
        <v>416.1</v>
      </c>
      <c r="E13" s="79">
        <v>114.89208333333333</v>
      </c>
      <c r="F13" s="79">
        <v>3454.794520547945</v>
      </c>
      <c r="G13" s="79">
        <v>147</v>
      </c>
      <c r="H13" s="79">
        <v>1659.0622500517043</v>
      </c>
      <c r="I13" s="100">
        <v>2013</v>
      </c>
      <c r="J13" s="134"/>
      <c r="K13" s="134"/>
    </row>
    <row r="14" spans="1:21" ht="20.25" customHeight="1">
      <c r="A14" s="99">
        <v>2014</v>
      </c>
      <c r="B14" s="81">
        <v>7282.0205654780984</v>
      </c>
      <c r="C14" s="78">
        <v>668</v>
      </c>
      <c r="D14" s="78">
        <v>462.9</v>
      </c>
      <c r="E14" s="78">
        <v>127.508421</v>
      </c>
      <c r="F14" s="78">
        <v>4041.0958904109589</v>
      </c>
      <c r="G14" s="78">
        <v>193.2</v>
      </c>
      <c r="H14" s="78">
        <v>1789.3162540671397</v>
      </c>
      <c r="I14" s="101">
        <v>2014</v>
      </c>
      <c r="J14" s="134"/>
      <c r="K14" s="134"/>
    </row>
    <row r="15" spans="1:21" ht="20.25" customHeight="1">
      <c r="A15" s="98">
        <v>2015</v>
      </c>
      <c r="B15" s="80">
        <v>7575.5487138087756</v>
      </c>
      <c r="C15" s="79">
        <v>721</v>
      </c>
      <c r="D15" s="79">
        <v>531</v>
      </c>
      <c r="E15" s="79">
        <v>161.7290782888889</v>
      </c>
      <c r="F15" s="79">
        <v>4022.45</v>
      </c>
      <c r="G15" s="79">
        <v>191.4</v>
      </c>
      <c r="H15" s="79">
        <v>1947.9696355198878</v>
      </c>
      <c r="I15" s="100">
        <v>2015</v>
      </c>
      <c r="J15" s="134"/>
      <c r="K15" s="134"/>
      <c r="M15">
        <v>0</v>
      </c>
      <c r="N15">
        <v>0</v>
      </c>
      <c r="O15">
        <v>0</v>
      </c>
      <c r="P15">
        <v>221.00299999999999</v>
      </c>
      <c r="Q15">
        <v>221.00299999999999</v>
      </c>
      <c r="R15">
        <v>370.03300000000002</v>
      </c>
      <c r="S15">
        <v>370.03300000000002</v>
      </c>
      <c r="T15">
        <v>382.25420999999994</v>
      </c>
      <c r="U15">
        <v>382.25420999999994</v>
      </c>
    </row>
    <row r="16" spans="1:21" ht="20.25" customHeight="1">
      <c r="A16" s="99">
        <v>2016</v>
      </c>
      <c r="B16" s="81">
        <v>8011.2958663991922</v>
      </c>
      <c r="C16" s="78">
        <v>676</v>
      </c>
      <c r="D16" s="78">
        <v>557</v>
      </c>
      <c r="E16" s="78">
        <v>183.15798630136987</v>
      </c>
      <c r="F16" s="78">
        <v>4395.37</v>
      </c>
      <c r="G16" s="78" t="s">
        <v>236</v>
      </c>
      <c r="H16" s="78">
        <v>2008.3678800978219</v>
      </c>
      <c r="I16" s="101">
        <v>2016</v>
      </c>
      <c r="J16" s="134"/>
      <c r="K16" s="134"/>
    </row>
    <row r="17" spans="1:9" ht="18" customHeight="1">
      <c r="A17" s="155" t="s">
        <v>157</v>
      </c>
      <c r="B17" s="155"/>
      <c r="C17" s="155"/>
      <c r="D17" s="155"/>
      <c r="E17" s="152" t="s">
        <v>158</v>
      </c>
      <c r="F17" s="152"/>
      <c r="G17" s="152"/>
      <c r="H17" s="152"/>
      <c r="I17" s="152"/>
    </row>
    <row r="18" spans="1:9" ht="18" customHeight="1">
      <c r="A18" s="170" t="s">
        <v>238</v>
      </c>
      <c r="B18" s="170"/>
      <c r="C18" s="170"/>
      <c r="D18" s="170"/>
      <c r="E18" s="152" t="s">
        <v>237</v>
      </c>
      <c r="F18" s="152"/>
      <c r="G18" s="152"/>
      <c r="H18" s="152"/>
      <c r="I18" s="152"/>
    </row>
    <row r="19" spans="1:9" ht="18" customHeight="1">
      <c r="A19" s="170" t="s">
        <v>240</v>
      </c>
      <c r="B19" s="170"/>
      <c r="C19" s="170"/>
      <c r="D19" s="170"/>
      <c r="E19" s="152" t="s">
        <v>239</v>
      </c>
      <c r="F19" s="152"/>
      <c r="G19" s="152"/>
      <c r="H19" s="152"/>
      <c r="I19" s="152"/>
    </row>
  </sheetData>
  <mergeCells count="14">
    <mergeCell ref="M12:R12"/>
    <mergeCell ref="A3:I3"/>
    <mergeCell ref="A2:I2"/>
    <mergeCell ref="A4:D4"/>
    <mergeCell ref="E4:I4"/>
    <mergeCell ref="A5:A6"/>
    <mergeCell ref="I5:I6"/>
    <mergeCell ref="A19:D19"/>
    <mergeCell ref="A18:D18"/>
    <mergeCell ref="E19:I19"/>
    <mergeCell ref="E18:I18"/>
    <mergeCell ref="A1:I1"/>
    <mergeCell ref="A17:D17"/>
    <mergeCell ref="E17:I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7" workbookViewId="0">
      <selection activeCell="F15" sqref="F15"/>
    </sheetView>
  </sheetViews>
  <sheetFormatPr defaultRowHeight="15"/>
  <sheetData>
    <row r="1" spans="1:37" ht="33" customHeight="1">
      <c r="A1" s="189" t="s">
        <v>54</v>
      </c>
      <c r="B1" s="190"/>
      <c r="C1" s="190"/>
      <c r="D1" s="190"/>
      <c r="E1" s="190"/>
      <c r="F1" s="190"/>
      <c r="G1" s="190"/>
      <c r="H1" s="190"/>
      <c r="I1" s="191"/>
      <c r="M1" s="192" t="s">
        <v>18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185" t="s">
        <v>55</v>
      </c>
      <c r="B2" s="186"/>
      <c r="C2" s="186"/>
      <c r="D2" s="186"/>
      <c r="E2" s="186"/>
      <c r="F2" s="186"/>
      <c r="G2" s="186"/>
      <c r="H2" s="186"/>
      <c r="I2" s="187"/>
      <c r="M2" s="192" t="s">
        <v>30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32</v>
      </c>
      <c r="B3" s="194"/>
      <c r="C3" s="194"/>
      <c r="D3" s="194"/>
      <c r="E3" s="195" t="s">
        <v>33</v>
      </c>
      <c r="F3" s="195"/>
      <c r="G3" s="195"/>
      <c r="H3" s="195"/>
      <c r="I3" s="196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 t="e">
        <f>#REF!</f>
        <v>#REF!</v>
      </c>
      <c r="O5" s="37" t="e">
        <f>#REF!</f>
        <v>#REF!</v>
      </c>
      <c r="P5" s="37" t="e">
        <f>#REF!</f>
        <v>#REF!</v>
      </c>
      <c r="Q5" s="38" t="e">
        <f>#REF!</f>
        <v>#REF!</v>
      </c>
      <c r="R5" s="38" t="e">
        <f>#REF!</f>
        <v>#REF!</v>
      </c>
      <c r="S5" s="38" t="e">
        <f>#REF!</f>
        <v>#REF!</v>
      </c>
      <c r="T5" s="38" t="e">
        <f>#REF!</f>
        <v>#REF!</v>
      </c>
      <c r="U5" s="38" t="e">
        <f>#REF!</f>
        <v>#REF!</v>
      </c>
      <c r="V5" s="38" t="e">
        <f>#REF!</f>
        <v>#REF!</v>
      </c>
      <c r="W5" s="38" t="e">
        <f>#REF!</f>
        <v>#REF!</v>
      </c>
      <c r="X5" s="38" t="e">
        <f>#REF!/100</f>
        <v>#REF!</v>
      </c>
      <c r="Y5" s="38" t="e">
        <f>#REF!</f>
        <v>#REF!</v>
      </c>
      <c r="Z5" s="38" t="e">
        <f>#REF!</f>
        <v>#REF!</v>
      </c>
      <c r="AA5" s="38" t="e">
        <f>#REF!</f>
        <v>#REF!</v>
      </c>
      <c r="AB5" s="38" t="e">
        <f>#REF!</f>
        <v>#REF!</v>
      </c>
      <c r="AC5" s="38" t="e">
        <f>#REF!</f>
        <v>#REF!</v>
      </c>
      <c r="AD5" s="38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48</v>
      </c>
      <c r="C6" s="50" t="s">
        <v>48</v>
      </c>
      <c r="D6" s="50" t="s">
        <v>48</v>
      </c>
      <c r="E6" s="50" t="s">
        <v>48</v>
      </c>
      <c r="F6" s="50">
        <v>0.97</v>
      </c>
      <c r="G6" s="50">
        <v>0.79</v>
      </c>
      <c r="H6" s="50" t="s">
        <v>48</v>
      </c>
      <c r="I6" s="25">
        <v>2003</v>
      </c>
      <c r="M6" s="34" t="s">
        <v>9</v>
      </c>
      <c r="N6" s="37">
        <f>'[1]water varibles'!AA118</f>
        <v>0.74</v>
      </c>
      <c r="O6" s="37">
        <f>'[1]water varibles'!AB118</f>
        <v>0.75</v>
      </c>
      <c r="P6" s="37">
        <f>'[1]water varibles'!AC118</f>
        <v>0.77</v>
      </c>
      <c r="Q6" s="38">
        <f>'[1]water varibles'!AD118</f>
        <v>0.79</v>
      </c>
      <c r="R6" s="38">
        <f>'[1]water varibles'!AE118</f>
        <v>0.83</v>
      </c>
      <c r="S6" s="38">
        <f>'[1]water varibles'!AF118</f>
        <v>0.86</v>
      </c>
      <c r="T6" s="38">
        <f>'[1]water varibles'!AG118</f>
        <v>0.87</v>
      </c>
      <c r="U6" s="38">
        <f>'[1]water varibles'!AH118</f>
        <v>0.79</v>
      </c>
      <c r="V6" s="38">
        <f>'[1]water varibles'!AI118</f>
        <v>0.76</v>
      </c>
      <c r="W6" s="38">
        <f>'[1]water varibles'!AJ118</f>
        <v>0.77</v>
      </c>
      <c r="X6" s="38">
        <f>'[1]water varibles'!AK118</f>
        <v>0.81</v>
      </c>
      <c r="Y6" s="38">
        <f>'[1]water varibles'!AL118</f>
        <v>0.88</v>
      </c>
      <c r="Z6" s="38">
        <f>'[1]water varibles'!AM118</f>
        <v>0.87</v>
      </c>
      <c r="AA6" s="38">
        <f>'[1]water varibles'!AN118</f>
        <v>0.87</v>
      </c>
      <c r="AB6" s="38">
        <f>'[1]water varibles'!AO118</f>
        <v>0.9</v>
      </c>
      <c r="AC6" s="38">
        <f>'[1]water varibles'!AP118</f>
        <v>0</v>
      </c>
      <c r="AD6" s="38">
        <f>'[1]water varibles'!AQ118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48</v>
      </c>
      <c r="C7" s="52" t="s">
        <v>48</v>
      </c>
      <c r="D7" s="52">
        <v>0.68</v>
      </c>
      <c r="E7" s="52" t="s">
        <v>48</v>
      </c>
      <c r="F7" s="52">
        <v>0.97</v>
      </c>
      <c r="G7" s="52">
        <v>0.83</v>
      </c>
      <c r="H7" s="52" t="s">
        <v>48</v>
      </c>
      <c r="I7" s="54">
        <v>2004</v>
      </c>
      <c r="M7" s="34" t="s">
        <v>10</v>
      </c>
      <c r="N7" s="37">
        <f>'[2]water variables'!AA118</f>
        <v>0.97</v>
      </c>
      <c r="O7" s="37">
        <f>'[2]water variables'!AB118</f>
        <v>0.97</v>
      </c>
      <c r="P7" s="37">
        <f>'[2]water variables'!AC118</f>
        <v>0.97</v>
      </c>
      <c r="Q7" s="38">
        <f>'[2]water variables'!AD118</f>
        <v>0.97</v>
      </c>
      <c r="R7" s="38">
        <f>'[2]water variables'!AE118</f>
        <v>0.97</v>
      </c>
      <c r="S7" s="38">
        <f>'[2]water variables'!AF118</f>
        <v>0.98</v>
      </c>
      <c r="T7" s="38">
        <f>'[2]water variables'!AG118</f>
        <v>0.98</v>
      </c>
      <c r="U7" s="38">
        <f>'[2]water variables'!AH118</f>
        <v>0.98</v>
      </c>
      <c r="V7" s="38">
        <f>'[2]water variables'!AI118</f>
        <v>0.98</v>
      </c>
      <c r="W7" s="38">
        <f>'[2]water variables'!AJ118</f>
        <v>0.98</v>
      </c>
      <c r="X7" s="38">
        <f>'[2]water variables'!AK118</f>
        <v>1</v>
      </c>
      <c r="Y7" s="38">
        <f>'[2]water variables'!AL118</f>
        <v>1</v>
      </c>
      <c r="Z7" s="38">
        <f>'[2]water variables'!AM118</f>
        <v>1</v>
      </c>
      <c r="AA7" s="38">
        <f>'[2]water variables'!AN118</f>
        <v>1</v>
      </c>
      <c r="AB7" s="38">
        <f>'[2]water variables'!AO118</f>
        <v>0</v>
      </c>
      <c r="AC7" s="38">
        <f>'[2]water variables'!AP118</f>
        <v>0</v>
      </c>
      <c r="AD7" s="38">
        <f>'[2]water variables'!AQ118</f>
        <v>0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48</v>
      </c>
      <c r="C8" s="50">
        <v>0</v>
      </c>
      <c r="D8" s="50" t="s">
        <v>48</v>
      </c>
      <c r="E8" s="50" t="s">
        <v>48</v>
      </c>
      <c r="F8" s="50">
        <v>0.98</v>
      </c>
      <c r="G8" s="50">
        <v>0.86</v>
      </c>
      <c r="H8" s="50" t="s">
        <v>48</v>
      </c>
      <c r="I8" s="25">
        <v>2005</v>
      </c>
      <c r="M8" s="34" t="s">
        <v>11</v>
      </c>
      <c r="N8" s="37">
        <f>'[3]water Varibles'!AA118</f>
        <v>0</v>
      </c>
      <c r="O8" s="37">
        <f>'[3]water Varibles'!AB118</f>
        <v>0</v>
      </c>
      <c r="P8" s="37">
        <f>'[3]water Varibles'!AC118</f>
        <v>0</v>
      </c>
      <c r="Q8" s="38">
        <f>'[3]water Varibles'!AD118</f>
        <v>0</v>
      </c>
      <c r="R8" s="38">
        <f>'[3]water Varibles'!AE118</f>
        <v>0</v>
      </c>
      <c r="S8" s="38">
        <f>'[3]water Varibles'!AF118</f>
        <v>0</v>
      </c>
      <c r="T8" s="38">
        <f>'[3]water Varibles'!AG118</f>
        <v>0</v>
      </c>
      <c r="U8" s="38">
        <f>'[3]water Varibles'!AH118</f>
        <v>0</v>
      </c>
      <c r="V8" s="38">
        <f>'[3]water Varibles'!AI118</f>
        <v>0</v>
      </c>
      <c r="W8" s="38">
        <f>'[3]water Varibles'!AJ118</f>
        <v>0</v>
      </c>
      <c r="X8" s="38">
        <f>'[3]water Varibles'!AK118</f>
        <v>0</v>
      </c>
      <c r="Y8" s="38">
        <f>'[3]water Varibles'!AL118</f>
        <v>0</v>
      </c>
      <c r="Z8" s="38">
        <f>'[3]water Varibles'!AM118</f>
        <v>0</v>
      </c>
      <c r="AA8" s="38">
        <f>'[3]water Varibles'!AN118</f>
        <v>0</v>
      </c>
      <c r="AB8" s="38">
        <f>'[3]water Varibles'!AO118</f>
        <v>0</v>
      </c>
      <c r="AC8" s="38">
        <f>'[3]water Varibles'!AP118</f>
        <v>0</v>
      </c>
      <c r="AD8" s="38">
        <f>'[3]water Varibles'!AQ118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48</v>
      </c>
      <c r="C9" s="52">
        <v>0</v>
      </c>
      <c r="D9" s="52" t="s">
        <v>48</v>
      </c>
      <c r="E9" s="52" t="s">
        <v>48</v>
      </c>
      <c r="F9" s="52">
        <v>0.98</v>
      </c>
      <c r="G9" s="52">
        <v>0.87</v>
      </c>
      <c r="H9" s="52" t="s">
        <v>48</v>
      </c>
      <c r="I9" s="54">
        <v>2006</v>
      </c>
      <c r="M9" s="34" t="s">
        <v>12</v>
      </c>
      <c r="N9" s="37">
        <f>'[4]Water Varibles'!AA118</f>
        <v>0</v>
      </c>
      <c r="O9" s="37">
        <f>'[4]Water Varibles'!AB118</f>
        <v>0</v>
      </c>
      <c r="P9" s="37">
        <f>'[4]Water Varibles'!AC118</f>
        <v>0</v>
      </c>
      <c r="Q9" s="38">
        <f>'[4]Water Varibles'!AD118</f>
        <v>0</v>
      </c>
      <c r="R9" s="38">
        <f>'[4]Water Varibles'!AE118</f>
        <v>0.68</v>
      </c>
      <c r="S9" s="38">
        <f>'[4]Water Varibles'!AF118</f>
        <v>0</v>
      </c>
      <c r="T9" s="38">
        <f>'[4]Water Varibles'!AG118</f>
        <v>0</v>
      </c>
      <c r="U9" s="38">
        <f>'[4]Water Varibles'!AH118</f>
        <v>0</v>
      </c>
      <c r="V9" s="38">
        <f>'[4]Water Varibles'!AI118</f>
        <v>0</v>
      </c>
      <c r="W9" s="38">
        <f>'[4]Water Varibles'!AJ118</f>
        <v>0</v>
      </c>
      <c r="X9" s="38">
        <f>'[4]Water Varibles'!AK118</f>
        <v>0.77</v>
      </c>
      <c r="Y9" s="38">
        <f>'[4]Water Varibles'!AL118</f>
        <v>0</v>
      </c>
      <c r="Z9" s="38">
        <f>'[4]Water Varibles'!AM118</f>
        <v>0</v>
      </c>
      <c r="AA9" s="38">
        <f>'[4]Water Varibles'!AN118</f>
        <v>0</v>
      </c>
      <c r="AB9" s="38">
        <f>'[4]Water Varibles'!AO118</f>
        <v>0</v>
      </c>
      <c r="AC9" s="38">
        <f>'[4]Water Varibles'!AP118</f>
        <v>0</v>
      </c>
      <c r="AD9" s="38">
        <f>'[4]Water Varibles'!AQ118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48</v>
      </c>
      <c r="C10" s="50">
        <v>0</v>
      </c>
      <c r="D10" s="50" t="s">
        <v>48</v>
      </c>
      <c r="E10" s="50" t="s">
        <v>48</v>
      </c>
      <c r="F10" s="50">
        <v>0.98</v>
      </c>
      <c r="G10" s="50">
        <v>0.79</v>
      </c>
      <c r="H10" s="50" t="s">
        <v>48</v>
      </c>
      <c r="I10" s="25">
        <v>2007</v>
      </c>
      <c r="M10" s="34" t="s">
        <v>13</v>
      </c>
      <c r="N10" s="37">
        <f>'[5]Water varibles'!AA118</f>
        <v>0</v>
      </c>
      <c r="O10" s="37">
        <f>'[5]Water varibles'!AB118</f>
        <v>0</v>
      </c>
      <c r="P10" s="37">
        <f>'[5]Water varibles'!AC118</f>
        <v>0</v>
      </c>
      <c r="Q10" s="38">
        <f>'[5]Water varibles'!AD118</f>
        <v>0</v>
      </c>
      <c r="R10" s="38">
        <f>'[5]Water varibles'!AE118</f>
        <v>0</v>
      </c>
      <c r="S10" s="38">
        <f>'[5]Water varibles'!AF118</f>
        <v>0</v>
      </c>
      <c r="T10" s="38">
        <f>'[5]Water varibles'!AG118</f>
        <v>0</v>
      </c>
      <c r="U10" s="38">
        <f>'[5]Water varibles'!AH118</f>
        <v>0</v>
      </c>
      <c r="V10" s="38">
        <f>'[5]Water varibles'!AI118</f>
        <v>0</v>
      </c>
      <c r="W10" s="38">
        <f>'[5]Water varibles'!AJ118</f>
        <v>0</v>
      </c>
      <c r="X10" s="38">
        <f>'[5]Water varibles'!AK118</f>
        <v>0</v>
      </c>
      <c r="Y10" s="38">
        <f>'[5]Water varibles'!AL118</f>
        <v>0</v>
      </c>
      <c r="Z10" s="38">
        <f>'[5]Water varibles'!AM118</f>
        <v>0</v>
      </c>
      <c r="AA10" s="38">
        <f>'[5]Water varibles'!AN118</f>
        <v>0</v>
      </c>
      <c r="AB10" s="38">
        <f>'[5]Water varibles'!AO118</f>
        <v>0</v>
      </c>
      <c r="AC10" s="38">
        <f>'[5]Water varibles'!AP118</f>
        <v>0</v>
      </c>
      <c r="AD10" s="38">
        <f>'[5]Water varibles'!AQ118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48</v>
      </c>
      <c r="C11" s="52">
        <v>0</v>
      </c>
      <c r="D11" s="52" t="s">
        <v>48</v>
      </c>
      <c r="E11" s="52" t="s">
        <v>48</v>
      </c>
      <c r="F11" s="52">
        <v>0.98</v>
      </c>
      <c r="G11" s="52">
        <v>0.76</v>
      </c>
      <c r="H11" s="52" t="s">
        <v>48</v>
      </c>
      <c r="I11" s="54">
        <v>2008</v>
      </c>
      <c r="M11" s="18"/>
      <c r="N11" s="41" t="e">
        <f t="shared" ref="N11:AD11" si="0">SUM(N5:N10)</f>
        <v>#REF!</v>
      </c>
      <c r="O11" s="41" t="e">
        <f t="shared" si="0"/>
        <v>#REF!</v>
      </c>
      <c r="P11" s="41" t="e">
        <f t="shared" si="0"/>
        <v>#REF!</v>
      </c>
      <c r="Q11" s="42" t="e">
        <f t="shared" si="0"/>
        <v>#REF!</v>
      </c>
      <c r="R11" s="42" t="e">
        <f t="shared" si="0"/>
        <v>#REF!</v>
      </c>
      <c r="S11" s="42" t="e">
        <f t="shared" si="0"/>
        <v>#REF!</v>
      </c>
      <c r="T11" s="42" t="e">
        <f t="shared" si="0"/>
        <v>#REF!</v>
      </c>
      <c r="U11" s="42" t="e">
        <f t="shared" si="0"/>
        <v>#REF!</v>
      </c>
      <c r="V11" s="42" t="e">
        <f t="shared" si="0"/>
        <v>#REF!</v>
      </c>
      <c r="W11" s="42" t="e">
        <f t="shared" si="0"/>
        <v>#REF!</v>
      </c>
      <c r="X11" s="42" t="e">
        <f t="shared" si="0"/>
        <v>#REF!</v>
      </c>
      <c r="Y11" s="42" t="e">
        <f t="shared" si="0"/>
        <v>#REF!</v>
      </c>
      <c r="Z11" s="42" t="e">
        <f t="shared" si="0"/>
        <v>#REF!</v>
      </c>
      <c r="AA11" s="42" t="e">
        <f t="shared" si="0"/>
        <v>#REF!</v>
      </c>
      <c r="AB11" s="42" t="e">
        <f t="shared" si="0"/>
        <v>#REF!</v>
      </c>
      <c r="AC11" s="42" t="e">
        <f t="shared" si="0"/>
        <v>#REF!</v>
      </c>
      <c r="AD11" s="42" t="e">
        <f t="shared" si="0"/>
        <v>#REF!</v>
      </c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2009</v>
      </c>
      <c r="B12" s="49" t="s">
        <v>48</v>
      </c>
      <c r="C12" s="50">
        <v>0</v>
      </c>
      <c r="D12" s="50" t="s">
        <v>48</v>
      </c>
      <c r="E12" s="50" t="s">
        <v>48</v>
      </c>
      <c r="F12" s="50">
        <v>0.98</v>
      </c>
      <c r="G12" s="50">
        <v>0.77</v>
      </c>
      <c r="H12" s="50" t="s">
        <v>48</v>
      </c>
      <c r="I12" s="25">
        <v>2009</v>
      </c>
      <c r="P12" s="1" t="s">
        <v>80</v>
      </c>
      <c r="Q12" s="1" t="s">
        <v>83</v>
      </c>
      <c r="R12" s="1" t="s">
        <v>74</v>
      </c>
      <c r="S12" s="1" t="s">
        <v>77</v>
      </c>
    </row>
    <row r="13" spans="1:37" ht="20.25" customHeight="1">
      <c r="A13" s="53">
        <v>2010</v>
      </c>
      <c r="B13" s="51" t="s">
        <v>48</v>
      </c>
      <c r="C13" s="52">
        <v>0</v>
      </c>
      <c r="D13" s="52">
        <v>0.77</v>
      </c>
      <c r="E13" s="52" t="s">
        <v>48</v>
      </c>
      <c r="F13" s="52">
        <v>1</v>
      </c>
      <c r="G13" s="52">
        <v>0.81</v>
      </c>
      <c r="H13" s="52" t="s">
        <v>47</v>
      </c>
      <c r="I13" s="54">
        <v>2010</v>
      </c>
      <c r="O13" s="24">
        <v>2003</v>
      </c>
      <c r="P13" s="50"/>
      <c r="Q13" s="50">
        <v>0.97</v>
      </c>
      <c r="R13" s="50">
        <v>0.79</v>
      </c>
      <c r="S13" s="50">
        <v>0.97</v>
      </c>
    </row>
    <row r="14" spans="1:37" ht="20.25" customHeight="1">
      <c r="A14" s="24">
        <v>2011</v>
      </c>
      <c r="B14" s="49" t="s">
        <v>48</v>
      </c>
      <c r="C14" s="50">
        <v>0</v>
      </c>
      <c r="D14" s="50" t="s">
        <v>48</v>
      </c>
      <c r="E14" s="50" t="s">
        <v>48</v>
      </c>
      <c r="F14" s="50">
        <v>1</v>
      </c>
      <c r="G14" s="50">
        <v>0.88</v>
      </c>
      <c r="H14" s="50" t="s">
        <v>48</v>
      </c>
      <c r="I14" s="25">
        <v>2011</v>
      </c>
      <c r="O14" s="53">
        <v>2004</v>
      </c>
      <c r="P14" s="52">
        <v>0.68</v>
      </c>
      <c r="Q14" s="52">
        <v>0.97</v>
      </c>
      <c r="R14" s="52">
        <v>0.83</v>
      </c>
      <c r="S14" s="52">
        <v>0.97</v>
      </c>
    </row>
    <row r="15" spans="1:37" ht="20.25" customHeight="1">
      <c r="A15" s="53">
        <v>2012</v>
      </c>
      <c r="B15" s="51" t="s">
        <v>48</v>
      </c>
      <c r="C15" s="52">
        <v>0</v>
      </c>
      <c r="D15" s="52" t="s">
        <v>48</v>
      </c>
      <c r="E15" s="52" t="s">
        <v>48</v>
      </c>
      <c r="F15" s="52">
        <v>1</v>
      </c>
      <c r="G15" s="52">
        <v>0.87</v>
      </c>
      <c r="H15" s="52" t="s">
        <v>48</v>
      </c>
      <c r="I15" s="54">
        <v>2012</v>
      </c>
      <c r="O15" s="24">
        <v>2005</v>
      </c>
      <c r="P15" s="50"/>
      <c r="Q15" s="50">
        <v>0.98</v>
      </c>
      <c r="R15" s="50">
        <v>0.86</v>
      </c>
      <c r="S15" s="50">
        <v>0.98</v>
      </c>
    </row>
    <row r="16" spans="1:37" ht="20.25" customHeight="1">
      <c r="A16" s="24">
        <v>2013</v>
      </c>
      <c r="B16" s="49" t="s">
        <v>48</v>
      </c>
      <c r="C16" s="50">
        <v>0</v>
      </c>
      <c r="D16" s="50" t="s">
        <v>48</v>
      </c>
      <c r="E16" s="50" t="s">
        <v>48</v>
      </c>
      <c r="F16" s="50">
        <v>1</v>
      </c>
      <c r="G16" s="50">
        <v>0.87</v>
      </c>
      <c r="H16" s="50" t="s">
        <v>48</v>
      </c>
      <c r="I16" s="25">
        <v>2013</v>
      </c>
      <c r="O16" s="53">
        <v>2006</v>
      </c>
      <c r="P16" s="52"/>
      <c r="Q16" s="52">
        <v>0.98</v>
      </c>
      <c r="R16" s="52">
        <v>0.87</v>
      </c>
      <c r="S16" s="52">
        <v>0.98</v>
      </c>
    </row>
    <row r="17" spans="1:35" ht="20.25" customHeight="1">
      <c r="A17" s="53">
        <v>2014</v>
      </c>
      <c r="B17" s="51" t="s">
        <v>48</v>
      </c>
      <c r="C17" s="52">
        <v>0</v>
      </c>
      <c r="D17" s="52" t="s">
        <v>48</v>
      </c>
      <c r="E17" s="52" t="s">
        <v>48</v>
      </c>
      <c r="F17" s="52">
        <v>1</v>
      </c>
      <c r="G17" s="52">
        <v>0.9</v>
      </c>
      <c r="H17" s="52" t="s">
        <v>48</v>
      </c>
      <c r="I17" s="54">
        <v>2014</v>
      </c>
      <c r="O17" s="24">
        <v>2007</v>
      </c>
      <c r="P17" s="50"/>
      <c r="Q17" s="50">
        <v>0.98</v>
      </c>
      <c r="R17" s="50">
        <v>0.79</v>
      </c>
      <c r="S17" s="50">
        <v>0.98</v>
      </c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O18" s="53">
        <v>2008</v>
      </c>
      <c r="P18" s="52"/>
      <c r="Q18" s="52">
        <v>0.98</v>
      </c>
      <c r="R18" s="52">
        <v>0.76</v>
      </c>
      <c r="S18" s="52">
        <v>0.98</v>
      </c>
    </row>
    <row r="19" spans="1:35" ht="18.75" customHeight="1">
      <c r="A19" s="182" t="s">
        <v>85</v>
      </c>
      <c r="B19" s="183"/>
      <c r="C19" s="183"/>
      <c r="D19" s="183"/>
      <c r="E19" s="183"/>
      <c r="F19" s="183"/>
      <c r="G19" s="183"/>
      <c r="H19" s="183"/>
      <c r="I19" s="184"/>
      <c r="O19" s="24">
        <v>2009</v>
      </c>
      <c r="P19" s="50"/>
      <c r="Q19" s="50">
        <v>0.98</v>
      </c>
      <c r="R19" s="50">
        <v>0.77</v>
      </c>
      <c r="S19" s="50">
        <v>0.98</v>
      </c>
    </row>
    <row r="20" spans="1:35" ht="17.25" customHeight="1">
      <c r="A20" s="185" t="s">
        <v>63</v>
      </c>
      <c r="B20" s="186"/>
      <c r="C20" s="186"/>
      <c r="D20" s="186"/>
      <c r="E20" s="186"/>
      <c r="F20" s="186"/>
      <c r="G20" s="186"/>
      <c r="H20" s="186"/>
      <c r="I20" s="187"/>
      <c r="O20" s="53">
        <v>2010</v>
      </c>
      <c r="P20" s="52">
        <v>0.77</v>
      </c>
      <c r="Q20" s="52">
        <v>1</v>
      </c>
      <c r="R20" s="52">
        <v>0.81</v>
      </c>
      <c r="S20" s="52">
        <v>1</v>
      </c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O21" s="24">
        <v>2011</v>
      </c>
      <c r="P21" s="50"/>
      <c r="Q21" s="50">
        <v>1</v>
      </c>
      <c r="R21" s="50">
        <v>0.88</v>
      </c>
      <c r="S21" s="50">
        <v>1</v>
      </c>
      <c r="AI21">
        <f>'[6]Water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O22" s="53">
        <v>2012</v>
      </c>
      <c r="P22" s="52"/>
      <c r="Q22" s="52">
        <v>1</v>
      </c>
      <c r="R22" s="52">
        <v>0.87</v>
      </c>
      <c r="S22" s="52">
        <v>1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O23" s="24">
        <v>2013</v>
      </c>
      <c r="P23" s="50"/>
      <c r="Q23" s="50">
        <v>1</v>
      </c>
      <c r="R23" s="50">
        <v>0.87</v>
      </c>
      <c r="S23" s="50">
        <v>1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O24" s="53">
        <v>2014</v>
      </c>
      <c r="P24" s="52"/>
      <c r="Q24" s="52">
        <v>1</v>
      </c>
      <c r="R24" s="52">
        <v>0.9</v>
      </c>
      <c r="S24" s="52">
        <v>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61">
        <v>23</v>
      </c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10">
    <mergeCell ref="A19:I19"/>
    <mergeCell ref="A20:I20"/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A599"/>
  </sheetPr>
  <dimension ref="A1:AK39"/>
  <sheetViews>
    <sheetView topLeftCell="A4" workbookViewId="0">
      <selection activeCell="G13" sqref="G13"/>
    </sheetView>
  </sheetViews>
  <sheetFormatPr defaultRowHeight="15"/>
  <cols>
    <col min="13" max="13" width="9.5703125" bestFit="1" customWidth="1"/>
  </cols>
  <sheetData>
    <row r="1" spans="1:37" ht="33" customHeight="1">
      <c r="A1" s="198" t="s">
        <v>56</v>
      </c>
      <c r="B1" s="199"/>
      <c r="C1" s="199"/>
      <c r="D1" s="199"/>
      <c r="E1" s="199"/>
      <c r="F1" s="199"/>
      <c r="G1" s="199"/>
      <c r="H1" s="199"/>
      <c r="I1" s="200"/>
      <c r="M1" s="192" t="s">
        <v>34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201" t="s">
        <v>57</v>
      </c>
      <c r="B2" s="202"/>
      <c r="C2" s="202"/>
      <c r="D2" s="202"/>
      <c r="E2" s="202"/>
      <c r="F2" s="202"/>
      <c r="G2" s="202"/>
      <c r="H2" s="202"/>
      <c r="I2" s="203"/>
      <c r="M2" s="192" t="s">
        <v>35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32</v>
      </c>
      <c r="B3" s="194"/>
      <c r="C3" s="194"/>
      <c r="D3" s="194"/>
      <c r="E3" s="195" t="s">
        <v>33</v>
      </c>
      <c r="F3" s="195"/>
      <c r="G3" s="195"/>
      <c r="H3" s="195"/>
      <c r="I3" s="196"/>
      <c r="M3" s="197" t="s">
        <v>31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/>
      <c r="O5" s="39"/>
      <c r="P5" s="39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47</v>
      </c>
      <c r="C6" s="50">
        <v>0</v>
      </c>
      <c r="D6" s="50" t="s">
        <v>47</v>
      </c>
      <c r="E6" s="50" t="s">
        <v>47</v>
      </c>
      <c r="F6" s="50">
        <v>0.35</v>
      </c>
      <c r="G6" s="50">
        <v>0.79</v>
      </c>
      <c r="H6" s="50" t="s">
        <v>47</v>
      </c>
      <c r="I6" s="25">
        <v>2003</v>
      </c>
      <c r="M6" s="34" t="s">
        <v>9</v>
      </c>
      <c r="N6" s="37">
        <f>'[1]water varibles'!AA119</f>
        <v>0.74</v>
      </c>
      <c r="O6" s="37">
        <f>'[1]water varibles'!AB119</f>
        <v>0.75</v>
      </c>
      <c r="P6" s="37">
        <f>'[1]water varibles'!AC119</f>
        <v>0.77</v>
      </c>
      <c r="Q6" s="38">
        <f>'[1]water varibles'!AD119</f>
        <v>0.79</v>
      </c>
      <c r="R6" s="38">
        <f>'[1]water varibles'!AE119</f>
        <v>0.83</v>
      </c>
      <c r="S6" s="38">
        <f>'[1]water varibles'!AF119</f>
        <v>0.86</v>
      </c>
      <c r="T6" s="38">
        <f>'[1]water varibles'!AG119</f>
        <v>0.87</v>
      </c>
      <c r="U6" s="38">
        <f>'[1]water varibles'!AH119</f>
        <v>0.79</v>
      </c>
      <c r="V6" s="38">
        <f>'[1]water varibles'!AI119</f>
        <v>0.76</v>
      </c>
      <c r="W6" s="38">
        <f>'[1]water varibles'!AJ119</f>
        <v>0.77</v>
      </c>
      <c r="X6" s="38">
        <f>'[1]water varibles'!AK119</f>
        <v>0.81</v>
      </c>
      <c r="Y6" s="38">
        <f>'[1]water varibles'!AL119</f>
        <v>0.88</v>
      </c>
      <c r="Z6" s="38">
        <f>'[1]water varibles'!AM119</f>
        <v>0.87</v>
      </c>
      <c r="AA6" s="38">
        <f>'[1]water varibles'!AN119</f>
        <v>0.87</v>
      </c>
      <c r="AB6" s="38">
        <f>'[1]water varibles'!AO119</f>
        <v>0.9</v>
      </c>
      <c r="AC6" s="38">
        <f>'[1]water varibles'!AP119</f>
        <v>0</v>
      </c>
      <c r="AD6" s="38">
        <f>'[1]water varibles'!AQ119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47</v>
      </c>
      <c r="C7" s="52">
        <v>0</v>
      </c>
      <c r="D7" s="52" t="s">
        <v>47</v>
      </c>
      <c r="E7" s="52" t="s">
        <v>47</v>
      </c>
      <c r="F7" s="52">
        <v>0.37</v>
      </c>
      <c r="G7" s="52">
        <v>0.83</v>
      </c>
      <c r="H7" s="52" t="s">
        <v>47</v>
      </c>
      <c r="I7" s="54">
        <v>2004</v>
      </c>
      <c r="M7" s="34" t="s">
        <v>10</v>
      </c>
      <c r="N7" s="37">
        <f>'[2]water variables'!AA119</f>
        <v>0</v>
      </c>
      <c r="O7" s="37">
        <f>'[2]water variables'!AB119</f>
        <v>0</v>
      </c>
      <c r="P7" s="37">
        <f>'[2]water variables'!AC119</f>
        <v>0.33</v>
      </c>
      <c r="Q7" s="38">
        <f>'[2]water variables'!AD119</f>
        <v>0.35</v>
      </c>
      <c r="R7" s="38">
        <f>'[2]water variables'!AE119</f>
        <v>0.37</v>
      </c>
      <c r="S7" s="38">
        <f>'[2]water variables'!AF119</f>
        <v>0.38</v>
      </c>
      <c r="T7" s="38">
        <f>'[2]water variables'!AG119</f>
        <v>0.41</v>
      </c>
      <c r="U7" s="38">
        <f>'[2]water variables'!AH119</f>
        <v>0.44</v>
      </c>
      <c r="V7" s="38">
        <f>'[2]water variables'!AI119</f>
        <v>0</v>
      </c>
      <c r="W7" s="38">
        <f>'[2]water variables'!AJ119</f>
        <v>0</v>
      </c>
      <c r="X7" s="38">
        <f>'[2]water variables'!AK119</f>
        <v>0.47</v>
      </c>
      <c r="Y7" s="38">
        <f>'[2]water variables'!AL119</f>
        <v>0</v>
      </c>
      <c r="Z7" s="38">
        <f>'[2]water variables'!AM119</f>
        <v>0</v>
      </c>
      <c r="AA7" s="38">
        <f>'[2]water variables'!AN119</f>
        <v>0</v>
      </c>
      <c r="AB7" s="38">
        <f>'[2]water variables'!AO119</f>
        <v>0</v>
      </c>
      <c r="AC7" s="38">
        <f>'[2]water variables'!AP119</f>
        <v>0</v>
      </c>
      <c r="AD7" s="38">
        <f>'[2]water variables'!AQ119</f>
        <v>0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47</v>
      </c>
      <c r="C8" s="50">
        <v>0</v>
      </c>
      <c r="D8" s="50" t="s">
        <v>47</v>
      </c>
      <c r="E8" s="50" t="s">
        <v>47</v>
      </c>
      <c r="F8" s="50">
        <v>0.38</v>
      </c>
      <c r="G8" s="50">
        <v>0.86</v>
      </c>
      <c r="H8" s="50" t="s">
        <v>47</v>
      </c>
      <c r="I8" s="25">
        <v>2005</v>
      </c>
      <c r="M8" s="34" t="s">
        <v>11</v>
      </c>
      <c r="N8" s="37">
        <f>'[3]water Varibles'!AA119</f>
        <v>0</v>
      </c>
      <c r="O8" s="37">
        <f>'[3]water Varibles'!AB119</f>
        <v>0</v>
      </c>
      <c r="P8" s="37">
        <f>'[3]water Varibles'!AC119</f>
        <v>0</v>
      </c>
      <c r="Q8" s="38">
        <f>'[3]water Varibles'!AD119</f>
        <v>0</v>
      </c>
      <c r="R8" s="38">
        <f>'[3]water Varibles'!AE119</f>
        <v>0</v>
      </c>
      <c r="S8" s="38">
        <f>'[3]water Varibles'!AF119</f>
        <v>0</v>
      </c>
      <c r="T8" s="38">
        <f>'[3]water Varibles'!AG119</f>
        <v>0</v>
      </c>
      <c r="U8" s="38">
        <f>'[3]water Varibles'!AH119</f>
        <v>0</v>
      </c>
      <c r="V8" s="38">
        <f>'[3]water Varibles'!AI119</f>
        <v>0</v>
      </c>
      <c r="W8" s="38">
        <f>'[3]water Varibles'!AJ119</f>
        <v>0</v>
      </c>
      <c r="X8" s="38">
        <f>'[3]water Varibles'!AK119</f>
        <v>0</v>
      </c>
      <c r="Y8" s="38">
        <f>'[3]water Varibles'!AL119</f>
        <v>0</v>
      </c>
      <c r="Z8" s="38">
        <f>'[3]water Varibles'!AM119</f>
        <v>0</v>
      </c>
      <c r="AA8" s="38">
        <f>'[3]water Varibles'!AN119</f>
        <v>0</v>
      </c>
      <c r="AB8" s="38">
        <f>'[3]water Varibles'!AO119</f>
        <v>0</v>
      </c>
      <c r="AC8" s="38">
        <f>'[3]water Varibles'!AP119</f>
        <v>0</v>
      </c>
      <c r="AD8" s="38">
        <f>'[3]water Varibles'!AQ119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47</v>
      </c>
      <c r="C9" s="52">
        <v>1</v>
      </c>
      <c r="D9" s="52" t="s">
        <v>47</v>
      </c>
      <c r="E9" s="52" t="s">
        <v>47</v>
      </c>
      <c r="F9" s="52">
        <v>0.41</v>
      </c>
      <c r="G9" s="52">
        <v>0.87</v>
      </c>
      <c r="H9" s="52" t="s">
        <v>47</v>
      </c>
      <c r="I9" s="54">
        <v>2006</v>
      </c>
      <c r="M9" s="34" t="s">
        <v>12</v>
      </c>
      <c r="N9" s="37">
        <f>'[4]Water Varibles'!AA119</f>
        <v>0</v>
      </c>
      <c r="O9" s="37">
        <f>'[4]Water Varibles'!AB119</f>
        <v>0</v>
      </c>
      <c r="P9" s="37">
        <f>'[4]Water Varibles'!AC119</f>
        <v>0</v>
      </c>
      <c r="Q9" s="38">
        <f>'[4]Water Varibles'!AD119</f>
        <v>0</v>
      </c>
      <c r="R9" s="38">
        <f>'[4]Water Varibles'!AE119</f>
        <v>0</v>
      </c>
      <c r="S9" s="38">
        <f>'[4]Water Varibles'!AF119</f>
        <v>0</v>
      </c>
      <c r="T9" s="38">
        <f>'[4]Water Varibles'!AG119</f>
        <v>0</v>
      </c>
      <c r="U9" s="38">
        <f>'[4]Water Varibles'!AH119</f>
        <v>0</v>
      </c>
      <c r="V9" s="38">
        <f>'[4]Water Varibles'!AI119</f>
        <v>0</v>
      </c>
      <c r="W9" s="38">
        <f>'[4]Water Varibles'!AJ119</f>
        <v>0.99</v>
      </c>
      <c r="X9" s="38">
        <f>'[4]Water Varibles'!AK119</f>
        <v>0.99</v>
      </c>
      <c r="Y9" s="38">
        <f>'[4]Water Varibles'!AL119</f>
        <v>0.99</v>
      </c>
      <c r="Z9" s="38">
        <f>'[4]Water Varibles'!AM119</f>
        <v>0.99</v>
      </c>
      <c r="AA9" s="38">
        <f>'[4]Water Varibles'!AN119</f>
        <v>0.99</v>
      </c>
      <c r="AB9" s="38">
        <f>'[4]Water Varibles'!AO119</f>
        <v>0.99</v>
      </c>
      <c r="AC9" s="38">
        <f>'[4]Water Varibles'!AP119</f>
        <v>0.99</v>
      </c>
      <c r="AD9" s="38">
        <f>'[4]Water Varibles'!AQ119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47</v>
      </c>
      <c r="C10" s="50">
        <v>1</v>
      </c>
      <c r="D10" s="50" t="s">
        <v>47</v>
      </c>
      <c r="E10" s="50" t="s">
        <v>47</v>
      </c>
      <c r="F10" s="50">
        <v>0.44</v>
      </c>
      <c r="G10" s="50">
        <v>0.79</v>
      </c>
      <c r="H10" s="50" t="s">
        <v>47</v>
      </c>
      <c r="I10" s="25">
        <v>2007</v>
      </c>
      <c r="M10" s="34" t="s">
        <v>13</v>
      </c>
      <c r="N10" s="37">
        <f>'[5]Water varibles'!AA119</f>
        <v>0</v>
      </c>
      <c r="O10" s="37">
        <f>'[5]Water varibles'!AB119</f>
        <v>0</v>
      </c>
      <c r="P10" s="37">
        <f>'[5]Water varibles'!AC119</f>
        <v>0</v>
      </c>
      <c r="Q10" s="40">
        <f>'[5]Water varibles'!AD119</f>
        <v>0</v>
      </c>
      <c r="R10" s="38">
        <f>'[5]Water varibles'!AE119</f>
        <v>0</v>
      </c>
      <c r="S10" s="38">
        <f>'[5]Water varibles'!AF119</f>
        <v>1</v>
      </c>
      <c r="T10" s="38">
        <f>'[5]Water varibles'!AG119</f>
        <v>1</v>
      </c>
      <c r="U10" s="38">
        <f>'[5]Water varibles'!AH119</f>
        <v>1</v>
      </c>
      <c r="V10" s="38">
        <f>'[5]Water varibles'!AI119</f>
        <v>1</v>
      </c>
      <c r="W10" s="38">
        <f>'[5]Water varibles'!AJ119</f>
        <v>1</v>
      </c>
      <c r="X10" s="38">
        <f>'[5]Water varibles'!AK119</f>
        <v>1</v>
      </c>
      <c r="Y10" s="38">
        <f>'[5]Water varibles'!AL119</f>
        <v>1</v>
      </c>
      <c r="Z10" s="38">
        <f>'[5]Water varibles'!AM119</f>
        <v>1</v>
      </c>
      <c r="AA10" s="38">
        <f>'[5]Water varibles'!AN119</f>
        <v>1</v>
      </c>
      <c r="AB10" s="38">
        <f>'[5]Water varibles'!AO119</f>
        <v>1</v>
      </c>
      <c r="AC10" s="38">
        <f>'[5]Water varibles'!AP119</f>
        <v>0</v>
      </c>
      <c r="AD10" s="38">
        <f>'[5]Water varibles'!AQ119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47</v>
      </c>
      <c r="C11" s="52">
        <v>1</v>
      </c>
      <c r="D11" s="52" t="s">
        <v>47</v>
      </c>
      <c r="E11" s="52" t="s">
        <v>47</v>
      </c>
      <c r="F11" s="63">
        <v>0.44</v>
      </c>
      <c r="G11" s="52">
        <v>0.76</v>
      </c>
      <c r="H11" s="52" t="s">
        <v>47</v>
      </c>
      <c r="I11" s="54">
        <v>2008</v>
      </c>
      <c r="M11" s="18" t="s">
        <v>28</v>
      </c>
      <c r="N11" s="41"/>
      <c r="O11" s="41"/>
      <c r="P11" s="41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2009</v>
      </c>
      <c r="B12" s="49" t="s">
        <v>47</v>
      </c>
      <c r="C12" s="50">
        <v>1</v>
      </c>
      <c r="D12" s="50">
        <v>0.99</v>
      </c>
      <c r="E12" s="50" t="s">
        <v>47</v>
      </c>
      <c r="F12" s="64">
        <v>0.44</v>
      </c>
      <c r="G12" s="50">
        <v>0.77</v>
      </c>
      <c r="H12" s="50" t="s">
        <v>47</v>
      </c>
      <c r="I12" s="25">
        <v>2009</v>
      </c>
    </row>
    <row r="13" spans="1:37" ht="20.25" customHeight="1">
      <c r="A13" s="53">
        <v>2010</v>
      </c>
      <c r="B13" s="51" t="s">
        <v>47</v>
      </c>
      <c r="C13" s="52">
        <v>1</v>
      </c>
      <c r="D13" s="52">
        <v>0.99</v>
      </c>
      <c r="E13" s="52" t="s">
        <v>47</v>
      </c>
      <c r="F13" s="52">
        <v>0.47</v>
      </c>
      <c r="G13" s="52">
        <v>0.81</v>
      </c>
      <c r="H13" s="52">
        <v>0.78</v>
      </c>
      <c r="I13" s="54">
        <v>2010</v>
      </c>
    </row>
    <row r="14" spans="1:37" ht="20.25" customHeight="1">
      <c r="A14" s="24">
        <v>2011</v>
      </c>
      <c r="B14" s="49" t="s">
        <v>47</v>
      </c>
      <c r="C14" s="50">
        <v>1</v>
      </c>
      <c r="D14" s="50">
        <v>0.99</v>
      </c>
      <c r="E14" s="50" t="s">
        <v>47</v>
      </c>
      <c r="F14" s="50" t="s">
        <v>47</v>
      </c>
      <c r="G14" s="50">
        <v>0.88</v>
      </c>
      <c r="H14" s="50" t="s">
        <v>47</v>
      </c>
      <c r="I14" s="25">
        <v>2011</v>
      </c>
    </row>
    <row r="15" spans="1:37" ht="20.25" customHeight="1">
      <c r="A15" s="53">
        <v>2012</v>
      </c>
      <c r="B15" s="51" t="s">
        <v>47</v>
      </c>
      <c r="C15" s="52">
        <v>1</v>
      </c>
      <c r="D15" s="52">
        <v>0.99</v>
      </c>
      <c r="E15" s="52" t="s">
        <v>47</v>
      </c>
      <c r="F15" s="52" t="s">
        <v>47</v>
      </c>
      <c r="G15" s="52">
        <v>0.87</v>
      </c>
      <c r="H15" s="52" t="s">
        <v>47</v>
      </c>
      <c r="I15" s="54">
        <v>2012</v>
      </c>
    </row>
    <row r="16" spans="1:37" ht="20.25" customHeight="1">
      <c r="A16" s="24">
        <v>2013</v>
      </c>
      <c r="B16" s="49" t="s">
        <v>47</v>
      </c>
      <c r="C16" s="50">
        <v>1</v>
      </c>
      <c r="D16" s="50">
        <v>0.99</v>
      </c>
      <c r="E16" s="50" t="s">
        <v>47</v>
      </c>
      <c r="F16" s="50" t="s">
        <v>47</v>
      </c>
      <c r="G16" s="50">
        <v>0.87</v>
      </c>
      <c r="H16" s="50" t="s">
        <v>47</v>
      </c>
      <c r="I16" s="25">
        <v>2013</v>
      </c>
      <c r="M16" s="1" t="s">
        <v>76</v>
      </c>
      <c r="N16" s="2" t="s">
        <v>79</v>
      </c>
      <c r="O16" s="2" t="s">
        <v>78</v>
      </c>
      <c r="P16" s="1" t="s">
        <v>83</v>
      </c>
      <c r="Q16" s="1" t="s">
        <v>62</v>
      </c>
    </row>
    <row r="17" spans="1:35" ht="20.25" customHeight="1">
      <c r="A17" s="53">
        <v>2014</v>
      </c>
      <c r="B17" s="51" t="s">
        <v>47</v>
      </c>
      <c r="C17" s="52">
        <v>1</v>
      </c>
      <c r="D17" s="52">
        <v>0.99</v>
      </c>
      <c r="E17" s="52" t="s">
        <v>47</v>
      </c>
      <c r="F17" s="52" t="s">
        <v>47</v>
      </c>
      <c r="G17" s="52">
        <v>0.9</v>
      </c>
      <c r="H17" s="52" t="s">
        <v>47</v>
      </c>
      <c r="I17" s="54">
        <v>2014</v>
      </c>
      <c r="L17">
        <v>2003</v>
      </c>
      <c r="M17" s="56"/>
      <c r="N17" s="56"/>
      <c r="O17" s="56"/>
      <c r="P17" s="56"/>
      <c r="Q17" s="56"/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L18">
        <v>2004</v>
      </c>
      <c r="M18" s="56"/>
      <c r="N18" s="56"/>
      <c r="O18" s="56"/>
      <c r="P18" s="56"/>
      <c r="Q18" s="56"/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  <c r="L19">
        <v>2005</v>
      </c>
      <c r="M19" s="56"/>
      <c r="N19" s="56"/>
      <c r="O19" s="56"/>
      <c r="P19" s="56"/>
      <c r="Q19" s="56"/>
    </row>
    <row r="20" spans="1:35">
      <c r="A20" s="26"/>
      <c r="B20" s="19"/>
      <c r="C20" s="19"/>
      <c r="D20" s="19"/>
      <c r="E20" s="19"/>
      <c r="F20" s="19"/>
      <c r="G20" s="19"/>
      <c r="H20" s="19"/>
      <c r="I20" s="27"/>
      <c r="L20">
        <v>2006</v>
      </c>
      <c r="M20" s="56"/>
      <c r="N20" s="56"/>
      <c r="O20" s="56"/>
      <c r="P20" s="56"/>
      <c r="Q20" s="56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L21">
        <v>2007</v>
      </c>
      <c r="M21" s="56"/>
      <c r="N21" s="56"/>
      <c r="O21" s="56"/>
      <c r="P21" s="56"/>
      <c r="Q21" s="56"/>
      <c r="AI21">
        <f>'[6]Water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L22">
        <v>2008</v>
      </c>
      <c r="M22" s="56"/>
      <c r="N22" s="56"/>
      <c r="O22" s="56"/>
      <c r="P22" s="56"/>
      <c r="Q22" s="56"/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L23">
        <v>2009</v>
      </c>
      <c r="M23" s="56">
        <v>1</v>
      </c>
      <c r="N23" s="56">
        <v>0.99</v>
      </c>
      <c r="O23" s="56"/>
      <c r="P23" s="56">
        <v>0.44</v>
      </c>
      <c r="Q23" s="56">
        <v>0.77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L24">
        <v>2010</v>
      </c>
      <c r="M24" s="56">
        <v>1</v>
      </c>
      <c r="N24" s="56">
        <v>0.99</v>
      </c>
      <c r="O24" s="56"/>
      <c r="P24" s="56">
        <v>0.47</v>
      </c>
      <c r="Q24" s="56">
        <v>0.81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  <c r="L25">
        <v>2011</v>
      </c>
      <c r="M25" s="56"/>
      <c r="N25" s="56"/>
      <c r="O25" s="56"/>
      <c r="P25" s="56"/>
      <c r="Q25" s="56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  <c r="L26">
        <v>2012</v>
      </c>
      <c r="M26" s="56"/>
      <c r="N26" s="56"/>
      <c r="O26" s="56"/>
      <c r="P26" s="56"/>
      <c r="Q26" s="56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  <c r="L27">
        <v>2013</v>
      </c>
      <c r="M27" s="56"/>
      <c r="N27" s="56"/>
      <c r="O27" s="56"/>
      <c r="P27" s="56"/>
      <c r="Q27" s="56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  <c r="L28">
        <v>2014</v>
      </c>
      <c r="M28" s="56"/>
      <c r="N28" s="56"/>
      <c r="O28" s="56"/>
      <c r="P28" s="56"/>
      <c r="Q28" s="56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  <c r="U31">
        <v>1</v>
      </c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29"/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8"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workbookViewId="0">
      <selection activeCell="AB16" sqref="AB1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08" t="s">
        <v>58</v>
      </c>
      <c r="B1" s="209"/>
      <c r="C1" s="209"/>
      <c r="D1" s="209"/>
      <c r="E1" s="209"/>
      <c r="F1" s="209"/>
      <c r="G1" s="209"/>
      <c r="H1" s="209"/>
      <c r="I1" s="210"/>
      <c r="M1" s="192" t="s">
        <v>88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211" t="s">
        <v>59</v>
      </c>
      <c r="B2" s="141"/>
      <c r="C2" s="141"/>
      <c r="D2" s="141"/>
      <c r="E2" s="141"/>
      <c r="F2" s="141"/>
      <c r="G2" s="141"/>
      <c r="H2" s="141"/>
      <c r="I2" s="212"/>
      <c r="M2" s="192" t="s">
        <v>89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15</v>
      </c>
      <c r="B3" s="194"/>
      <c r="C3" s="194"/>
      <c r="D3" s="194"/>
      <c r="E3" s="195" t="s">
        <v>16</v>
      </c>
      <c r="F3" s="195"/>
      <c r="G3" s="195"/>
      <c r="H3" s="195"/>
      <c r="I3" s="196"/>
      <c r="M3" s="197" t="s">
        <v>40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66">
        <f>'[7]AE-Wr2015'!E41</f>
        <v>26</v>
      </c>
      <c r="V5" s="66">
        <f>'[7]AE-Wr2015'!F41</f>
        <v>28</v>
      </c>
      <c r="W5" s="66">
        <f>'[7]AE-Wr2015'!G41</f>
        <v>29</v>
      </c>
      <c r="X5" s="66">
        <f>'[7]AE-Wr2015'!H41</f>
        <v>30</v>
      </c>
      <c r="Y5" s="66">
        <f>'[7]AE-Wr2015'!I41</f>
        <v>33</v>
      </c>
      <c r="Z5" s="66">
        <f>'[7]AE-Wr2015'!J41</f>
        <v>41</v>
      </c>
      <c r="AA5" s="66">
        <f>'[7]AE-Wr2015'!K41</f>
        <v>42</v>
      </c>
      <c r="AB5" s="66">
        <f>'[7]AE-Wr2015'!L41</f>
        <v>46</v>
      </c>
      <c r="AC5" s="66">
        <f>'[7]AE-Wr2015'!M41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74">
        <f t="shared" ref="B6:B14" si="0">SUM(C6:H6)</f>
        <v>12225.070002730001</v>
      </c>
      <c r="C6" s="75">
        <v>1905.3</v>
      </c>
      <c r="D6" s="75">
        <v>834</v>
      </c>
      <c r="E6" s="75">
        <v>452.57684272999995</v>
      </c>
      <c r="F6" s="75">
        <v>3549.8931599999996</v>
      </c>
      <c r="G6" s="75">
        <v>402.3</v>
      </c>
      <c r="H6" s="75">
        <v>5081</v>
      </c>
      <c r="I6" s="25">
        <v>2007</v>
      </c>
      <c r="K6" s="56"/>
      <c r="L6" s="46">
        <v>353.42465753424659</v>
      </c>
      <c r="M6" s="65" t="s">
        <v>9</v>
      </c>
      <c r="N6" s="44"/>
      <c r="O6" s="44"/>
      <c r="P6" s="44"/>
      <c r="Q6" s="4"/>
      <c r="R6" s="4"/>
      <c r="S6" s="4"/>
      <c r="T6" s="4"/>
      <c r="U6" s="66">
        <f>'[7]BH-Wr2015'!E41</f>
        <v>5</v>
      </c>
      <c r="V6" s="66">
        <f>'[7]BH-Wr2015'!F41</f>
        <v>5</v>
      </c>
      <c r="W6" s="66">
        <f>'[7]BH-Wr2015'!G41</f>
        <v>5</v>
      </c>
      <c r="X6" s="66">
        <f>'[7]BH-Wr2015'!H41</f>
        <v>5</v>
      </c>
      <c r="Y6" s="66">
        <f>'[7]BH-Wr2015'!I41</f>
        <v>5</v>
      </c>
      <c r="Z6" s="66">
        <f>'[7]BH-Wr2015'!J41</f>
        <v>6</v>
      </c>
      <c r="AA6" s="66">
        <f>'[7]BH-Wr2015'!K41</f>
        <v>5</v>
      </c>
      <c r="AB6" s="66">
        <f>'[7]BH-Wr2015'!L41</f>
        <v>5</v>
      </c>
      <c r="AC6" s="66">
        <f>'[7]BH-Wr2015'!M41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76">
        <f t="shared" si="0"/>
        <v>13213.18054363</v>
      </c>
      <c r="C7" s="77">
        <v>1923.5</v>
      </c>
      <c r="D7" s="77">
        <v>1071</v>
      </c>
      <c r="E7" s="77">
        <v>458.12448362999987</v>
      </c>
      <c r="F7" s="77">
        <v>3781.5560600000003</v>
      </c>
      <c r="G7" s="77">
        <v>675</v>
      </c>
      <c r="H7" s="77">
        <v>5304</v>
      </c>
      <c r="I7" s="54">
        <v>2008</v>
      </c>
      <c r="K7" s="56"/>
      <c r="L7" s="48">
        <v>386.30136986301369</v>
      </c>
      <c r="M7" s="65" t="s">
        <v>10</v>
      </c>
      <c r="N7" s="9"/>
      <c r="O7" s="9"/>
      <c r="P7" s="9"/>
      <c r="Q7" s="4"/>
      <c r="R7" s="4"/>
      <c r="S7" s="4"/>
      <c r="T7" s="4"/>
      <c r="U7" s="66">
        <v>148</v>
      </c>
      <c r="V7" s="66">
        <v>178</v>
      </c>
      <c r="W7" s="66">
        <v>227</v>
      </c>
      <c r="X7" s="66">
        <v>255</v>
      </c>
      <c r="Y7" s="66">
        <v>255</v>
      </c>
      <c r="Z7" s="66">
        <v>255</v>
      </c>
      <c r="AA7" s="66">
        <v>264</v>
      </c>
      <c r="AB7" s="66">
        <v>265</v>
      </c>
      <c r="AC7" s="66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74">
        <f t="shared" si="0"/>
        <v>15319.92706</v>
      </c>
      <c r="C8" s="75">
        <v>1923.5</v>
      </c>
      <c r="D8" s="75">
        <v>1071</v>
      </c>
      <c r="E8" s="75">
        <v>772.88300000000004</v>
      </c>
      <c r="F8" s="75">
        <v>5230.5440600000002</v>
      </c>
      <c r="G8" s="75">
        <v>678</v>
      </c>
      <c r="H8" s="75">
        <v>5644</v>
      </c>
      <c r="I8" s="25">
        <v>2009</v>
      </c>
      <c r="K8" s="56"/>
      <c r="L8" s="46">
        <v>383.56164383561645</v>
      </c>
      <c r="M8" s="65" t="s">
        <v>11</v>
      </c>
      <c r="N8" s="9"/>
      <c r="O8" s="9"/>
      <c r="P8" s="9"/>
      <c r="Q8" s="4"/>
      <c r="R8" s="4"/>
      <c r="S8" s="4"/>
      <c r="T8" s="4"/>
      <c r="U8" s="66">
        <f>'[7]OM-Wr2015'!E41</f>
        <v>32</v>
      </c>
      <c r="V8" s="66">
        <f>'[7]OM-Wr2015'!F41</f>
        <v>34</v>
      </c>
      <c r="W8" s="66">
        <f>'[7]OM-Wr2015'!G41</f>
        <v>40</v>
      </c>
      <c r="X8" s="66">
        <f>'[7]OM-Wr2015'!H41</f>
        <v>40</v>
      </c>
      <c r="Y8" s="66">
        <f>'[7]OM-Wr2015'!I41</f>
        <v>40</v>
      </c>
      <c r="Z8" s="66">
        <f>'[7]OM-Wr2015'!J41</f>
        <v>42</v>
      </c>
      <c r="AA8" s="66">
        <f>'[7]OM-Wr2015'!K41</f>
        <v>42</v>
      </c>
      <c r="AB8" s="66">
        <f>'[7]OM-Wr2015'!L41</f>
        <v>45</v>
      </c>
      <c r="AC8" s="66">
        <f>'[7]OM-Wr2015'!M41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76">
        <f t="shared" si="0"/>
        <v>17174.303059999998</v>
      </c>
      <c r="C9" s="77">
        <v>2264.4</v>
      </c>
      <c r="D9" s="77">
        <v>1357</v>
      </c>
      <c r="E9" s="77">
        <v>772.88300000000004</v>
      </c>
      <c r="F9" s="77">
        <v>5900.0200599999998</v>
      </c>
      <c r="G9" s="77">
        <v>678</v>
      </c>
      <c r="H9" s="77">
        <v>6202</v>
      </c>
      <c r="I9" s="54">
        <v>2010</v>
      </c>
      <c r="K9" s="56"/>
      <c r="L9" s="48">
        <v>402.73972602739724</v>
      </c>
      <c r="M9" s="65" t="s">
        <v>12</v>
      </c>
      <c r="N9" s="9"/>
      <c r="O9" s="9"/>
      <c r="P9" s="9"/>
      <c r="Q9" s="4"/>
      <c r="R9" s="4"/>
      <c r="S9" s="4"/>
      <c r="T9" s="4"/>
      <c r="U9" s="66">
        <f>'[7]QA-Wr2015'!E41</f>
        <v>5</v>
      </c>
      <c r="V9" s="66">
        <f>'[7]QA-Wr2015'!F41</f>
        <v>6</v>
      </c>
      <c r="W9" s="66">
        <f>'[7]QA-Wr2015'!G41</f>
        <v>7</v>
      </c>
      <c r="X9" s="66">
        <f>'[7]QA-Wr2015'!H41</f>
        <v>9</v>
      </c>
      <c r="Y9" s="66">
        <f>'[7]QA-Wr2015'!I41</f>
        <v>9</v>
      </c>
      <c r="Z9" s="66">
        <f>'[7]QA-Wr2015'!J41</f>
        <v>9</v>
      </c>
      <c r="AA9" s="66">
        <f>'[7]QA-Wr2015'!K41</f>
        <v>9</v>
      </c>
      <c r="AB9" s="66">
        <v>10</v>
      </c>
      <c r="AC9" s="66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74">
        <f t="shared" si="0"/>
        <v>18185.03008796</v>
      </c>
      <c r="C10" s="75">
        <v>2264.4</v>
      </c>
      <c r="D10" s="75">
        <v>1493</v>
      </c>
      <c r="E10" s="75">
        <v>838.61002796000014</v>
      </c>
      <c r="F10" s="75">
        <v>5900.0200599999998</v>
      </c>
      <c r="G10" s="75">
        <v>678</v>
      </c>
      <c r="H10" s="75">
        <v>7011</v>
      </c>
      <c r="I10" s="25">
        <v>2011</v>
      </c>
      <c r="K10" s="56">
        <f>'T04'!G7/'T13'!G7</f>
        <v>0.26396821455177549</v>
      </c>
      <c r="L10" s="46">
        <v>402.73972602739724</v>
      </c>
      <c r="M10" s="65" t="s">
        <v>13</v>
      </c>
      <c r="N10" s="12"/>
      <c r="O10" s="12"/>
      <c r="P10" s="12"/>
      <c r="Q10" s="6"/>
      <c r="R10" s="6"/>
      <c r="S10" s="6"/>
      <c r="T10" s="6"/>
      <c r="U10" s="66">
        <f>'[7]KU-Wr2015'!E41</f>
        <v>6</v>
      </c>
      <c r="V10" s="66">
        <f>'[7]KU-Wr2015'!F41</f>
        <v>6</v>
      </c>
      <c r="W10" s="66">
        <f>'[7]KU-Wr2015'!G41</f>
        <v>6</v>
      </c>
      <c r="X10" s="66">
        <f>'[7]KU-Wr2015'!H41</f>
        <v>6</v>
      </c>
      <c r="Y10" s="66">
        <f>'[7]KU-Wr2015'!I41</f>
        <v>7</v>
      </c>
      <c r="Z10" s="66">
        <f>'[7]KU-Wr2015'!J41</f>
        <v>7</v>
      </c>
      <c r="AA10" s="66">
        <f>'[7]KU-Wr2015'!K41</f>
        <v>7</v>
      </c>
      <c r="AB10" s="66">
        <f>'[7]KU-Wr2015'!L41</f>
        <v>7</v>
      </c>
      <c r="AC10" s="66">
        <f>'[7]KU-Wr2015'!M41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76">
        <f t="shared" si="0"/>
        <v>18631.443060000001</v>
      </c>
      <c r="C11" s="77">
        <v>2264.4</v>
      </c>
      <c r="D11" s="77">
        <v>1493</v>
      </c>
      <c r="E11" s="77">
        <v>850.82299999999998</v>
      </c>
      <c r="F11" s="77">
        <v>5900.0200599999998</v>
      </c>
      <c r="G11" s="77">
        <v>896.2</v>
      </c>
      <c r="H11" s="77">
        <v>7227</v>
      </c>
      <c r="I11" s="54">
        <v>2012</v>
      </c>
      <c r="K11" s="56">
        <f>'T04'!G8/'T13'!G8</f>
        <v>0.21481481481481482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2013</v>
      </c>
      <c r="B12" s="74">
        <f t="shared" si="0"/>
        <v>19275.396059999999</v>
      </c>
      <c r="C12" s="75">
        <v>2264.4</v>
      </c>
      <c r="D12" s="75">
        <v>1477</v>
      </c>
      <c r="E12" s="75">
        <v>855.38599999999997</v>
      </c>
      <c r="F12" s="75">
        <v>6321.9100600000002</v>
      </c>
      <c r="G12" s="75">
        <v>850.7</v>
      </c>
      <c r="H12" s="75">
        <v>7506</v>
      </c>
      <c r="I12" s="25">
        <v>2013</v>
      </c>
      <c r="K12" s="56">
        <f>'T04'!G9/'T13'!G9</f>
        <v>0.2607021182047104</v>
      </c>
      <c r="L12" s="46">
        <v>673.97260273972597</v>
      </c>
    </row>
    <row r="13" spans="1:37" ht="20.25" customHeight="1">
      <c r="A13" s="53">
        <v>2014</v>
      </c>
      <c r="B13" s="76">
        <f t="shared" si="0"/>
        <v>19398.87126</v>
      </c>
      <c r="C13" s="77">
        <v>2400.79</v>
      </c>
      <c r="D13" s="77">
        <v>1447</v>
      </c>
      <c r="E13" s="77">
        <v>885.47119999999995</v>
      </c>
      <c r="F13" s="77">
        <v>6336.9100600000002</v>
      </c>
      <c r="G13" s="77">
        <v>850.7</v>
      </c>
      <c r="H13" s="77">
        <v>7478</v>
      </c>
      <c r="I13" s="54">
        <v>2014</v>
      </c>
      <c r="K13" s="56">
        <f>'T04'!G10/'T13'!G10</f>
        <v>0.27892164123833507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74">
        <f t="shared" si="0"/>
        <v>20574.238259999998</v>
      </c>
      <c r="C14" s="75">
        <v>2400</v>
      </c>
      <c r="D14" s="75">
        <v>1447</v>
      </c>
      <c r="E14" s="75">
        <v>945.5462</v>
      </c>
      <c r="F14" s="75">
        <v>7461.9140600000001</v>
      </c>
      <c r="G14" s="75">
        <v>850.7</v>
      </c>
      <c r="H14" s="75">
        <v>7469.0779999999986</v>
      </c>
      <c r="I14" s="25">
        <v>2015</v>
      </c>
      <c r="K14" s="56">
        <f>'T04'!G11/'T13'!G11</f>
        <v>0.28099540808769069</v>
      </c>
      <c r="L14" s="46">
        <v>673.97260273972597</v>
      </c>
      <c r="U14" s="24">
        <v>2003</v>
      </c>
      <c r="V14" s="62">
        <f>9579.58378822425/1000</f>
        <v>9.5795837882242498</v>
      </c>
    </row>
    <row r="15" spans="1:37" ht="20.25" customHeight="1">
      <c r="A15" s="204" t="s">
        <v>68</v>
      </c>
      <c r="B15" s="204"/>
      <c r="C15" s="204"/>
      <c r="D15" s="204"/>
      <c r="E15" s="204"/>
      <c r="F15" s="204"/>
      <c r="G15" s="204"/>
      <c r="H15" s="204"/>
      <c r="I15" s="205"/>
      <c r="K15" s="56">
        <f>'T04'!G12/'T13'!G12</f>
        <v>0.22062940978833018</v>
      </c>
      <c r="L15" s="48">
        <v>895.89041095890411</v>
      </c>
      <c r="U15" s="53">
        <v>2004</v>
      </c>
      <c r="V15" s="62">
        <f>11023.839137553/1000</f>
        <v>11.023839137552999</v>
      </c>
    </row>
    <row r="16" spans="1:37" ht="20.25" customHeight="1">
      <c r="A16" s="206" t="s">
        <v>69</v>
      </c>
      <c r="B16" s="206"/>
      <c r="C16" s="206"/>
      <c r="D16" s="206"/>
      <c r="E16" s="206"/>
      <c r="F16" s="206"/>
      <c r="G16" s="206"/>
      <c r="H16" s="206"/>
      <c r="I16" s="207"/>
      <c r="K16" s="56">
        <f>'T04'!G13/'T13'!G13</f>
        <v>0.24153791720721784</v>
      </c>
      <c r="L16" s="46">
        <v>846.57534246575347</v>
      </c>
      <c r="U16" s="24">
        <v>2005</v>
      </c>
      <c r="V16" s="62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6">
        <f>'T04'!G14/'T13'!G14</f>
        <v>0.25863899044698668</v>
      </c>
      <c r="L17" s="48">
        <v>846.57534246575347</v>
      </c>
      <c r="U17" s="53">
        <v>2006</v>
      </c>
      <c r="V17" s="62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6">
        <f>'T04'!G15/'T13'!G15</f>
        <v>0.2849392617053898</v>
      </c>
      <c r="L18" s="68"/>
      <c r="U18" s="24">
        <v>2007</v>
      </c>
      <c r="V18" s="62">
        <f>12225.17966273/1000</f>
        <v>12.22517966273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 s="62">
        <f>13212.90782363/1000</f>
        <v>13.212907823629999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 s="62">
        <f>15320.4225/1000</f>
        <v>15.320422500000001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 s="62">
        <f>17174.63816/1000</f>
        <v>17.174638159999997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 s="62">
        <f>18184.59852796/1000</f>
        <v>18.184598527959999</v>
      </c>
      <c r="AI22">
        <f>'[6]Water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 s="62">
        <f>18631.67386/1000</f>
        <v>18.631673859999999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 s="62">
        <f>19275.71606/1000</f>
        <v>19.275716060000001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 s="62">
        <f>19399.32126/1000</f>
        <v>19.399321260000001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70">
        <v>2015</v>
      </c>
      <c r="V26" s="62">
        <f>20574.23826/1000</f>
        <v>20.574238259999998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6" t="e">
        <f>'T04'!#REF!/(#REF!*365/1000)</f>
        <v>#REF!</v>
      </c>
      <c r="O30" s="56" t="e">
        <f>'T04'!#REF!/(#REF!*365/1000)</f>
        <v>#REF!</v>
      </c>
      <c r="P30" s="56" t="e">
        <f>'T04'!#REF!/(#REF!*365/1000)</f>
        <v>#REF!</v>
      </c>
      <c r="AH30" s="24">
        <v>2007</v>
      </c>
      <c r="AI30" s="56">
        <f>'T04'!C7/(C6*365/1000)</f>
        <v>0.74036323043915708</v>
      </c>
      <c r="AJ30" s="56">
        <f>'T04'!D7/(D6*365/1000)</f>
        <v>0.82454584277783249</v>
      </c>
      <c r="AK30" s="56">
        <f>'T04'!E7/(E6*365/1000)</f>
        <v>0.52995801759713612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6" t="e">
        <f>'T04'!#REF!/(#REF!*365/1000)</f>
        <v>#REF!</v>
      </c>
      <c r="O31" s="56" t="e">
        <f>'T04'!#REF!/(#REF!*365/1000)</f>
        <v>#REF!</v>
      </c>
      <c r="P31" s="56" t="e">
        <f>'T04'!#REF!/(#REF!*365/1000)</f>
        <v>#REF!</v>
      </c>
      <c r="AH31" s="53">
        <v>2008</v>
      </c>
      <c r="AI31" s="56">
        <f>'T04'!C8/(C7*365/1000)</f>
        <v>0.78887467334883954</v>
      </c>
      <c r="AJ31" s="56">
        <f>'T04'!D8/(D7*365/1000)</f>
        <v>0.7981274701661486</v>
      </c>
      <c r="AK31" s="56">
        <f>'T04'!E8/(E7*365/1000)</f>
        <v>0.54393077888134422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6" t="e">
        <f>'T04'!#REF!/(#REF!*365/1000)</f>
        <v>#REF!</v>
      </c>
      <c r="O32" s="56" t="e">
        <f>'T04'!#REF!/(#REF!*365/1000)</f>
        <v>#REF!</v>
      </c>
      <c r="P32" s="56" t="e">
        <f>'T04'!#REF!/(#REF!*365/1000)</f>
        <v>#REF!</v>
      </c>
      <c r="AH32" s="24">
        <v>2009</v>
      </c>
      <c r="AI32" s="56">
        <f>'T04'!C9/(C8*365/1000)</f>
        <v>0.81506854748904511</v>
      </c>
      <c r="AJ32" s="56">
        <f>'T04'!D9/(D8*365/1000)</f>
        <v>0.86975429441182861</v>
      </c>
      <c r="AK32" s="56">
        <f>'T04'!E9/(E8*365/1000)</f>
        <v>0.38319433026945088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6" t="e">
        <f>'T04'!#REF!/(#REF!*365/1000)</f>
        <v>#REF!</v>
      </c>
      <c r="O33" s="56" t="e">
        <f>'T04'!#REF!/(#REF!*365/1000)</f>
        <v>#REF!</v>
      </c>
      <c r="P33" s="56" t="e">
        <f>'T04'!#REF!/(#REF!*365/1000)</f>
        <v>#REF!</v>
      </c>
      <c r="AH33" s="53">
        <v>2010</v>
      </c>
      <c r="AI33" s="56">
        <f>'T04'!C10/(C9*365/1000)</f>
        <v>0.72032616902902091</v>
      </c>
      <c r="AJ33" s="56">
        <f>'T04'!D10/(D9*365/1000)</f>
        <v>0.75509029789725524</v>
      </c>
      <c r="AK33" s="56">
        <f>'T04'!E10/(E9*365/1000)</f>
        <v>0.51683379605259872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6">
        <f>'T04'!F7/(F6*365/1000)</f>
        <v>0.82348609929231709</v>
      </c>
      <c r="O34" s="56">
        <f>'T04'!G7/(G6*365/1000)</f>
        <v>0.72391965377163503</v>
      </c>
      <c r="P34" s="56">
        <f>'T04'!H7/(H6*365/1000)</f>
        <v>0.81668747118596541</v>
      </c>
      <c r="AH34" s="24">
        <v>2011</v>
      </c>
      <c r="AI34" s="56">
        <f>'T04'!C11/(C10*365/1000)</f>
        <v>0.75177441624674246</v>
      </c>
      <c r="AJ34" s="56">
        <f>'T04'!D11/(D10*365/1000)</f>
        <v>0.73585407701694661</v>
      </c>
      <c r="AK34" s="56">
        <f>'T04'!E11/(E10*365/1000)</f>
        <v>0.56192134723054565</v>
      </c>
    </row>
    <row r="35" spans="1:37" ht="15.75" thickBot="1">
      <c r="A35" s="28"/>
      <c r="B35" s="29"/>
      <c r="C35" s="29"/>
      <c r="D35" s="29"/>
      <c r="E35" s="61">
        <v>25</v>
      </c>
      <c r="F35" s="29"/>
      <c r="G35" s="29"/>
      <c r="H35" s="29"/>
      <c r="I35" s="30"/>
      <c r="N35" s="56">
        <f>'T04'!F8/(F7*365/1000)</f>
        <v>0.7701403128539861</v>
      </c>
      <c r="O35" s="56">
        <f>'T04'!G8/(G7*365/1000)</f>
        <v>0.58853373921867069</v>
      </c>
      <c r="P35" s="56">
        <f>'T04'!H8/(H7*365/1000)</f>
        <v>0.82341595900741749</v>
      </c>
      <c r="AH35" s="53">
        <v>2012</v>
      </c>
      <c r="AI35" s="56">
        <f>'T04'!C12/(C11*365/1000)</f>
        <v>0.76729766354031315</v>
      </c>
      <c r="AJ35" s="56">
        <f>'T04'!D12/(D11*365/1000)</f>
        <v>0.80191578966684707</v>
      </c>
      <c r="AK35" s="56">
        <f>'T04'!E12/(E11*365/1000)</f>
        <v>0.6436958484628551</v>
      </c>
    </row>
    <row r="36" spans="1:37">
      <c r="A36" t="s">
        <v>29</v>
      </c>
      <c r="I36" t="s">
        <v>27</v>
      </c>
      <c r="N36" s="56">
        <f>'T04'!F9/(F8*365/1000)</f>
        <v>0.59974378676199558</v>
      </c>
      <c r="O36" s="56">
        <f>'T04'!G9/(G8*365/1000)</f>
        <v>0.71119731684648646</v>
      </c>
      <c r="P36" s="56">
        <f>'T04'!H9/(H8*365/1000)</f>
        <v>0.80223529411764716</v>
      </c>
      <c r="AH36" s="24">
        <v>2013</v>
      </c>
      <c r="AI36" s="56">
        <f>'T04'!C13/(C12*365/1000)</f>
        <v>0.77232108127452193</v>
      </c>
      <c r="AJ36" s="56">
        <f>'T04'!D13/(D12*365/1000)</f>
        <v>0.86254069244395803</v>
      </c>
      <c r="AK36" s="56">
        <f>'T04'!E13/(E12*365/1000)</f>
        <v>0.67741587399667635</v>
      </c>
    </row>
    <row r="37" spans="1:37">
      <c r="N37" s="56">
        <f>'T04'!F10/(F9*365/1000)</f>
        <v>0.58416332612702226</v>
      </c>
      <c r="O37" s="56">
        <f>'T04'!G10/(G9*365/1000)</f>
        <v>0.76090031114882617</v>
      </c>
      <c r="P37" s="56">
        <f>'T04'!H10/(H9*365/1000)</f>
        <v>0.74197400043291384</v>
      </c>
      <c r="AH37" s="53">
        <v>2014</v>
      </c>
      <c r="AI37" s="56">
        <f>'T04'!C14/(C13*365/1000)</f>
        <v>0.74599306755641559</v>
      </c>
      <c r="AJ37" s="56">
        <f>'T04'!D14/(D13*365/1000)</f>
        <v>0.93533148412871225</v>
      </c>
      <c r="AK37" s="56">
        <f>'T04'!E14/(E13*365/1000)</f>
        <v>0.6927663570924113</v>
      </c>
    </row>
    <row r="38" spans="1:37">
      <c r="N38" s="56">
        <f>'T04'!F11/(F10*365/1000)</f>
        <v>0.68539353685491644</v>
      </c>
      <c r="O38" s="56">
        <f>'T04'!G11/(G10*365/1000)</f>
        <v>0.76655756253283225</v>
      </c>
      <c r="P38" s="56">
        <f>'T04'!H11/(H10*365/1000)</f>
        <v>0.66949627884166374</v>
      </c>
    </row>
    <row r="39" spans="1:37">
      <c r="N39" s="56">
        <f>'T04'!F12/(F11*365/1000)</f>
        <v>0.71743429162658934</v>
      </c>
      <c r="O39" s="56">
        <f>'T04'!G12/(G11*365/1000)</f>
        <v>0.60223837022680238</v>
      </c>
      <c r="P39" s="56">
        <f>'T04'!H12/(H11*365/1000)</f>
        <v>0.68943931262332458</v>
      </c>
    </row>
    <row r="40" spans="1:37">
      <c r="N40" s="56">
        <f>'T04'!F13/(F12*365/1000)</f>
        <v>0.69079174588434955</v>
      </c>
      <c r="O40" s="56">
        <f>'T04'!G13/(G12*365/1000)</f>
        <v>0.65956963725280238</v>
      </c>
      <c r="P40" s="56">
        <f>'T04'!H13/(H12*365/1000)</f>
        <v>0.68423875023086556</v>
      </c>
    </row>
    <row r="41" spans="1:37">
      <c r="N41" s="56">
        <f>'T04'!F14/(F13*365/1000)</f>
        <v>0.72849990175880508</v>
      </c>
      <c r="O41" s="56">
        <f>'T04'!G14/(G13*365/1000)</f>
        <v>0.70626768285907982</v>
      </c>
      <c r="P41" s="56">
        <f>'T04'!H14/(H13*365/1000)</f>
        <v>0.71405804057197919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topLeftCell="A4" workbookViewId="0">
      <selection activeCell="AC26" sqref="AC2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08" t="s">
        <v>58</v>
      </c>
      <c r="B1" s="209"/>
      <c r="C1" s="209"/>
      <c r="D1" s="209"/>
      <c r="E1" s="209"/>
      <c r="F1" s="209"/>
      <c r="G1" s="209"/>
      <c r="H1" s="209"/>
      <c r="I1" s="210"/>
      <c r="M1" s="192" t="s">
        <v>88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211" t="s">
        <v>59</v>
      </c>
      <c r="B2" s="141"/>
      <c r="C2" s="141"/>
      <c r="D2" s="141"/>
      <c r="E2" s="141"/>
      <c r="F2" s="141"/>
      <c r="G2" s="141"/>
      <c r="H2" s="141"/>
      <c r="I2" s="212"/>
      <c r="M2" s="192" t="s">
        <v>89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15</v>
      </c>
      <c r="B3" s="194"/>
      <c r="C3" s="194"/>
      <c r="D3" s="194"/>
      <c r="E3" s="195" t="s">
        <v>16</v>
      </c>
      <c r="F3" s="195"/>
      <c r="G3" s="195"/>
      <c r="H3" s="195"/>
      <c r="I3" s="196"/>
      <c r="M3" s="197" t="s">
        <v>40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66">
        <f>'[7]AE-Wr2015'!E41</f>
        <v>26</v>
      </c>
      <c r="V5" s="66">
        <f>'[7]AE-Wr2015'!F41</f>
        <v>28</v>
      </c>
      <c r="W5" s="66">
        <f>'[7]AE-Wr2015'!G41</f>
        <v>29</v>
      </c>
      <c r="X5" s="66">
        <f>'[7]AE-Wr2015'!H41</f>
        <v>30</v>
      </c>
      <c r="Y5" s="66">
        <f>'[7]AE-Wr2015'!I41</f>
        <v>33</v>
      </c>
      <c r="Z5" s="66">
        <f>'[7]AE-Wr2015'!J41</f>
        <v>41</v>
      </c>
      <c r="AA5" s="66">
        <f>'[7]AE-Wr2015'!K41</f>
        <v>42</v>
      </c>
      <c r="AB5" s="66">
        <f>'[7]AE-Wr2015'!L41</f>
        <v>46</v>
      </c>
      <c r="AC5" s="66">
        <f>'[7]AE-Wr2015'!M41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>
        <f t="shared" ref="B6:B14" si="0">SUM(C6:H6)</f>
        <v>222</v>
      </c>
      <c r="C6" s="46">
        <v>6</v>
      </c>
      <c r="D6" s="46">
        <v>5</v>
      </c>
      <c r="E6" s="46">
        <v>32</v>
      </c>
      <c r="F6" s="46">
        <v>148</v>
      </c>
      <c r="G6" s="46">
        <v>5</v>
      </c>
      <c r="H6" s="46">
        <v>26</v>
      </c>
      <c r="I6" s="25">
        <v>2007</v>
      </c>
      <c r="K6" s="56"/>
      <c r="L6" s="46">
        <v>353.42465753424659</v>
      </c>
      <c r="M6" s="65" t="s">
        <v>9</v>
      </c>
      <c r="N6" s="44"/>
      <c r="O6" s="44"/>
      <c r="P6" s="44"/>
      <c r="Q6" s="4"/>
      <c r="R6" s="4"/>
      <c r="S6" s="4"/>
      <c r="T6" s="4"/>
      <c r="U6" s="66">
        <f>'[7]BH-Wr2015'!E41</f>
        <v>5</v>
      </c>
      <c r="V6" s="66">
        <f>'[7]BH-Wr2015'!F41</f>
        <v>5</v>
      </c>
      <c r="W6" s="66">
        <f>'[7]BH-Wr2015'!G41</f>
        <v>5</v>
      </c>
      <c r="X6" s="66">
        <f>'[7]BH-Wr2015'!H41</f>
        <v>5</v>
      </c>
      <c r="Y6" s="66">
        <f>'[7]BH-Wr2015'!I41</f>
        <v>5</v>
      </c>
      <c r="Z6" s="66">
        <f>'[7]BH-Wr2015'!J41</f>
        <v>6</v>
      </c>
      <c r="AA6" s="66">
        <f>'[7]BH-Wr2015'!K41</f>
        <v>5</v>
      </c>
      <c r="AB6" s="66">
        <f>'[7]BH-Wr2015'!L41</f>
        <v>5</v>
      </c>
      <c r="AC6" s="66">
        <f>'[7]BH-Wr2015'!M41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>
        <f t="shared" si="0"/>
        <v>257</v>
      </c>
      <c r="C7" s="48">
        <v>6</v>
      </c>
      <c r="D7" s="48">
        <v>6</v>
      </c>
      <c r="E7" s="48">
        <v>34</v>
      </c>
      <c r="F7" s="48">
        <v>178</v>
      </c>
      <c r="G7" s="48">
        <v>5</v>
      </c>
      <c r="H7" s="48">
        <v>28</v>
      </c>
      <c r="I7" s="54">
        <v>2008</v>
      </c>
      <c r="K7" s="56"/>
      <c r="L7" s="48">
        <v>386.30136986301369</v>
      </c>
      <c r="M7" s="65" t="s">
        <v>10</v>
      </c>
      <c r="N7" s="9"/>
      <c r="O7" s="9"/>
      <c r="P7" s="9"/>
      <c r="Q7" s="4"/>
      <c r="R7" s="4"/>
      <c r="S7" s="4"/>
      <c r="T7" s="4"/>
      <c r="U7" s="66">
        <v>148</v>
      </c>
      <c r="V7" s="66">
        <v>178</v>
      </c>
      <c r="W7" s="66">
        <v>227</v>
      </c>
      <c r="X7" s="66">
        <v>255</v>
      </c>
      <c r="Y7" s="66">
        <v>255</v>
      </c>
      <c r="Z7" s="66">
        <v>255</v>
      </c>
      <c r="AA7" s="66">
        <v>264</v>
      </c>
      <c r="AB7" s="66">
        <v>265</v>
      </c>
      <c r="AC7" s="66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>
        <f t="shared" si="0"/>
        <v>314</v>
      </c>
      <c r="C8" s="46">
        <v>6</v>
      </c>
      <c r="D8" s="46">
        <v>7</v>
      </c>
      <c r="E8" s="46">
        <v>40</v>
      </c>
      <c r="F8" s="46">
        <v>227</v>
      </c>
      <c r="G8" s="46">
        <v>5</v>
      </c>
      <c r="H8" s="46">
        <v>29</v>
      </c>
      <c r="I8" s="25">
        <v>2009</v>
      </c>
      <c r="K8" s="56"/>
      <c r="L8" s="46">
        <v>383.56164383561645</v>
      </c>
      <c r="M8" s="65" t="s">
        <v>11</v>
      </c>
      <c r="N8" s="9"/>
      <c r="O8" s="9"/>
      <c r="P8" s="9"/>
      <c r="Q8" s="4"/>
      <c r="R8" s="4"/>
      <c r="S8" s="4"/>
      <c r="T8" s="4"/>
      <c r="U8" s="66">
        <f>'[7]OM-Wr2015'!E41</f>
        <v>32</v>
      </c>
      <c r="V8" s="66">
        <f>'[7]OM-Wr2015'!F41</f>
        <v>34</v>
      </c>
      <c r="W8" s="66">
        <f>'[7]OM-Wr2015'!G41</f>
        <v>40</v>
      </c>
      <c r="X8" s="66">
        <f>'[7]OM-Wr2015'!H41</f>
        <v>40</v>
      </c>
      <c r="Y8" s="66">
        <f>'[7]OM-Wr2015'!I41</f>
        <v>40</v>
      </c>
      <c r="Z8" s="66">
        <f>'[7]OM-Wr2015'!J41</f>
        <v>42</v>
      </c>
      <c r="AA8" s="66">
        <f>'[7]OM-Wr2015'!K41</f>
        <v>42</v>
      </c>
      <c r="AB8" s="66">
        <f>'[7]OM-Wr2015'!L41</f>
        <v>45</v>
      </c>
      <c r="AC8" s="66">
        <f>'[7]OM-Wr2015'!M41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>
        <f t="shared" si="0"/>
        <v>345</v>
      </c>
      <c r="C9" s="48">
        <v>6</v>
      </c>
      <c r="D9" s="48">
        <v>9</v>
      </c>
      <c r="E9" s="48">
        <v>40</v>
      </c>
      <c r="F9" s="48">
        <v>255</v>
      </c>
      <c r="G9" s="48">
        <v>5</v>
      </c>
      <c r="H9" s="48">
        <v>30</v>
      </c>
      <c r="I9" s="54">
        <v>2010</v>
      </c>
      <c r="K9" s="56"/>
      <c r="L9" s="48">
        <v>402.73972602739724</v>
      </c>
      <c r="M9" s="65" t="s">
        <v>12</v>
      </c>
      <c r="N9" s="9"/>
      <c r="O9" s="9"/>
      <c r="P9" s="9"/>
      <c r="Q9" s="4"/>
      <c r="R9" s="4"/>
      <c r="S9" s="4"/>
      <c r="T9" s="4"/>
      <c r="U9" s="66">
        <f>'[7]QA-Wr2015'!E41</f>
        <v>5</v>
      </c>
      <c r="V9" s="66">
        <f>'[7]QA-Wr2015'!F41</f>
        <v>6</v>
      </c>
      <c r="W9" s="66">
        <f>'[7]QA-Wr2015'!G41</f>
        <v>7</v>
      </c>
      <c r="X9" s="66">
        <f>'[7]QA-Wr2015'!H41</f>
        <v>9</v>
      </c>
      <c r="Y9" s="66">
        <f>'[7]QA-Wr2015'!I41</f>
        <v>9</v>
      </c>
      <c r="Z9" s="66">
        <f>'[7]QA-Wr2015'!J41</f>
        <v>9</v>
      </c>
      <c r="AA9" s="66">
        <f>'[7]QA-Wr2015'!K41</f>
        <v>9</v>
      </c>
      <c r="AB9" s="66">
        <v>10</v>
      </c>
      <c r="AC9" s="66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>
        <f t="shared" si="0"/>
        <v>349</v>
      </c>
      <c r="C10" s="46">
        <v>7</v>
      </c>
      <c r="D10" s="46">
        <v>9</v>
      </c>
      <c r="E10" s="46">
        <v>40</v>
      </c>
      <c r="F10" s="46">
        <v>255</v>
      </c>
      <c r="G10" s="46">
        <v>5</v>
      </c>
      <c r="H10" s="46">
        <v>33</v>
      </c>
      <c r="I10" s="25">
        <v>2011</v>
      </c>
      <c r="K10" s="56">
        <f>'T04'!G7/'T13'!G7</f>
        <v>0.26396821455177549</v>
      </c>
      <c r="L10" s="46">
        <v>402.73972602739724</v>
      </c>
      <c r="M10" s="65" t="s">
        <v>13</v>
      </c>
      <c r="N10" s="12"/>
      <c r="O10" s="12"/>
      <c r="P10" s="12"/>
      <c r="Q10" s="6"/>
      <c r="R10" s="6"/>
      <c r="S10" s="6"/>
      <c r="T10" s="6"/>
      <c r="U10" s="66">
        <f>'[7]KU-Wr2015'!E41</f>
        <v>6</v>
      </c>
      <c r="V10" s="66">
        <f>'[7]KU-Wr2015'!F41</f>
        <v>6</v>
      </c>
      <c r="W10" s="66">
        <f>'[7]KU-Wr2015'!G41</f>
        <v>6</v>
      </c>
      <c r="X10" s="66">
        <f>'[7]KU-Wr2015'!H41</f>
        <v>6</v>
      </c>
      <c r="Y10" s="66">
        <f>'[7]KU-Wr2015'!I41</f>
        <v>7</v>
      </c>
      <c r="Z10" s="66">
        <f>'[7]KU-Wr2015'!J41</f>
        <v>7</v>
      </c>
      <c r="AA10" s="66">
        <f>'[7]KU-Wr2015'!K41</f>
        <v>7</v>
      </c>
      <c r="AB10" s="66">
        <f>'[7]KU-Wr2015'!L41</f>
        <v>7</v>
      </c>
      <c r="AC10" s="66">
        <f>'[7]KU-Wr2015'!M41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>
        <f t="shared" si="0"/>
        <v>360</v>
      </c>
      <c r="C11" s="48">
        <v>7</v>
      </c>
      <c r="D11" s="48">
        <v>9</v>
      </c>
      <c r="E11" s="48">
        <v>42</v>
      </c>
      <c r="F11" s="48">
        <v>255</v>
      </c>
      <c r="G11" s="48">
        <v>6</v>
      </c>
      <c r="H11" s="48">
        <v>41</v>
      </c>
      <c r="I11" s="54">
        <v>2012</v>
      </c>
      <c r="K11" s="56">
        <f>'T04'!G8/'T13'!G8</f>
        <v>0.21481481481481482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2013</v>
      </c>
      <c r="B12" s="45">
        <f t="shared" si="0"/>
        <v>369</v>
      </c>
      <c r="C12" s="46">
        <v>7</v>
      </c>
      <c r="D12" s="46">
        <v>9</v>
      </c>
      <c r="E12" s="46">
        <v>42</v>
      </c>
      <c r="F12" s="46">
        <v>264</v>
      </c>
      <c r="G12" s="46">
        <v>5</v>
      </c>
      <c r="H12" s="46">
        <v>42</v>
      </c>
      <c r="I12" s="25">
        <v>2013</v>
      </c>
      <c r="K12" s="56">
        <f>'T04'!G9/'T13'!G9</f>
        <v>0.2607021182047104</v>
      </c>
      <c r="L12" s="46">
        <v>673.97260273972597</v>
      </c>
    </row>
    <row r="13" spans="1:37" ht="20.25" customHeight="1">
      <c r="A13" s="53">
        <v>2014</v>
      </c>
      <c r="B13" s="47">
        <f t="shared" si="0"/>
        <v>378</v>
      </c>
      <c r="C13" s="48">
        <v>7</v>
      </c>
      <c r="D13" s="48">
        <v>10</v>
      </c>
      <c r="E13" s="48">
        <v>45</v>
      </c>
      <c r="F13" s="48">
        <v>265</v>
      </c>
      <c r="G13" s="48">
        <v>5</v>
      </c>
      <c r="H13" s="48">
        <v>46</v>
      </c>
      <c r="I13" s="54">
        <v>2014</v>
      </c>
      <c r="K13" s="56">
        <f>'T04'!G10/'T13'!G10</f>
        <v>0.27892164123833507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45">
        <f t="shared" si="0"/>
        <v>401</v>
      </c>
      <c r="C14" s="46">
        <v>7</v>
      </c>
      <c r="D14" s="46">
        <v>10</v>
      </c>
      <c r="E14" s="46">
        <v>50</v>
      </c>
      <c r="F14" s="46">
        <v>283</v>
      </c>
      <c r="G14" s="46">
        <v>5</v>
      </c>
      <c r="H14" s="46">
        <v>46</v>
      </c>
      <c r="I14" s="25">
        <v>2015</v>
      </c>
      <c r="K14" s="56">
        <f>'T04'!G11/'T13'!G11</f>
        <v>0.28099540808769069</v>
      </c>
      <c r="L14" s="46">
        <v>673.97260273972597</v>
      </c>
      <c r="U14" s="24">
        <v>2003</v>
      </c>
      <c r="V14" s="62">
        <f>9579.58378822425/1000</f>
        <v>9.5795837882242498</v>
      </c>
    </row>
    <row r="15" spans="1:37" ht="20.25" customHeight="1">
      <c r="A15" s="204" t="s">
        <v>68</v>
      </c>
      <c r="B15" s="204"/>
      <c r="C15" s="204"/>
      <c r="D15" s="204"/>
      <c r="E15" s="204"/>
      <c r="F15" s="204"/>
      <c r="G15" s="204"/>
      <c r="H15" s="204"/>
      <c r="I15" s="205"/>
      <c r="K15" s="56">
        <f>'T04'!G12/'T13'!G12</f>
        <v>0.22062940978833018</v>
      </c>
      <c r="L15" s="48">
        <v>895.89041095890411</v>
      </c>
      <c r="U15" s="53">
        <v>2004</v>
      </c>
      <c r="V15" s="62">
        <f>11023.839137553/1000</f>
        <v>11.023839137552999</v>
      </c>
      <c r="AA15">
        <v>222</v>
      </c>
      <c r="AB15">
        <v>257</v>
      </c>
      <c r="AC15">
        <v>314</v>
      </c>
      <c r="AD15">
        <v>345</v>
      </c>
      <c r="AE15">
        <v>349</v>
      </c>
      <c r="AF15">
        <v>360</v>
      </c>
      <c r="AG15">
        <v>369</v>
      </c>
      <c r="AH15">
        <v>378</v>
      </c>
      <c r="AI15">
        <v>401</v>
      </c>
    </row>
    <row r="16" spans="1:37" ht="20.25" customHeight="1">
      <c r="A16" s="206" t="s">
        <v>69</v>
      </c>
      <c r="B16" s="206"/>
      <c r="C16" s="206"/>
      <c r="D16" s="206"/>
      <c r="E16" s="206"/>
      <c r="F16" s="206"/>
      <c r="G16" s="206"/>
      <c r="H16" s="206"/>
      <c r="I16" s="207"/>
      <c r="K16" s="56">
        <f>'T04'!G13/'T13'!G13</f>
        <v>0.24153791720721784</v>
      </c>
      <c r="L16" s="46">
        <v>846.57534246575347</v>
      </c>
      <c r="U16" s="24">
        <v>2005</v>
      </c>
      <c r="V16" s="62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6">
        <f>'T04'!G14/'T13'!G14</f>
        <v>0.25863899044698668</v>
      </c>
      <c r="L17" s="48">
        <v>846.57534246575347</v>
      </c>
      <c r="U17" s="53">
        <v>2006</v>
      </c>
      <c r="V17" s="62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6">
        <f>'T04'!G15/'T13'!G15</f>
        <v>0.2849392617053898</v>
      </c>
      <c r="L18" s="68"/>
      <c r="U18" s="24">
        <v>2007</v>
      </c>
      <c r="V18">
        <v>222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>
        <v>257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>
        <v>314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>
        <v>345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>
        <v>349</v>
      </c>
      <c r="AI22">
        <f>'[6]Water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>
        <v>360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>
        <v>369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>
        <v>378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70">
        <v>2015</v>
      </c>
      <c r="V26">
        <v>401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6" t="e">
        <f>'T04'!#REF!/(#REF!*365/1000)</f>
        <v>#REF!</v>
      </c>
      <c r="O30" s="56" t="e">
        <f>'T04'!#REF!/(#REF!*365/1000)</f>
        <v>#REF!</v>
      </c>
      <c r="P30" s="56" t="e">
        <f>'T04'!#REF!/(#REF!*365/1000)</f>
        <v>#REF!</v>
      </c>
      <c r="AH30" s="24">
        <v>2007</v>
      </c>
      <c r="AI30" s="56">
        <f>'T04'!C7/(C6*365/1000)</f>
        <v>235.10234382595434</v>
      </c>
      <c r="AJ30" s="56">
        <f>'T04'!D7/(D6*365/1000)</f>
        <v>137.53424657534248</v>
      </c>
      <c r="AK30" s="56">
        <f>'T04'!E7/(E6*365/1000)</f>
        <v>7.4952101994863023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6" t="e">
        <f>'T04'!#REF!/(#REF!*365/1000)</f>
        <v>#REF!</v>
      </c>
      <c r="O31" s="56" t="e">
        <f>'T04'!#REF!/(#REF!*365/1000)</f>
        <v>#REF!</v>
      </c>
      <c r="P31" s="56" t="e">
        <f>'T04'!#REF!/(#REF!*365/1000)</f>
        <v>#REF!</v>
      </c>
      <c r="AH31" s="53">
        <v>2008</v>
      </c>
      <c r="AI31" s="56">
        <f>'T04'!C8/(C7*365/1000)</f>
        <v>252.90007236441551</v>
      </c>
      <c r="AJ31" s="56">
        <f>'T04'!D8/(D7*365/1000)</f>
        <v>142.46575342465755</v>
      </c>
      <c r="AK31" s="56">
        <f>'T04'!E8/(E7*365/1000)</f>
        <v>7.3290590354552787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6" t="e">
        <f>'T04'!#REF!/(#REF!*365/1000)</f>
        <v>#REF!</v>
      </c>
      <c r="O32" s="56" t="e">
        <f>'T04'!#REF!/(#REF!*365/1000)</f>
        <v>#REF!</v>
      </c>
      <c r="P32" s="56" t="e">
        <f>'T04'!#REF!/(#REF!*365/1000)</f>
        <v>#REF!</v>
      </c>
      <c r="AH32" s="24">
        <v>2009</v>
      </c>
      <c r="AI32" s="56">
        <f>'T04'!C9/(C8*365/1000)</f>
        <v>261.2973918491964</v>
      </c>
      <c r="AJ32" s="56">
        <f>'T04'!D9/(D8*365/1000)</f>
        <v>133.07240704500978</v>
      </c>
      <c r="AK32" s="56">
        <f>'T04'!E9/(E8*365/1000)</f>
        <v>7.4041095890411004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6" t="e">
        <f>'T04'!#REF!/(#REF!*365/1000)</f>
        <v>#REF!</v>
      </c>
      <c r="O33" s="56" t="e">
        <f>'T04'!#REF!/(#REF!*365/1000)</f>
        <v>#REF!</v>
      </c>
      <c r="P33" s="56" t="e">
        <f>'T04'!#REF!/(#REF!*365/1000)</f>
        <v>#REF!</v>
      </c>
      <c r="AH33" s="53">
        <v>2010</v>
      </c>
      <c r="AI33" s="56">
        <f>'T04'!C10/(C9*365/1000)</f>
        <v>271.85109619155247</v>
      </c>
      <c r="AJ33" s="56">
        <f>'T04'!D10/(D9*365/1000)</f>
        <v>113.85083713850837</v>
      </c>
      <c r="AK33" s="56">
        <f>'T04'!E10/(E9*365/1000)</f>
        <v>9.9863013698630159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6">
        <f>'T04'!F7/(F6*365/1000)</f>
        <v>19.751943724546464</v>
      </c>
      <c r="O34" s="56">
        <f>'T04'!G7/(G6*365/1000)</f>
        <v>58.246575342465754</v>
      </c>
      <c r="P34" s="56">
        <f>'T04'!H7/(H6*365/1000)</f>
        <v>159.59957850368809</v>
      </c>
      <c r="AH34" s="24">
        <v>2011</v>
      </c>
      <c r="AI34" s="56">
        <f>'T04'!C11/(C10*365/1000)</f>
        <v>243.18828402130333</v>
      </c>
      <c r="AJ34" s="56">
        <f>'T04'!D11/(D10*365/1000)</f>
        <v>122.07001522070014</v>
      </c>
      <c r="AK34" s="56">
        <f>'T04'!E11/(E10*365/1000)</f>
        <v>11.78082191780822</v>
      </c>
    </row>
    <row r="35" spans="1:37" ht="15.75" thickBot="1">
      <c r="A35" s="28"/>
      <c r="B35" s="29"/>
      <c r="C35" s="29"/>
      <c r="D35" s="29"/>
      <c r="E35" s="61">
        <v>25</v>
      </c>
      <c r="F35" s="29"/>
      <c r="G35" s="29"/>
      <c r="H35" s="29"/>
      <c r="I35" s="30"/>
      <c r="N35" s="56">
        <f>'T04'!F8/(F7*365/1000)</f>
        <v>16.361397568108359</v>
      </c>
      <c r="O35" s="56">
        <f>'T04'!G8/(G7*365/1000)</f>
        <v>79.452054794520549</v>
      </c>
      <c r="P35" s="56">
        <f>'T04'!H8/(H7*365/1000)</f>
        <v>155.97850880626223</v>
      </c>
      <c r="AH35" s="53">
        <v>2012</v>
      </c>
      <c r="AI35" s="56">
        <f>'T04'!C12/(C11*365/1000)</f>
        <v>248.20983276009787</v>
      </c>
      <c r="AJ35" s="56">
        <f>'T04'!D12/(D11*365/1000)</f>
        <v>133.0289193302892</v>
      </c>
      <c r="AK35" s="56">
        <f>'T04'!E12/(E11*365/1000)</f>
        <v>13.039791258969329</v>
      </c>
    </row>
    <row r="36" spans="1:37">
      <c r="A36" t="s">
        <v>29</v>
      </c>
      <c r="I36" t="s">
        <v>27</v>
      </c>
      <c r="N36" s="56">
        <f>'T04'!F9/(F8*365/1000)</f>
        <v>13.819322913523624</v>
      </c>
      <c r="O36" s="56">
        <f>'T04'!G9/(G8*365/1000)</f>
        <v>96.438356164383563</v>
      </c>
      <c r="P36" s="56">
        <f>'T04'!H9/(H8*365/1000)</f>
        <v>156.13158620689657</v>
      </c>
      <c r="AH36" s="24">
        <v>2013</v>
      </c>
      <c r="AI36" s="56">
        <f>'T04'!C13/(C12*365/1000)</f>
        <v>249.83483663400392</v>
      </c>
      <c r="AJ36" s="56">
        <f>'T04'!D13/(D12*365/1000)</f>
        <v>141.55251141552512</v>
      </c>
      <c r="AK36" s="56">
        <f>'T04'!E13/(E12*365/1000)</f>
        <v>13.796477495107643</v>
      </c>
    </row>
    <row r="37" spans="1:37">
      <c r="N37" s="56">
        <f>'T04'!F10/(F9*365/1000)</f>
        <v>13.515981735159817</v>
      </c>
      <c r="O37" s="56">
        <f>'T04'!G10/(G9*365/1000)</f>
        <v>103.17808219178083</v>
      </c>
      <c r="P37" s="56">
        <f>'T04'!H10/(H9*365/1000)</f>
        <v>153.39075835616438</v>
      </c>
      <c r="AH37" s="53">
        <v>2014</v>
      </c>
      <c r="AI37" s="56">
        <f>'T04'!C14/(C13*365/1000)</f>
        <v>255.85324237982383</v>
      </c>
      <c r="AJ37" s="56">
        <f>'T04'!D14/(D13*365/1000)</f>
        <v>135.34246575342465</v>
      </c>
      <c r="AK37" s="56">
        <f>'T04'!E14/(E13*365/1000)</f>
        <v>13.631659056316577</v>
      </c>
    </row>
    <row r="38" spans="1:37">
      <c r="N38" s="56">
        <f>'T04'!F11/(F10*365/1000)</f>
        <v>15.858178887993553</v>
      </c>
      <c r="O38" s="56">
        <f>'T04'!G11/(G10*365/1000)</f>
        <v>103.94520547945206</v>
      </c>
      <c r="P38" s="56">
        <f>'T04'!H11/(H10*365/1000)</f>
        <v>142.23752760481528</v>
      </c>
    </row>
    <row r="39" spans="1:37">
      <c r="N39" s="56">
        <f>'T04'!F12/(F11*365/1000)</f>
        <v>16.599516518936341</v>
      </c>
      <c r="O39" s="56">
        <f>'T04'!G12/(G11*365/1000)</f>
        <v>89.954337899543376</v>
      </c>
      <c r="P39" s="56">
        <f>'T04'!H12/(H11*365/1000)</f>
        <v>121.52629054460408</v>
      </c>
    </row>
    <row r="40" spans="1:37">
      <c r="N40" s="56">
        <f>'T04'!F13/(F12*365/1000)</f>
        <v>16.542133665421336</v>
      </c>
      <c r="O40" s="56">
        <f>'T04'!G13/(G12*365/1000)</f>
        <v>112.21917808219179</v>
      </c>
      <c r="P40" s="56">
        <f>'T04'!H13/(H12*365/1000)</f>
        <v>122.28323950554469</v>
      </c>
    </row>
    <row r="41" spans="1:37">
      <c r="N41" s="56">
        <f>'T04'!F14/(F13*365/1000)</f>
        <v>17.420522098733525</v>
      </c>
      <c r="O41" s="56">
        <f>'T04'!G14/(G13*365/1000)</f>
        <v>120.16438356164385</v>
      </c>
      <c r="P41" s="56">
        <f>'T04'!H14/(H13*365/1000)</f>
        <v>116.08100059559263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="95" zoomScaleNormal="100" zoomScaleSheetLayoutView="95" workbookViewId="0">
      <selection activeCell="R9" sqref="R9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41" t="s">
        <v>160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66" t="s">
        <v>182</v>
      </c>
      <c r="B2" s="166"/>
      <c r="C2" s="166"/>
      <c r="D2" s="166"/>
      <c r="E2" s="166"/>
      <c r="F2" s="166"/>
      <c r="G2" s="166"/>
      <c r="H2" s="166"/>
      <c r="I2" s="167"/>
    </row>
    <row r="3" spans="1:11" ht="18" customHeight="1">
      <c r="A3" s="168" t="s">
        <v>242</v>
      </c>
      <c r="B3" s="168"/>
      <c r="C3" s="168"/>
      <c r="D3" s="168"/>
      <c r="E3" s="168"/>
      <c r="F3" s="168"/>
      <c r="G3" s="168"/>
      <c r="H3" s="168"/>
      <c r="I3" s="169"/>
    </row>
    <row r="4" spans="1:11" ht="18" customHeight="1" thickBot="1">
      <c r="A4" s="150" t="s">
        <v>64</v>
      </c>
      <c r="B4" s="151"/>
      <c r="C4" s="151"/>
      <c r="D4" s="151"/>
      <c r="E4" s="148" t="s">
        <v>73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159</v>
      </c>
      <c r="F5" s="114" t="s">
        <v>10</v>
      </c>
      <c r="G5" s="114" t="s">
        <v>147</v>
      </c>
      <c r="H5" s="114" t="s">
        <v>152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113</v>
      </c>
      <c r="F6" s="115" t="s">
        <v>99</v>
      </c>
      <c r="G6" s="115" t="s">
        <v>19</v>
      </c>
      <c r="H6" s="115" t="s">
        <v>107</v>
      </c>
      <c r="I6" s="143"/>
    </row>
    <row r="7" spans="1:11" ht="20.25" customHeight="1" thickTop="1">
      <c r="A7" s="24">
        <v>2007</v>
      </c>
      <c r="B7" s="80">
        <v>12225.579662729997</v>
      </c>
      <c r="C7" s="82">
        <v>1905.3</v>
      </c>
      <c r="D7" s="82">
        <v>834</v>
      </c>
      <c r="E7" s="82">
        <v>452.57684272999995</v>
      </c>
      <c r="F7" s="82">
        <v>3549.8931599999996</v>
      </c>
      <c r="G7" s="82">
        <v>402.7</v>
      </c>
      <c r="H7" s="82">
        <v>5081.1096600000001</v>
      </c>
      <c r="I7" s="25">
        <v>2007</v>
      </c>
      <c r="J7" s="134"/>
      <c r="K7" s="134"/>
    </row>
    <row r="8" spans="1:11" ht="20.25" customHeight="1">
      <c r="A8" s="53">
        <v>2008</v>
      </c>
      <c r="B8" s="81">
        <v>13131.623123629999</v>
      </c>
      <c r="C8" s="83">
        <v>1923.5</v>
      </c>
      <c r="D8" s="83">
        <v>989.71530000000007</v>
      </c>
      <c r="E8" s="83">
        <v>458.12448362999987</v>
      </c>
      <c r="F8" s="83">
        <v>3781.5560600000003</v>
      </c>
      <c r="G8" s="83">
        <v>675</v>
      </c>
      <c r="H8" s="83">
        <v>5303.7272800000001</v>
      </c>
      <c r="I8" s="54">
        <v>2008</v>
      </c>
      <c r="J8" s="134"/>
      <c r="K8" s="134"/>
    </row>
    <row r="9" spans="1:11" ht="20.25" customHeight="1">
      <c r="A9" s="24">
        <v>2009</v>
      </c>
      <c r="B9" s="80">
        <v>15441.478300000001</v>
      </c>
      <c r="C9" s="82">
        <v>1923.5</v>
      </c>
      <c r="D9" s="82">
        <v>1194.9558</v>
      </c>
      <c r="E9" s="82">
        <v>772.88300000000004</v>
      </c>
      <c r="F9" s="82">
        <v>5230.5440600000002</v>
      </c>
      <c r="G9" s="82">
        <v>675.1</v>
      </c>
      <c r="H9" s="82">
        <v>5644.4954399999997</v>
      </c>
      <c r="I9" s="25">
        <v>2009</v>
      </c>
      <c r="J9" s="134"/>
      <c r="K9" s="134"/>
    </row>
    <row r="10" spans="1:11" ht="20.25" customHeight="1">
      <c r="A10" s="53">
        <v>2010</v>
      </c>
      <c r="B10" s="81">
        <v>17297.03066</v>
      </c>
      <c r="C10" s="83">
        <v>2264.4</v>
      </c>
      <c r="D10" s="83">
        <v>1482.2925</v>
      </c>
      <c r="E10" s="83">
        <v>772.88300000000004</v>
      </c>
      <c r="F10" s="83">
        <v>5900.0200599999998</v>
      </c>
      <c r="G10" s="83">
        <v>675.1</v>
      </c>
      <c r="H10" s="83">
        <v>6202.3351000000002</v>
      </c>
      <c r="I10" s="54">
        <v>2010</v>
      </c>
      <c r="J10" s="134"/>
      <c r="K10" s="134"/>
    </row>
    <row r="11" spans="1:11" ht="20.25" customHeight="1">
      <c r="A11" s="24">
        <v>2011</v>
      </c>
      <c r="B11" s="133">
        <v>18170.991027960001</v>
      </c>
      <c r="C11" s="82">
        <v>2264.4</v>
      </c>
      <c r="D11" s="82">
        <v>1482.2925</v>
      </c>
      <c r="E11" s="82">
        <v>838.61002796000014</v>
      </c>
      <c r="F11" s="82">
        <v>5900.0200599999998</v>
      </c>
      <c r="G11" s="82">
        <v>675.1</v>
      </c>
      <c r="H11" s="82">
        <v>7010.56844</v>
      </c>
      <c r="I11" s="25">
        <v>2011</v>
      </c>
      <c r="J11" s="134"/>
      <c r="K11" s="134"/>
    </row>
    <row r="12" spans="1:11" ht="20.25" customHeight="1">
      <c r="A12" s="53">
        <v>2012</v>
      </c>
      <c r="B12" s="81">
        <v>18617.666359999999</v>
      </c>
      <c r="C12" s="78">
        <v>2264.4</v>
      </c>
      <c r="D12" s="78">
        <v>1482.2925</v>
      </c>
      <c r="E12" s="78">
        <v>850.82299999999998</v>
      </c>
      <c r="F12" s="78">
        <v>5900.0200599999998</v>
      </c>
      <c r="G12" s="78">
        <v>892.9</v>
      </c>
      <c r="H12" s="78">
        <v>7227.2308000000003</v>
      </c>
      <c r="I12" s="54">
        <v>2012</v>
      </c>
      <c r="J12" s="134"/>
      <c r="K12" s="134"/>
    </row>
    <row r="13" spans="1:11" ht="20.25" customHeight="1">
      <c r="A13" s="24">
        <v>2013</v>
      </c>
      <c r="B13" s="80">
        <v>19127.310320000004</v>
      </c>
      <c r="C13" s="79">
        <v>2264.4</v>
      </c>
      <c r="D13" s="79">
        <v>1482.2925</v>
      </c>
      <c r="E13" s="79">
        <v>864.19899999999996</v>
      </c>
      <c r="F13" s="79">
        <v>6321.9100600000002</v>
      </c>
      <c r="G13" s="79">
        <v>847.9</v>
      </c>
      <c r="H13" s="79">
        <v>7346.6087600000001</v>
      </c>
      <c r="I13" s="25">
        <v>2013</v>
      </c>
      <c r="J13" s="134"/>
      <c r="K13" s="134"/>
    </row>
    <row r="14" spans="1:11" ht="20.25" customHeight="1">
      <c r="A14" s="53">
        <v>2014</v>
      </c>
      <c r="B14" s="81">
        <v>19390.734160000004</v>
      </c>
      <c r="C14" s="78">
        <v>2400.79</v>
      </c>
      <c r="D14" s="78">
        <v>1482.2925</v>
      </c>
      <c r="E14" s="78">
        <v>1005.6</v>
      </c>
      <c r="F14" s="78">
        <v>6336.9100600000002</v>
      </c>
      <c r="G14" s="78">
        <v>847.9</v>
      </c>
      <c r="H14" s="78">
        <v>7317.2416000000003</v>
      </c>
      <c r="I14" s="54">
        <v>2014</v>
      </c>
      <c r="J14" s="134"/>
      <c r="K14" s="134"/>
    </row>
    <row r="15" spans="1:11" ht="20.25" customHeight="1">
      <c r="A15" s="24">
        <v>2015</v>
      </c>
      <c r="B15" s="80">
        <v>20826.416059999996</v>
      </c>
      <c r="C15" s="79">
        <v>2400</v>
      </c>
      <c r="D15" s="79">
        <v>1641.924</v>
      </c>
      <c r="E15" s="79">
        <v>1005.6</v>
      </c>
      <c r="F15" s="79">
        <v>7461.9140600000001</v>
      </c>
      <c r="G15" s="79">
        <v>847.9</v>
      </c>
      <c r="H15" s="79">
        <v>7469.0779999999995</v>
      </c>
      <c r="I15" s="25">
        <v>2015</v>
      </c>
      <c r="J15" s="134"/>
      <c r="K15" s="134"/>
    </row>
    <row r="16" spans="1:11" ht="20.25" customHeight="1">
      <c r="A16" s="53">
        <v>2016</v>
      </c>
      <c r="B16" s="81">
        <v>21437.733440000004</v>
      </c>
      <c r="C16" s="78">
        <v>2838</v>
      </c>
      <c r="D16" s="78">
        <v>1740.4394400000001</v>
      </c>
      <c r="E16" s="78">
        <v>1006.9829999999999</v>
      </c>
      <c r="F16" s="78">
        <v>7706</v>
      </c>
      <c r="G16" s="78">
        <v>856.80000000000007</v>
      </c>
      <c r="H16" s="78">
        <v>7289.5110000000004</v>
      </c>
      <c r="I16" s="54">
        <v>2016</v>
      </c>
      <c r="J16" s="134"/>
      <c r="K16" s="134"/>
    </row>
  </sheetData>
  <mergeCells count="7">
    <mergeCell ref="A5:A6"/>
    <mergeCell ref="I5:I6"/>
    <mergeCell ref="A1:I1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2" sqref="E12"/>
    </sheetView>
  </sheetViews>
  <sheetFormatPr defaultRowHeight="12.75"/>
  <cols>
    <col min="1" max="1" width="45.7109375" style="84" customWidth="1"/>
    <col min="2" max="2" width="9.7109375" style="84" bestFit="1" customWidth="1"/>
    <col min="3" max="3" width="42.85546875" style="84" customWidth="1"/>
    <col min="4" max="16384" width="9.140625" style="91"/>
  </cols>
  <sheetData>
    <row r="1" spans="1:6" s="88" customFormat="1" ht="29.25" thickBot="1">
      <c r="A1" s="85" t="s">
        <v>92</v>
      </c>
      <c r="B1" s="86" t="s">
        <v>93</v>
      </c>
      <c r="C1" s="87" t="s">
        <v>94</v>
      </c>
    </row>
    <row r="2" spans="1:6" ht="29.25" customHeight="1" thickTop="1">
      <c r="A2" s="89" t="str">
        <f>'T01'!A3:I3</f>
        <v>The Amount of Precipitation in GCC Countries during 2007-2016</v>
      </c>
      <c r="B2" s="90">
        <v>1</v>
      </c>
      <c r="C2" s="89" t="s">
        <v>170</v>
      </c>
    </row>
    <row r="3" spans="1:6" ht="29.25" customHeight="1">
      <c r="A3" s="92" t="str">
        <f>'T02'!A3:I3</f>
        <v>Fresh Surface Water Abstracted in GCC Countries during 2008-2016</v>
      </c>
      <c r="B3" s="93">
        <v>2</v>
      </c>
      <c r="C3" s="89" t="s">
        <v>171</v>
      </c>
    </row>
    <row r="4" spans="1:6" ht="29.25" customHeight="1">
      <c r="A4" s="94" t="str">
        <f>'T03'!A3:I3</f>
        <v>Fresh Groundwater Abstracted in GCC Countries during 2007-2016</v>
      </c>
      <c r="B4" s="95">
        <v>3</v>
      </c>
      <c r="C4" s="89" t="s">
        <v>172</v>
      </c>
    </row>
    <row r="5" spans="1:6" ht="29.25" customHeight="1">
      <c r="A5" s="96" t="str">
        <f>'T04'!A3:I3</f>
        <v>Desalinated Water Production in GCC Countries during 2007-2016</v>
      </c>
      <c r="B5" s="95">
        <v>4</v>
      </c>
      <c r="C5" s="89" t="s">
        <v>173</v>
      </c>
    </row>
    <row r="6" spans="1:6" ht="29.25" customHeight="1">
      <c r="A6" s="96" t="str">
        <f>'T05'!A3:I3</f>
        <v>Reused Water in GCC Countries during 2007-2016</v>
      </c>
      <c r="B6" s="90">
        <v>5</v>
      </c>
      <c r="C6" s="89" t="s">
        <v>174</v>
      </c>
      <c r="F6" s="91" t="s">
        <v>90</v>
      </c>
    </row>
    <row r="7" spans="1:6" ht="29.25" customHeight="1">
      <c r="A7" s="97" t="str">
        <f>'T06'!A3:I3</f>
        <v>Total Water Available for Use in GCC Countries during 2007-2015</v>
      </c>
      <c r="B7" s="93">
        <v>6</v>
      </c>
      <c r="C7" s="89" t="s">
        <v>175</v>
      </c>
    </row>
    <row r="8" spans="1:6" ht="29.25" customHeight="1">
      <c r="A8" s="97" t="str">
        <f>'T07'!A3:I3</f>
        <v>Gross Freshwater Provided by Water Supply Industry in GCC Countries during 2007-2016</v>
      </c>
      <c r="B8" s="95">
        <v>7</v>
      </c>
      <c r="C8" s="89" t="s">
        <v>176</v>
      </c>
    </row>
    <row r="9" spans="1:6" ht="29.25" customHeight="1">
      <c r="A9" s="97" t="str">
        <f>'T08'!A3:I3</f>
        <v>Losses of Water during Transport in GCC Countries during 2007-2016</v>
      </c>
      <c r="B9" s="95">
        <v>8</v>
      </c>
      <c r="C9" s="89" t="s">
        <v>177</v>
      </c>
    </row>
    <row r="10" spans="1:6" ht="29.25" customHeight="1">
      <c r="A10" s="97" t="str">
        <f>'T09'!A3:I3</f>
        <v>Net Freshwater Provided by Water Supply Industry in GCC Countries during 2007-2016</v>
      </c>
      <c r="B10" s="90">
        <v>9</v>
      </c>
      <c r="C10" s="89" t="s">
        <v>178</v>
      </c>
    </row>
    <row r="11" spans="1:6" ht="41.25" customHeight="1">
      <c r="A11" s="97" t="str">
        <f>'T10'!A3:I3</f>
        <v>Water Use for Households Sector Provided by Water Supply Industry in GCC Countries during 2007-2016</v>
      </c>
      <c r="B11" s="93">
        <v>10</v>
      </c>
      <c r="C11" s="89" t="s">
        <v>179</v>
      </c>
    </row>
    <row r="12" spans="1:6" ht="29.25" customHeight="1">
      <c r="A12" s="97" t="str">
        <f>'T11'!A3:I3</f>
        <v>Wastewater Collected in GCC Countries during 2007-2016</v>
      </c>
      <c r="B12" s="95">
        <v>11</v>
      </c>
      <c r="C12" s="89" t="s">
        <v>180</v>
      </c>
    </row>
    <row r="13" spans="1:6" ht="29.25" customHeight="1">
      <c r="A13" s="97" t="str">
        <f>'T12'!A3:I3</f>
        <v>Wastewater Treated in GCC Countries during 2007-2016</v>
      </c>
      <c r="B13" s="95">
        <v>12</v>
      </c>
      <c r="C13" s="89" t="s">
        <v>181</v>
      </c>
    </row>
    <row r="14" spans="1:6" ht="29.25" customHeight="1">
      <c r="A14" s="97" t="str">
        <f>'T13'!A3:I3</f>
        <v>Design Capacity-Desalinated Stations in GCC Countries during 2007-2016</v>
      </c>
      <c r="B14" s="90">
        <v>13</v>
      </c>
      <c r="C14" s="89" t="s">
        <v>182</v>
      </c>
    </row>
    <row r="15" spans="1:6" ht="29.25" customHeight="1">
      <c r="A15" s="97" t="str">
        <f>'T14'!A3:I3</f>
        <v xml:space="preserve"> Design Capacity –Wastewater Treatment Plants in GCC Countries during 2007-2016</v>
      </c>
      <c r="B15" s="90">
        <v>14</v>
      </c>
      <c r="C15" s="89" t="s">
        <v>183</v>
      </c>
    </row>
    <row r="16" spans="1:6" ht="29.25" customHeight="1">
      <c r="A16" s="97" t="str">
        <f>'T15'!A3:I3</f>
        <v>Design Capacity - Dams in GCC Countries during 2007-2016</v>
      </c>
      <c r="B16" s="90">
        <v>15</v>
      </c>
      <c r="C16" s="89" t="s">
        <v>184</v>
      </c>
    </row>
    <row r="17" ht="29.25" customHeight="1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4" zoomScaleNormal="100" zoomScaleSheetLayoutView="100" workbookViewId="0">
      <selection activeCell="P11" sqref="P11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41" t="s">
        <v>161</v>
      </c>
      <c r="B1" s="141"/>
      <c r="C1" s="141"/>
      <c r="D1" s="141"/>
      <c r="E1" s="141"/>
      <c r="F1" s="141"/>
      <c r="G1" s="141"/>
      <c r="H1" s="141"/>
      <c r="I1" s="141"/>
    </row>
    <row r="2" spans="1:11" ht="33" customHeight="1">
      <c r="A2" s="166" t="s">
        <v>183</v>
      </c>
      <c r="B2" s="166"/>
      <c r="C2" s="166"/>
      <c r="D2" s="166"/>
      <c r="E2" s="166"/>
      <c r="F2" s="166"/>
      <c r="G2" s="166"/>
      <c r="H2" s="166"/>
      <c r="I2" s="167"/>
    </row>
    <row r="3" spans="1:11" ht="30.75" customHeight="1">
      <c r="A3" s="168" t="s">
        <v>243</v>
      </c>
      <c r="B3" s="168"/>
      <c r="C3" s="168"/>
      <c r="D3" s="168"/>
      <c r="E3" s="168"/>
      <c r="F3" s="168"/>
      <c r="G3" s="168"/>
      <c r="H3" s="168"/>
      <c r="I3" s="169"/>
    </row>
    <row r="4" spans="1:11" ht="18.75" customHeight="1" thickBot="1">
      <c r="A4" s="150" t="s">
        <v>64</v>
      </c>
      <c r="B4" s="151"/>
      <c r="C4" s="151"/>
      <c r="D4" s="151"/>
      <c r="E4" s="148" t="s">
        <v>65</v>
      </c>
      <c r="F4" s="148"/>
      <c r="G4" s="148"/>
      <c r="H4" s="148"/>
      <c r="I4" s="149"/>
    </row>
    <row r="5" spans="1:11" ht="49.5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31" t="s">
        <v>130</v>
      </c>
      <c r="F5" s="114" t="s">
        <v>10</v>
      </c>
      <c r="G5" s="131" t="s">
        <v>135</v>
      </c>
      <c r="H5" s="114" t="s">
        <v>152</v>
      </c>
      <c r="I5" s="142" t="s">
        <v>0</v>
      </c>
    </row>
    <row r="6" spans="1:11" ht="22.5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131</v>
      </c>
      <c r="F6" s="115" t="s">
        <v>99</v>
      </c>
      <c r="G6" s="115" t="s">
        <v>117</v>
      </c>
      <c r="H6" s="115" t="s">
        <v>107</v>
      </c>
      <c r="I6" s="143"/>
    </row>
    <row r="7" spans="1:11" ht="20.25" customHeight="1" thickTop="1">
      <c r="A7" s="98">
        <v>2007</v>
      </c>
      <c r="B7" s="80" t="s">
        <v>47</v>
      </c>
      <c r="C7" s="82">
        <v>704</v>
      </c>
      <c r="D7" s="82" t="s">
        <v>47</v>
      </c>
      <c r="E7" s="82" t="s">
        <v>47</v>
      </c>
      <c r="F7" s="82">
        <v>2400</v>
      </c>
      <c r="G7" s="82">
        <v>211.39999999999998</v>
      </c>
      <c r="H7" s="82">
        <v>1774.405301900028</v>
      </c>
      <c r="I7" s="100">
        <v>2007</v>
      </c>
      <c r="J7" s="134"/>
      <c r="K7" s="134"/>
    </row>
    <row r="8" spans="1:11" ht="20.25" customHeight="1">
      <c r="A8" s="99">
        <v>2008</v>
      </c>
      <c r="B8" s="81" t="s">
        <v>47</v>
      </c>
      <c r="C8" s="83">
        <v>704</v>
      </c>
      <c r="D8" s="83" t="s">
        <v>47</v>
      </c>
      <c r="E8" s="83" t="s">
        <v>47</v>
      </c>
      <c r="F8" s="83">
        <v>2600</v>
      </c>
      <c r="G8" s="83">
        <v>226.39999999999998</v>
      </c>
      <c r="H8" s="83">
        <v>1775.104945151028</v>
      </c>
      <c r="I8" s="101">
        <v>2008</v>
      </c>
      <c r="J8" s="134"/>
      <c r="K8" s="134"/>
    </row>
    <row r="9" spans="1:11" ht="20.25" customHeight="1">
      <c r="A9" s="98">
        <v>2009</v>
      </c>
      <c r="B9" s="80" t="s">
        <v>47</v>
      </c>
      <c r="C9" s="82">
        <v>709.6</v>
      </c>
      <c r="D9" s="82" t="s">
        <v>47</v>
      </c>
      <c r="E9" s="82" t="s">
        <v>47</v>
      </c>
      <c r="F9" s="82">
        <v>3000</v>
      </c>
      <c r="G9" s="82">
        <v>226.39999999999998</v>
      </c>
      <c r="H9" s="82">
        <v>1805.104945151028</v>
      </c>
      <c r="I9" s="100">
        <v>2009</v>
      </c>
      <c r="J9" s="134"/>
      <c r="K9" s="134"/>
    </row>
    <row r="10" spans="1:11" ht="20.25" customHeight="1">
      <c r="A10" s="99">
        <v>2010</v>
      </c>
      <c r="B10" s="81" t="s">
        <v>47</v>
      </c>
      <c r="C10" s="83">
        <v>710</v>
      </c>
      <c r="D10" s="83" t="s">
        <v>47</v>
      </c>
      <c r="E10" s="83">
        <v>185.56</v>
      </c>
      <c r="F10" s="83">
        <v>3500</v>
      </c>
      <c r="G10" s="83">
        <v>226.39999999999998</v>
      </c>
      <c r="H10" s="83">
        <v>1806.604945151028</v>
      </c>
      <c r="I10" s="101">
        <v>2010</v>
      </c>
      <c r="J10" s="134"/>
      <c r="K10" s="134"/>
    </row>
    <row r="11" spans="1:11" ht="20.25" customHeight="1">
      <c r="A11" s="98">
        <v>2011</v>
      </c>
      <c r="B11" s="133" t="s">
        <v>47</v>
      </c>
      <c r="C11" s="82">
        <v>889.6</v>
      </c>
      <c r="D11" s="82" t="s">
        <v>47</v>
      </c>
      <c r="E11" s="82">
        <v>186.06</v>
      </c>
      <c r="F11" s="82">
        <v>4700</v>
      </c>
      <c r="G11" s="82">
        <v>226.39999999999998</v>
      </c>
      <c r="H11" s="82">
        <v>2054.1309999999999</v>
      </c>
      <c r="I11" s="100">
        <v>2011</v>
      </c>
      <c r="J11" s="134"/>
      <c r="K11" s="134"/>
    </row>
    <row r="12" spans="1:11" ht="20.25" customHeight="1">
      <c r="A12" s="99">
        <v>2012</v>
      </c>
      <c r="B12" s="81" t="s">
        <v>47</v>
      </c>
      <c r="C12" s="78">
        <v>890</v>
      </c>
      <c r="D12" s="78" t="s">
        <v>47</v>
      </c>
      <c r="E12" s="78">
        <v>188.17083333333335</v>
      </c>
      <c r="F12" s="78">
        <v>5153</v>
      </c>
      <c r="G12" s="78">
        <v>232.20000000000002</v>
      </c>
      <c r="H12" s="78">
        <v>2038.0029999999999</v>
      </c>
      <c r="I12" s="101">
        <v>2012</v>
      </c>
      <c r="J12" s="134"/>
      <c r="K12" s="134"/>
    </row>
    <row r="13" spans="1:11" ht="20.25" customHeight="1">
      <c r="A13" s="98">
        <v>2013</v>
      </c>
      <c r="B13" s="80">
        <v>9405.3898333333327</v>
      </c>
      <c r="C13" s="79">
        <v>890</v>
      </c>
      <c r="D13" s="79">
        <v>692.86199999999997</v>
      </c>
      <c r="E13" s="79">
        <v>188.37083333333334</v>
      </c>
      <c r="F13" s="79">
        <v>5229.2</v>
      </c>
      <c r="G13" s="79">
        <v>236.8</v>
      </c>
      <c r="H13" s="79">
        <v>2168.1570000000002</v>
      </c>
      <c r="I13" s="100">
        <v>2013</v>
      </c>
      <c r="J13" s="134"/>
      <c r="K13" s="134"/>
    </row>
    <row r="14" spans="1:11" ht="20.25" customHeight="1">
      <c r="A14" s="99">
        <v>2014</v>
      </c>
      <c r="B14" s="81">
        <v>9604.021999999999</v>
      </c>
      <c r="C14" s="78" t="s">
        <v>248</v>
      </c>
      <c r="D14" s="78">
        <v>702.88</v>
      </c>
      <c r="E14" s="78">
        <v>190.02999999999997</v>
      </c>
      <c r="F14" s="78">
        <v>5299.7</v>
      </c>
      <c r="G14" s="78">
        <v>361.79999999999995</v>
      </c>
      <c r="H14" s="78">
        <v>2226.0120000000002</v>
      </c>
      <c r="I14" s="101">
        <v>2014</v>
      </c>
      <c r="J14" s="134"/>
      <c r="K14" s="134"/>
    </row>
    <row r="15" spans="1:11" ht="20.25" customHeight="1">
      <c r="A15" s="98">
        <v>2015</v>
      </c>
      <c r="B15" s="80">
        <v>9998.2448333333323</v>
      </c>
      <c r="C15" s="79" t="s">
        <v>162</v>
      </c>
      <c r="D15" s="79">
        <v>807.24</v>
      </c>
      <c r="E15" s="79">
        <v>254.32783333333333</v>
      </c>
      <c r="F15" s="79">
        <v>5404.7</v>
      </c>
      <c r="G15" s="79">
        <v>362.9</v>
      </c>
      <c r="H15" s="79">
        <v>2345.4769999999999</v>
      </c>
      <c r="I15" s="100">
        <v>2015</v>
      </c>
      <c r="J15" s="134"/>
      <c r="K15" s="134"/>
    </row>
    <row r="16" spans="1:11" ht="20.25" customHeight="1">
      <c r="A16" s="99">
        <v>2016</v>
      </c>
      <c r="B16" s="81">
        <v>10093.404</v>
      </c>
      <c r="C16" s="78" t="s">
        <v>162</v>
      </c>
      <c r="D16" s="78">
        <v>825.32</v>
      </c>
      <c r="E16" s="78">
        <v>271.79200000000003</v>
      </c>
      <c r="F16" s="78" t="s">
        <v>247</v>
      </c>
      <c r="G16" s="78">
        <v>369.9</v>
      </c>
      <c r="H16" s="78">
        <v>2398.0920000000001</v>
      </c>
      <c r="I16" s="101">
        <v>2016</v>
      </c>
      <c r="J16" s="134"/>
      <c r="K16" s="134"/>
    </row>
    <row r="17" spans="1:9" ht="18" customHeight="1">
      <c r="A17" s="155" t="s">
        <v>246</v>
      </c>
      <c r="B17" s="155"/>
      <c r="C17" s="155"/>
      <c r="D17" s="155"/>
      <c r="E17" s="154" t="s">
        <v>245</v>
      </c>
      <c r="F17" s="154"/>
      <c r="G17" s="154"/>
      <c r="H17" s="154"/>
      <c r="I17" s="154"/>
    </row>
    <row r="18" spans="1:9" ht="18" customHeight="1">
      <c r="A18" s="170" t="s">
        <v>249</v>
      </c>
      <c r="B18" s="170"/>
      <c r="C18" s="170"/>
      <c r="D18" s="170"/>
      <c r="E18" s="152" t="s">
        <v>250</v>
      </c>
      <c r="F18" s="152"/>
      <c r="G18" s="152"/>
      <c r="H18" s="152"/>
      <c r="I18" s="152"/>
    </row>
    <row r="19" spans="1:9" ht="18" customHeight="1">
      <c r="A19" s="170" t="s">
        <v>252</v>
      </c>
      <c r="B19" s="170"/>
      <c r="C19" s="170"/>
      <c r="D19" s="170"/>
      <c r="E19" s="152" t="s">
        <v>251</v>
      </c>
      <c r="F19" s="152"/>
      <c r="G19" s="152"/>
      <c r="H19" s="152"/>
      <c r="I19" s="152"/>
    </row>
    <row r="20" spans="1:9" ht="18" customHeight="1">
      <c r="A20" s="170" t="s">
        <v>254</v>
      </c>
      <c r="B20" s="170"/>
      <c r="C20" s="170"/>
      <c r="D20" s="170"/>
      <c r="E20" s="152" t="s">
        <v>253</v>
      </c>
      <c r="F20" s="152"/>
      <c r="G20" s="152"/>
      <c r="H20" s="152"/>
      <c r="I20" s="152"/>
    </row>
  </sheetData>
  <mergeCells count="15">
    <mergeCell ref="A20:D20"/>
    <mergeCell ref="A18:D18"/>
    <mergeCell ref="E20:I20"/>
    <mergeCell ref="E18:I18"/>
    <mergeCell ref="E17:I17"/>
    <mergeCell ref="A19:D19"/>
    <mergeCell ref="E19:I19"/>
    <mergeCell ref="A1:I1"/>
    <mergeCell ref="A5:A6"/>
    <mergeCell ref="I5:I6"/>
    <mergeCell ref="A17:D17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workbookViewId="0">
      <selection activeCell="AC5" sqref="AC5"/>
    </sheetView>
  </sheetViews>
  <sheetFormatPr defaultRowHeight="15"/>
  <cols>
    <col min="14" max="20" width="0" hidden="1" customWidth="1"/>
    <col min="30" max="30" width="0" hidden="1" customWidth="1"/>
  </cols>
  <sheetData>
    <row r="1" spans="1:37" ht="33" customHeight="1">
      <c r="A1" s="208" t="s">
        <v>81</v>
      </c>
      <c r="B1" s="209"/>
      <c r="C1" s="209"/>
      <c r="D1" s="209"/>
      <c r="E1" s="209"/>
      <c r="F1" s="209"/>
      <c r="G1" s="209"/>
      <c r="H1" s="209"/>
      <c r="I1" s="210"/>
      <c r="M1" s="192" t="s">
        <v>38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213" t="s">
        <v>60</v>
      </c>
      <c r="B2" s="214"/>
      <c r="C2" s="214"/>
      <c r="D2" s="214"/>
      <c r="E2" s="214"/>
      <c r="F2" s="214"/>
      <c r="G2" s="214"/>
      <c r="H2" s="214"/>
      <c r="I2" s="207"/>
      <c r="M2" s="192" t="s">
        <v>36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64</v>
      </c>
      <c r="B3" s="194"/>
      <c r="C3" s="194"/>
      <c r="D3" s="194"/>
      <c r="E3" s="195" t="s">
        <v>65</v>
      </c>
      <c r="F3" s="195"/>
      <c r="G3" s="195"/>
      <c r="H3" s="195"/>
      <c r="I3" s="196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69">
        <f>'[7]AE-Wr2015'!E33</f>
        <v>36</v>
      </c>
      <c r="V5" s="69">
        <f>'[7]AE-Wr2015'!F33</f>
        <v>37</v>
      </c>
      <c r="W5" s="69">
        <f>'[7]AE-Wr2015'!G33</f>
        <v>38</v>
      </c>
      <c r="X5" s="69">
        <f>'[7]AE-Wr2015'!H33</f>
        <v>49</v>
      </c>
      <c r="Y5" s="66">
        <f>'[7]AE-Wr2015'!I33</f>
        <v>51</v>
      </c>
      <c r="Z5" s="66">
        <f>'[7]AE-Wr2015'!J33</f>
        <v>53</v>
      </c>
      <c r="AA5" s="66">
        <f>'[7]AE-Wr2015'!K33</f>
        <v>63</v>
      </c>
      <c r="AB5" s="66">
        <f>'[7]AE-Wr2015'!L33</f>
        <v>69</v>
      </c>
      <c r="AC5" s="66">
        <f>'[7]AE-Wr2015'!M33</f>
        <v>78</v>
      </c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/>
      <c r="C6" s="46"/>
      <c r="D6" s="46"/>
      <c r="E6" s="46"/>
      <c r="F6" s="46"/>
      <c r="G6" s="46"/>
      <c r="H6" s="46"/>
      <c r="I6" s="25">
        <v>2007</v>
      </c>
      <c r="M6" s="65" t="s">
        <v>9</v>
      </c>
      <c r="N6" s="9">
        <f>'[1]water varibles'!AA191</f>
        <v>208.29</v>
      </c>
      <c r="O6" s="9">
        <f>'[1]water varibles'!AB191</f>
        <v>208.29</v>
      </c>
      <c r="P6" s="9">
        <f>'[1]water varibles'!AC191</f>
        <v>208.29</v>
      </c>
      <c r="Q6" s="4">
        <f>'[1]water varibles'!AD191</f>
        <v>208</v>
      </c>
      <c r="R6" s="4">
        <f>'[1]water varibles'!AE191</f>
        <v>208</v>
      </c>
      <c r="S6" s="4">
        <f>'[1]water varibles'!AF191</f>
        <v>209</v>
      </c>
      <c r="T6" s="4">
        <f>'[1]water varibles'!AG191</f>
        <v>209</v>
      </c>
      <c r="U6" s="66">
        <f>'[7]BH-Wr2015'!E33</f>
        <v>12</v>
      </c>
      <c r="V6" s="66">
        <f>'[7]BH-Wr2015'!F33</f>
        <v>15</v>
      </c>
      <c r="W6" s="66">
        <f>'[7]BH-Wr2015'!G33</f>
        <v>15</v>
      </c>
      <c r="X6" s="66">
        <f>'[7]BH-Wr2015'!H33</f>
        <v>15</v>
      </c>
      <c r="Y6" s="66">
        <f>'[7]BH-Wr2015'!I33</f>
        <v>15</v>
      </c>
      <c r="Z6" s="66">
        <f>'[7]BH-Wr2015'!J33</f>
        <v>16</v>
      </c>
      <c r="AA6" s="66">
        <f>'[7]BH-Wr2015'!K33</f>
        <v>16</v>
      </c>
      <c r="AB6" s="66">
        <f>'[7]BH-Wr2015'!L33</f>
        <v>17</v>
      </c>
      <c r="AC6" s="66">
        <f>'[7]BH-Wr2015'!M33</f>
        <v>18</v>
      </c>
      <c r="AD6" s="4">
        <f>'[1]water varibles'!AQ191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/>
      <c r="C7" s="48"/>
      <c r="D7" s="48"/>
      <c r="E7" s="48"/>
      <c r="F7" s="48"/>
      <c r="G7" s="48"/>
      <c r="H7" s="48"/>
      <c r="I7" s="54">
        <v>2008</v>
      </c>
      <c r="M7" s="65" t="s">
        <v>10</v>
      </c>
      <c r="N7" s="9">
        <f>'[2]water variables'!AA191</f>
        <v>0</v>
      </c>
      <c r="O7" s="9">
        <f>'[2]water variables'!AB191</f>
        <v>0</v>
      </c>
      <c r="P7" s="9">
        <f>'[2]water variables'!AC191</f>
        <v>0</v>
      </c>
      <c r="Q7" s="4">
        <f>'[2]water variables'!AD191</f>
        <v>0</v>
      </c>
      <c r="R7" s="4">
        <f>'[2]water variables'!AE191</f>
        <v>0</v>
      </c>
      <c r="S7" s="4">
        <f>'[2]water variables'!AF191</f>
        <v>2131.5068493150684</v>
      </c>
      <c r="T7" s="4">
        <f>'[2]water variables'!AG191</f>
        <v>1800</v>
      </c>
      <c r="U7" s="72">
        <f>'[7]SA-Wr2015'!E33</f>
        <v>0</v>
      </c>
      <c r="V7" s="72">
        <f>'[7]SA-Wr2015'!F33</f>
        <v>0</v>
      </c>
      <c r="W7" s="72">
        <f>'[7]SA-Wr2015'!G33</f>
        <v>0</v>
      </c>
      <c r="X7" s="72">
        <f>'[7]SA-Wr2015'!H33</f>
        <v>123</v>
      </c>
      <c r="Y7" s="72">
        <f>'[7]SA-Wr2015'!I33</f>
        <v>142</v>
      </c>
      <c r="Z7" s="72">
        <f>'[7]SA-Wr2015'!J33</f>
        <v>172</v>
      </c>
      <c r="AA7" s="72">
        <f>'[7]SA-Wr2015'!K33</f>
        <v>178</v>
      </c>
      <c r="AB7" s="72">
        <f>'[7]SA-Wr2015'!L33</f>
        <v>0</v>
      </c>
      <c r="AC7" s="72">
        <f>'[7]SA-Wr2015'!M33</f>
        <v>0</v>
      </c>
      <c r="AD7" s="4">
        <f>'[2]water variables'!AQ191</f>
        <v>0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/>
      <c r="C8" s="46"/>
      <c r="D8" s="46"/>
      <c r="E8" s="46"/>
      <c r="F8" s="46"/>
      <c r="G8" s="46"/>
      <c r="H8" s="46"/>
      <c r="I8" s="25">
        <v>2009</v>
      </c>
      <c r="M8" s="65" t="s">
        <v>11</v>
      </c>
      <c r="N8" s="9">
        <f>'[3]water Varibles'!AA191</f>
        <v>0</v>
      </c>
      <c r="O8" s="9">
        <f>'[3]water Varibles'!AB191</f>
        <v>0</v>
      </c>
      <c r="P8" s="9">
        <f>'[3]water Varibles'!AC191</f>
        <v>0</v>
      </c>
      <c r="Q8" s="4">
        <f>'[3]water Varibles'!AD191</f>
        <v>0</v>
      </c>
      <c r="R8" s="4">
        <f>'[3]water Varibles'!AE191</f>
        <v>0</v>
      </c>
      <c r="S8" s="4">
        <f>'[3]water Varibles'!AF191</f>
        <v>0</v>
      </c>
      <c r="T8" s="4">
        <f>'[3]water Varibles'!AG191</f>
        <v>0</v>
      </c>
      <c r="U8" s="66">
        <f>'[7]OM-Wr2015'!E33</f>
        <v>40</v>
      </c>
      <c r="V8" s="66">
        <f>'[7]OM-Wr2015'!F33</f>
        <v>41</v>
      </c>
      <c r="W8" s="66">
        <f>'[7]OM-Wr2015'!G33</f>
        <v>46</v>
      </c>
      <c r="X8" s="66">
        <f>'[7]OM-Wr2015'!H33</f>
        <v>53</v>
      </c>
      <c r="Y8" s="66">
        <f>'[7]OM-Wr2015'!I33</f>
        <v>58</v>
      </c>
      <c r="Z8" s="66">
        <f>'[7]OM-Wr2015'!J33</f>
        <v>59</v>
      </c>
      <c r="AA8" s="66">
        <f>'[7]OM-Wr2015'!K33</f>
        <v>62</v>
      </c>
      <c r="AB8" s="66">
        <f>'[7]OM-Wr2015'!L33</f>
        <v>55</v>
      </c>
      <c r="AC8" s="67">
        <f>'[7]OM-Wr2015'!M33</f>
        <v>55</v>
      </c>
      <c r="AD8" s="4">
        <f>'[3]water Varibles'!AQ191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/>
      <c r="C9" s="48"/>
      <c r="D9" s="48"/>
      <c r="E9" s="48"/>
      <c r="F9" s="48"/>
      <c r="G9" s="48"/>
      <c r="H9" s="48"/>
      <c r="I9" s="54">
        <v>2010</v>
      </c>
      <c r="M9" s="65" t="s">
        <v>12</v>
      </c>
      <c r="N9" s="9">
        <f>'[4]Water Varibles'!AA191</f>
        <v>0</v>
      </c>
      <c r="O9" s="9">
        <f>'[4]Water Varibles'!AB191</f>
        <v>0</v>
      </c>
      <c r="P9" s="9">
        <f>'[4]Water Varibles'!AC191</f>
        <v>0</v>
      </c>
      <c r="Q9" s="4">
        <f>'[4]Water Varibles'!AD191</f>
        <v>0</v>
      </c>
      <c r="R9" s="4">
        <f>'[4]Water Varibles'!AE191</f>
        <v>0</v>
      </c>
      <c r="S9" s="4">
        <f>'[4]Water Varibles'!AF191</f>
        <v>54</v>
      </c>
      <c r="T9" s="4">
        <f>'[4]Water Varibles'!AG191</f>
        <v>160</v>
      </c>
      <c r="U9" s="66">
        <f>'[7]QA-Wr2015'!E33</f>
        <v>12</v>
      </c>
      <c r="V9" s="66">
        <f>'[7]QA-Wr2015'!F33</f>
        <v>12</v>
      </c>
      <c r="W9" s="66">
        <f>'[7]QA-Wr2015'!G33</f>
        <v>14</v>
      </c>
      <c r="X9" s="66">
        <f>'[7]QA-Wr2015'!H33</f>
        <v>19</v>
      </c>
      <c r="Y9" s="66">
        <f>'[7]QA-Wr2015'!I33</f>
        <v>17</v>
      </c>
      <c r="Z9" s="66">
        <f>'[7]QA-Wr2015'!J33</f>
        <v>20</v>
      </c>
      <c r="AA9" s="66">
        <f>'[7]QA-Wr2015'!K33</f>
        <v>21</v>
      </c>
      <c r="AB9" s="66">
        <f>'[7]QA-Wr2015'!L33</f>
        <v>23</v>
      </c>
      <c r="AC9" s="66">
        <f>'[7]QA-Wr2015'!M33</f>
        <v>23</v>
      </c>
      <c r="AD9" s="4">
        <f>'[4]Water Varibles'!AQ191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/>
      <c r="C10" s="46"/>
      <c r="D10" s="46"/>
      <c r="E10" s="46"/>
      <c r="F10" s="46"/>
      <c r="G10" s="46"/>
      <c r="H10" s="46"/>
      <c r="I10" s="25">
        <v>2011</v>
      </c>
      <c r="M10" s="65" t="s">
        <v>13</v>
      </c>
      <c r="N10" s="12">
        <f>'[5]Water varibles'!AA191</f>
        <v>352</v>
      </c>
      <c r="O10" s="12">
        <f>'[5]Water varibles'!AB191</f>
        <v>379</v>
      </c>
      <c r="P10" s="12">
        <f>'[5]Water varibles'!AC191</f>
        <v>379</v>
      </c>
      <c r="Q10" s="6">
        <f>'[5]Water varibles'!AD191</f>
        <v>379</v>
      </c>
      <c r="R10" s="6">
        <f>'[5]Water varibles'!AE191</f>
        <v>379</v>
      </c>
      <c r="S10" s="6">
        <f>'[5]Water varibles'!AF191</f>
        <v>704</v>
      </c>
      <c r="T10" s="6">
        <f>'[5]Water varibles'!AG191</f>
        <v>704</v>
      </c>
      <c r="U10" s="66">
        <f>'[7]KU-Wr2015'!E33</f>
        <v>5</v>
      </c>
      <c r="V10" s="66">
        <f>'[7]KU-Wr2015'!F33</f>
        <v>5</v>
      </c>
      <c r="W10" s="66">
        <f>'[7]KU-Wr2015'!G33</f>
        <v>6</v>
      </c>
      <c r="X10" s="66">
        <f>'[7]KU-Wr2015'!H33</f>
        <v>6</v>
      </c>
      <c r="Y10" s="66">
        <f>'[7]KU-Wr2015'!I33</f>
        <v>7</v>
      </c>
      <c r="Z10" s="66">
        <f>'[7]KU-Wr2015'!J33</f>
        <v>7</v>
      </c>
      <c r="AA10" s="66">
        <f>'[7]KU-Wr2015'!K33</f>
        <v>7</v>
      </c>
      <c r="AB10" s="66">
        <f>'[7]KU-Wr2015'!L33</f>
        <v>6</v>
      </c>
      <c r="AC10" s="66">
        <f>'[7]KU-Wr2015'!M33</f>
        <v>6</v>
      </c>
      <c r="AD10" s="6">
        <f>'[5]Water varibles'!AQ191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/>
      <c r="C11" s="48"/>
      <c r="D11" s="48"/>
      <c r="E11" s="48"/>
      <c r="F11" s="48"/>
      <c r="G11" s="48"/>
      <c r="H11" s="48"/>
      <c r="I11" s="54">
        <v>2012</v>
      </c>
      <c r="M11" s="18" t="s">
        <v>28</v>
      </c>
      <c r="N11" s="10">
        <f t="shared" ref="N11:AD11" si="0">SUM(N5:N10)</f>
        <v>560.29</v>
      </c>
      <c r="O11" s="10">
        <f t="shared" si="0"/>
        <v>587.29</v>
      </c>
      <c r="P11" s="10">
        <f t="shared" si="0"/>
        <v>587.29</v>
      </c>
      <c r="Q11" s="7">
        <f t="shared" si="0"/>
        <v>587</v>
      </c>
      <c r="R11" s="7">
        <f t="shared" si="0"/>
        <v>587</v>
      </c>
      <c r="S11" s="7">
        <f t="shared" si="0"/>
        <v>3098.5068493150684</v>
      </c>
      <c r="T11" s="7">
        <f t="shared" si="0"/>
        <v>2873</v>
      </c>
      <c r="U11" s="7">
        <f t="shared" si="0"/>
        <v>105</v>
      </c>
      <c r="V11" s="7">
        <f t="shared" si="0"/>
        <v>110</v>
      </c>
      <c r="W11" s="7">
        <f t="shared" si="0"/>
        <v>119</v>
      </c>
      <c r="X11" s="7">
        <f>SUM(X5:X10)</f>
        <v>265</v>
      </c>
      <c r="Y11" s="7">
        <f t="shared" ref="Y11:AC11" si="1">SUM(Y5:Y10)</f>
        <v>290</v>
      </c>
      <c r="Z11" s="7">
        <f t="shared" si="1"/>
        <v>327</v>
      </c>
      <c r="AA11" s="7">
        <f t="shared" si="1"/>
        <v>347</v>
      </c>
      <c r="AB11" s="7">
        <f t="shared" si="1"/>
        <v>170</v>
      </c>
      <c r="AC11" s="7">
        <f t="shared" si="1"/>
        <v>180</v>
      </c>
      <c r="AD11" s="7" t="e">
        <f t="shared" si="0"/>
        <v>#REF!</v>
      </c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2013</v>
      </c>
      <c r="B12" s="45"/>
      <c r="C12" s="46"/>
      <c r="D12" s="46"/>
      <c r="E12" s="46"/>
      <c r="F12" s="46"/>
      <c r="G12" s="46"/>
      <c r="H12" s="46"/>
      <c r="I12" s="25">
        <v>2013</v>
      </c>
    </row>
    <row r="13" spans="1:37" ht="20.25" customHeight="1">
      <c r="A13" s="53">
        <v>2014</v>
      </c>
      <c r="B13" s="47"/>
      <c r="C13" s="48"/>
      <c r="D13" s="48"/>
      <c r="E13" s="48"/>
      <c r="F13" s="48"/>
      <c r="G13" s="48"/>
      <c r="H13" s="48"/>
      <c r="I13" s="54">
        <v>2014</v>
      </c>
      <c r="V13" s="16">
        <v>2010</v>
      </c>
      <c r="W13" s="16">
        <v>2011</v>
      </c>
      <c r="X13" s="16">
        <v>2012</v>
      </c>
      <c r="Y13" s="16">
        <v>2013</v>
      </c>
      <c r="Z13" s="16">
        <v>2014</v>
      </c>
      <c r="AA13" s="16">
        <v>2015</v>
      </c>
    </row>
    <row r="14" spans="1:37" ht="20.25" customHeight="1">
      <c r="A14" s="24">
        <v>2015</v>
      </c>
      <c r="B14" s="45"/>
      <c r="C14" s="46"/>
      <c r="D14" s="46"/>
      <c r="E14" s="46"/>
      <c r="F14" s="46"/>
      <c r="G14" s="46"/>
      <c r="H14" s="46"/>
      <c r="I14" s="25">
        <v>2015</v>
      </c>
      <c r="U14" s="1" t="s">
        <v>53</v>
      </c>
      <c r="V14" s="58"/>
      <c r="W14" s="58"/>
      <c r="X14" s="58"/>
      <c r="Y14" s="58"/>
      <c r="Z14" s="58"/>
    </row>
    <row r="15" spans="1:37" ht="20.25" customHeight="1">
      <c r="A15" s="59"/>
      <c r="B15" s="19"/>
      <c r="C15" s="19"/>
      <c r="D15" s="19"/>
      <c r="E15" s="19"/>
      <c r="F15" s="19"/>
      <c r="G15" s="19"/>
      <c r="H15" s="19"/>
      <c r="I15" s="27"/>
      <c r="U15" s="1" t="s">
        <v>76</v>
      </c>
      <c r="V15" s="58"/>
      <c r="W15" s="58"/>
      <c r="X15" s="58"/>
      <c r="Y15" s="58"/>
      <c r="Z15" s="58"/>
    </row>
    <row r="16" spans="1:37" ht="20.25" customHeight="1">
      <c r="A16" s="182" t="s">
        <v>82</v>
      </c>
      <c r="B16" s="183"/>
      <c r="C16" s="183"/>
      <c r="D16" s="183"/>
      <c r="E16" s="183"/>
      <c r="F16" s="183"/>
      <c r="G16" s="183"/>
      <c r="H16" s="183"/>
      <c r="I16" s="184"/>
      <c r="U16" s="2" t="s">
        <v>75</v>
      </c>
      <c r="V16" s="58"/>
      <c r="W16" s="58"/>
      <c r="X16" s="58"/>
      <c r="Y16" s="58"/>
      <c r="Z16" s="58"/>
    </row>
    <row r="17" spans="1:35" ht="20.25" customHeight="1">
      <c r="A17" s="185" t="s">
        <v>61</v>
      </c>
      <c r="B17" s="186"/>
      <c r="C17" s="186"/>
      <c r="D17" s="186"/>
      <c r="E17" s="186"/>
      <c r="F17" s="186"/>
      <c r="G17" s="186"/>
      <c r="H17" s="186"/>
      <c r="I17" s="187"/>
      <c r="U17" s="2" t="s">
        <v>78</v>
      </c>
      <c r="V17" s="58"/>
      <c r="W17" s="58"/>
      <c r="X17" s="58"/>
      <c r="Y17" s="58"/>
      <c r="Z17" s="58"/>
    </row>
    <row r="18" spans="1:35" ht="20.25" customHeight="1">
      <c r="A18" s="60"/>
      <c r="B18" s="19"/>
      <c r="C18" s="19"/>
      <c r="D18" s="19"/>
      <c r="E18" s="19"/>
      <c r="F18" s="19"/>
      <c r="G18" s="19"/>
      <c r="H18" s="19"/>
      <c r="I18" s="27"/>
      <c r="U18" s="1" t="s">
        <v>83</v>
      </c>
      <c r="V18" s="58"/>
      <c r="W18" s="58"/>
      <c r="X18" s="58"/>
      <c r="Y18" s="58"/>
      <c r="Z18" s="58"/>
    </row>
    <row r="19" spans="1:35" ht="25.5">
      <c r="A19" s="26"/>
      <c r="B19" s="19"/>
      <c r="C19" s="19"/>
      <c r="D19" s="19"/>
      <c r="E19" s="19"/>
      <c r="F19" s="19"/>
      <c r="G19" s="19"/>
      <c r="H19" s="19"/>
      <c r="I19" s="27"/>
      <c r="U19" s="1" t="s">
        <v>62</v>
      </c>
      <c r="V19" s="58"/>
      <c r="W19" s="58"/>
      <c r="X19" s="58"/>
      <c r="Y19" s="58"/>
      <c r="Z19" s="58"/>
    </row>
    <row r="20" spans="1:35" ht="25.5">
      <c r="A20" s="26"/>
      <c r="B20" s="19"/>
      <c r="C20" s="19"/>
      <c r="D20" s="19"/>
      <c r="E20" s="19"/>
      <c r="F20" s="19"/>
      <c r="G20" s="19"/>
      <c r="H20" s="19"/>
      <c r="I20" s="27"/>
      <c r="U20" s="1" t="s">
        <v>84</v>
      </c>
      <c r="V20" s="58"/>
      <c r="W20" s="58"/>
      <c r="X20" s="58"/>
      <c r="Y20" s="58"/>
      <c r="Z20" s="58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</row>
    <row r="22" spans="1:35" ht="39" customHeight="1">
      <c r="A22" s="26"/>
      <c r="B22" s="19"/>
      <c r="C22" s="19"/>
      <c r="D22" s="19"/>
      <c r="E22" s="19"/>
      <c r="F22" s="19"/>
      <c r="G22" s="19"/>
      <c r="H22" s="19"/>
      <c r="I22" s="27"/>
      <c r="AI22">
        <f>'[6]Water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 ht="15.75" thickBot="1">
      <c r="A35" s="28"/>
      <c r="B35" s="29"/>
      <c r="C35" s="29"/>
      <c r="D35" s="29"/>
      <c r="E35" s="61">
        <v>24</v>
      </c>
      <c r="F35" s="29"/>
      <c r="G35" s="29"/>
      <c r="H35" s="29"/>
      <c r="I35" s="30"/>
    </row>
    <row r="36" spans="1:9">
      <c r="A36" t="s">
        <v>29</v>
      </c>
      <c r="I36" t="s">
        <v>27</v>
      </c>
    </row>
  </sheetData>
  <mergeCells count="10">
    <mergeCell ref="AE11:AK11"/>
    <mergeCell ref="A16:I16"/>
    <mergeCell ref="A17:I17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opLeftCell="A2" workbookViewId="0">
      <selection activeCell="W23" sqref="W23"/>
    </sheetView>
  </sheetViews>
  <sheetFormatPr defaultRowHeight="15"/>
  <sheetData>
    <row r="1" spans="1:37" ht="33" customHeight="1">
      <c r="A1" s="208" t="s">
        <v>86</v>
      </c>
      <c r="B1" s="209"/>
      <c r="C1" s="209"/>
      <c r="D1" s="209"/>
      <c r="E1" s="209"/>
      <c r="F1" s="209"/>
      <c r="G1" s="209"/>
      <c r="H1" s="209"/>
      <c r="I1" s="210"/>
      <c r="M1" s="192" t="s">
        <v>39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213" t="s">
        <v>87</v>
      </c>
      <c r="B2" s="214"/>
      <c r="C2" s="214"/>
      <c r="D2" s="214"/>
      <c r="E2" s="214"/>
      <c r="F2" s="214"/>
      <c r="G2" s="214"/>
      <c r="H2" s="214"/>
      <c r="I2" s="207"/>
      <c r="M2" s="192" t="s">
        <v>37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67</v>
      </c>
      <c r="B3" s="194"/>
      <c r="C3" s="194"/>
      <c r="D3" s="194"/>
      <c r="E3" s="195" t="s">
        <v>72</v>
      </c>
      <c r="F3" s="195"/>
      <c r="G3" s="195"/>
      <c r="H3" s="195"/>
      <c r="I3" s="196"/>
      <c r="M3" s="197" t="s">
        <v>14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25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4">
        <v>114</v>
      </c>
      <c r="V5" s="4"/>
      <c r="W5" s="4"/>
      <c r="X5" s="4">
        <v>117</v>
      </c>
      <c r="Y5" s="4"/>
      <c r="Z5" s="4"/>
      <c r="AA5" s="4">
        <v>130</v>
      </c>
      <c r="AB5" s="4"/>
      <c r="AC5" s="4"/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5"/>
      <c r="C6" s="46"/>
      <c r="D6" s="46"/>
      <c r="E6" s="46"/>
      <c r="F6" s="46"/>
      <c r="G6" s="46"/>
      <c r="H6" s="46"/>
      <c r="I6" s="25">
        <v>2003</v>
      </c>
      <c r="M6" s="65" t="s">
        <v>9</v>
      </c>
      <c r="N6" s="9"/>
      <c r="O6" s="9"/>
      <c r="P6" s="9"/>
      <c r="Q6" s="4"/>
      <c r="R6" s="4"/>
      <c r="S6" s="4"/>
      <c r="T6" s="4"/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f>'[1]water varibles'!AQ217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47"/>
      <c r="C7" s="48"/>
      <c r="D7" s="48"/>
      <c r="E7" s="48"/>
      <c r="F7" s="48"/>
      <c r="G7" s="48"/>
      <c r="H7" s="48"/>
      <c r="I7" s="54">
        <v>2004</v>
      </c>
      <c r="M7" s="65" t="s">
        <v>10</v>
      </c>
      <c r="N7" s="9"/>
      <c r="O7" s="9"/>
      <c r="P7" s="9"/>
      <c r="Q7" s="4"/>
      <c r="R7" s="4"/>
      <c r="S7" s="4"/>
      <c r="T7" s="4"/>
      <c r="U7" s="4">
        <f>'[8]Wr Questionnaireإستمارةالمياه '!M215</f>
        <v>237</v>
      </c>
      <c r="V7" s="4">
        <f>'[8]Wr Questionnaireإستمارةالمياه '!N215</f>
        <v>258</v>
      </c>
      <c r="W7" s="4">
        <f>'[8]Wr Questionnaireإستمارةالمياه '!O215</f>
        <v>302</v>
      </c>
      <c r="X7" s="4">
        <f>'[8]Wr Questionnaireإستمارةالمياه '!P215</f>
        <v>351</v>
      </c>
      <c r="Y7" s="4">
        <f>'[8]Wr Questionnaireإستمارةالمياه '!Q215</f>
        <v>394</v>
      </c>
      <c r="Z7" s="4">
        <f>'[8]Wr Questionnaireإستمارةالمياه '!R215</f>
        <v>422</v>
      </c>
      <c r="AA7" s="4">
        <f>'[8]Wr Questionnaireإستمارةالمياه '!S215</f>
        <v>449</v>
      </c>
      <c r="AB7" s="4">
        <f>'[8]Wr Questionnaireإستمارةالمياه '!T215</f>
        <v>482</v>
      </c>
      <c r="AC7" s="4">
        <f>'[8]Wr Questionnaireإستمارةالمياه '!U215</f>
        <v>502</v>
      </c>
      <c r="AD7" s="4">
        <f>'[2]water variables'!AQ217</f>
        <v>4014.755619</v>
      </c>
      <c r="AE7" s="4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5"/>
      <c r="C8" s="46"/>
      <c r="D8" s="46"/>
      <c r="E8" s="46"/>
      <c r="F8" s="46"/>
      <c r="G8" s="46"/>
      <c r="H8" s="46"/>
      <c r="I8" s="25">
        <v>2005</v>
      </c>
      <c r="M8" s="65" t="s">
        <v>11</v>
      </c>
      <c r="N8" s="9"/>
      <c r="O8" s="9"/>
      <c r="P8" s="9"/>
      <c r="Q8" s="4"/>
      <c r="R8" s="4"/>
      <c r="S8" s="4"/>
      <c r="T8" s="4"/>
      <c r="U8" s="4">
        <f>'[7]OM-Wr2015'!E51</f>
        <v>91</v>
      </c>
      <c r="V8" s="4">
        <f>'[7]OM-Wr2015'!F51</f>
        <v>91</v>
      </c>
      <c r="W8" s="4">
        <f>'[7]OM-Wr2015'!G51</f>
        <v>100</v>
      </c>
      <c r="X8" s="4">
        <f>'[7]OM-Wr2015'!H51</f>
        <v>105</v>
      </c>
      <c r="Y8" s="4">
        <f>'[7]OM-Wr2015'!I51</f>
        <v>129</v>
      </c>
      <c r="Z8" s="4">
        <f>'[7]OM-Wr2015'!J51</f>
        <v>134</v>
      </c>
      <c r="AA8" s="4">
        <f>'[7]OM-Wr2015'!K51</f>
        <v>134</v>
      </c>
      <c r="AB8" s="4">
        <f>'[7]OM-Wr2015'!L51</f>
        <v>139</v>
      </c>
      <c r="AC8" s="4">
        <f>'[7]OM-Wr2015'!M51</f>
        <v>149</v>
      </c>
      <c r="AD8" s="4">
        <f>'[3]water Varibles'!AQ217</f>
        <v>299.12654099999997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47"/>
      <c r="C9" s="48"/>
      <c r="D9" s="48"/>
      <c r="E9" s="48"/>
      <c r="F9" s="48"/>
      <c r="G9" s="48"/>
      <c r="H9" s="48"/>
      <c r="I9" s="54">
        <v>2006</v>
      </c>
      <c r="M9" s="65" t="s">
        <v>12</v>
      </c>
      <c r="N9" s="9"/>
      <c r="O9" s="9"/>
      <c r="P9" s="9"/>
      <c r="Q9" s="4"/>
      <c r="R9" s="4"/>
      <c r="S9" s="4"/>
      <c r="T9" s="4"/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f>'[4]Water Varibles'!AQ217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5">
        <f>SUM(C10:H10)</f>
        <v>442</v>
      </c>
      <c r="C10" s="46">
        <v>0</v>
      </c>
      <c r="D10" s="46">
        <v>0</v>
      </c>
      <c r="E10" s="46">
        <v>91</v>
      </c>
      <c r="F10" s="46">
        <v>237</v>
      </c>
      <c r="G10" s="46">
        <v>0</v>
      </c>
      <c r="H10" s="46">
        <v>114</v>
      </c>
      <c r="I10" s="25">
        <v>2007</v>
      </c>
      <c r="M10" s="65" t="s">
        <v>13</v>
      </c>
      <c r="N10" s="12"/>
      <c r="O10" s="12"/>
      <c r="P10" s="12"/>
      <c r="Q10" s="14"/>
      <c r="R10" s="6"/>
      <c r="S10" s="6"/>
      <c r="T10" s="6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f>'[5]Water varibles'!AQ217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47"/>
      <c r="C11" s="48">
        <v>0</v>
      </c>
      <c r="D11" s="48">
        <v>0</v>
      </c>
      <c r="E11" s="48">
        <v>91</v>
      </c>
      <c r="F11" s="48">
        <v>258</v>
      </c>
      <c r="G11" s="48">
        <v>0</v>
      </c>
      <c r="H11" s="48"/>
      <c r="I11" s="54">
        <v>2008</v>
      </c>
      <c r="M11" s="18" t="s">
        <v>28</v>
      </c>
      <c r="N11" s="10"/>
      <c r="O11" s="10"/>
      <c r="P11" s="10"/>
      <c r="Q11" s="7">
        <f t="shared" ref="Q11:AD11" si="0">SUM(Q5:Q10)</f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>
        <f t="shared" si="0"/>
        <v>442</v>
      </c>
      <c r="V11" s="7">
        <f t="shared" si="0"/>
        <v>349</v>
      </c>
      <c r="W11" s="7">
        <f t="shared" si="0"/>
        <v>402</v>
      </c>
      <c r="X11" s="7">
        <f t="shared" si="0"/>
        <v>573</v>
      </c>
      <c r="Y11" s="7">
        <f t="shared" si="0"/>
        <v>523</v>
      </c>
      <c r="Z11" s="7">
        <f t="shared" si="0"/>
        <v>556</v>
      </c>
      <c r="AA11" s="7">
        <f t="shared" si="0"/>
        <v>713</v>
      </c>
      <c r="AB11" s="7">
        <f t="shared" si="0"/>
        <v>621</v>
      </c>
      <c r="AC11" s="7">
        <f t="shared" si="0"/>
        <v>651</v>
      </c>
      <c r="AD11" s="7" t="e">
        <f t="shared" si="0"/>
        <v>#REF!</v>
      </c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2009</v>
      </c>
      <c r="B12" s="45"/>
      <c r="C12" s="46">
        <v>0</v>
      </c>
      <c r="D12" s="46">
        <v>0</v>
      </c>
      <c r="E12" s="46">
        <v>100</v>
      </c>
      <c r="F12" s="46">
        <v>302</v>
      </c>
      <c r="G12" s="46">
        <v>0</v>
      </c>
      <c r="H12" s="46"/>
      <c r="I12" s="25">
        <v>2009</v>
      </c>
    </row>
    <row r="13" spans="1:37" ht="20.25" customHeight="1">
      <c r="A13" s="53">
        <v>2010</v>
      </c>
      <c r="B13" s="47">
        <f>SUM(C13:H13)</f>
        <v>573</v>
      </c>
      <c r="C13" s="48">
        <v>0</v>
      </c>
      <c r="D13" s="48">
        <v>0</v>
      </c>
      <c r="E13" s="48">
        <v>105</v>
      </c>
      <c r="F13" s="48">
        <v>351</v>
      </c>
      <c r="G13" s="48">
        <v>0</v>
      </c>
      <c r="H13" s="48">
        <v>117</v>
      </c>
      <c r="I13" s="54">
        <v>2010</v>
      </c>
    </row>
    <row r="14" spans="1:37" ht="20.25" customHeight="1">
      <c r="A14" s="24">
        <v>2011</v>
      </c>
      <c r="B14" s="45"/>
      <c r="C14" s="46">
        <v>0</v>
      </c>
      <c r="D14" s="46">
        <v>0</v>
      </c>
      <c r="E14" s="46">
        <v>129</v>
      </c>
      <c r="F14" s="46">
        <v>394</v>
      </c>
      <c r="G14" s="46">
        <v>0</v>
      </c>
      <c r="H14" s="46"/>
      <c r="I14" s="25">
        <v>2011</v>
      </c>
      <c r="M14" s="20" t="s">
        <v>22</v>
      </c>
      <c r="N14" s="1" t="s">
        <v>25</v>
      </c>
    </row>
    <row r="15" spans="1:37" ht="20.25" customHeight="1">
      <c r="A15" s="53">
        <v>2012</v>
      </c>
      <c r="B15" s="47"/>
      <c r="C15" s="48">
        <v>0</v>
      </c>
      <c r="D15" s="48">
        <v>0</v>
      </c>
      <c r="E15" s="48">
        <v>134</v>
      </c>
      <c r="F15" s="48">
        <v>422</v>
      </c>
      <c r="G15" s="48">
        <v>0</v>
      </c>
      <c r="H15" s="48"/>
      <c r="I15" s="54">
        <v>2012</v>
      </c>
      <c r="M15" s="24">
        <v>2007</v>
      </c>
      <c r="N15" s="45">
        <v>442</v>
      </c>
    </row>
    <row r="16" spans="1:37" ht="20.25" customHeight="1">
      <c r="A16" s="24">
        <v>2013</v>
      </c>
      <c r="B16" s="45">
        <f>SUM(C16:H16)</f>
        <v>713</v>
      </c>
      <c r="C16" s="46">
        <v>0</v>
      </c>
      <c r="D16" s="46">
        <v>0</v>
      </c>
      <c r="E16" s="46">
        <v>134</v>
      </c>
      <c r="F16" s="46">
        <v>449</v>
      </c>
      <c r="G16" s="46">
        <v>0</v>
      </c>
      <c r="H16" s="46">
        <v>130</v>
      </c>
      <c r="I16" s="25">
        <v>2013</v>
      </c>
      <c r="M16" s="53">
        <v>2010</v>
      </c>
      <c r="N16" s="47">
        <v>573</v>
      </c>
    </row>
    <row r="17" spans="1:35" ht="20.25" customHeight="1">
      <c r="A17" s="53">
        <v>2014</v>
      </c>
      <c r="B17" s="47"/>
      <c r="C17" s="48">
        <v>0</v>
      </c>
      <c r="D17" s="48">
        <v>0</v>
      </c>
      <c r="E17" s="48">
        <v>139</v>
      </c>
      <c r="F17" s="48">
        <v>482</v>
      </c>
      <c r="G17" s="48">
        <v>0</v>
      </c>
      <c r="H17" s="48"/>
      <c r="I17" s="54">
        <v>2014</v>
      </c>
      <c r="M17" s="24">
        <v>2013</v>
      </c>
      <c r="N17" s="45">
        <v>713</v>
      </c>
    </row>
    <row r="18" spans="1:35" ht="20.25" customHeight="1">
      <c r="A18" s="24">
        <v>2015</v>
      </c>
      <c r="B18" s="45">
        <f>SUM(C18:H18)</f>
        <v>781</v>
      </c>
      <c r="C18" s="46">
        <v>0</v>
      </c>
      <c r="D18" s="46">
        <v>0</v>
      </c>
      <c r="E18" s="46">
        <v>149</v>
      </c>
      <c r="F18" s="46">
        <v>502</v>
      </c>
      <c r="G18" s="46">
        <v>0</v>
      </c>
      <c r="H18" s="71">
        <v>130</v>
      </c>
      <c r="I18" s="25">
        <v>2015</v>
      </c>
      <c r="M18" s="53">
        <v>2015</v>
      </c>
      <c r="N18" s="47">
        <v>781</v>
      </c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</row>
    <row r="20" spans="1:35" ht="18.75">
      <c r="A20" s="215" t="s">
        <v>70</v>
      </c>
      <c r="B20" s="215"/>
      <c r="C20" s="215"/>
      <c r="D20" s="215"/>
      <c r="E20" s="215"/>
      <c r="F20" s="215"/>
      <c r="G20" s="215"/>
      <c r="H20" s="215"/>
      <c r="I20" s="184"/>
    </row>
    <row r="21" spans="1:35" ht="17.25">
      <c r="A21" s="216" t="s">
        <v>71</v>
      </c>
      <c r="B21" s="216"/>
      <c r="C21" s="216"/>
      <c r="D21" s="216"/>
      <c r="E21" s="216"/>
      <c r="F21" s="216"/>
      <c r="G21" s="216"/>
      <c r="H21" s="216"/>
      <c r="I21" s="187"/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AI22">
        <f>'[6]Water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>
      <c r="A38" s="26"/>
      <c r="B38" s="19"/>
      <c r="C38" s="19"/>
      <c r="D38" s="19"/>
      <c r="E38" s="19"/>
      <c r="F38" s="19"/>
      <c r="G38" s="19"/>
      <c r="H38" s="19"/>
      <c r="I38" s="27"/>
    </row>
    <row r="39" spans="1:9" ht="15.75" thickBot="1">
      <c r="A39" s="28"/>
      <c r="B39" s="29"/>
      <c r="C39" s="29"/>
      <c r="D39" s="29"/>
      <c r="E39" s="61">
        <v>26</v>
      </c>
      <c r="F39" s="29"/>
      <c r="G39" s="29"/>
      <c r="H39" s="29"/>
      <c r="I39" s="30"/>
    </row>
    <row r="40" spans="1:9">
      <c r="A40" t="s">
        <v>29</v>
      </c>
      <c r="I40" t="s">
        <v>27</v>
      </c>
    </row>
  </sheetData>
  <mergeCells count="10">
    <mergeCell ref="AE11:AK11"/>
    <mergeCell ref="A20:I20"/>
    <mergeCell ref="A21:I2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="106" zoomScaleNormal="100" zoomScaleSheetLayoutView="106" workbookViewId="0">
      <selection activeCell="O9" sqref="O9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1" t="s">
        <v>163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66" t="s">
        <v>184</v>
      </c>
      <c r="B2" s="166"/>
      <c r="C2" s="166"/>
      <c r="D2" s="166"/>
      <c r="E2" s="166"/>
      <c r="F2" s="166"/>
      <c r="G2" s="166"/>
      <c r="H2" s="166"/>
      <c r="I2" s="167"/>
    </row>
    <row r="3" spans="1:11" ht="18" customHeight="1">
      <c r="A3" s="168" t="s">
        <v>244</v>
      </c>
      <c r="B3" s="168"/>
      <c r="C3" s="168"/>
      <c r="D3" s="168"/>
      <c r="E3" s="168"/>
      <c r="F3" s="168"/>
      <c r="G3" s="168"/>
      <c r="H3" s="168"/>
      <c r="I3" s="169"/>
    </row>
    <row r="4" spans="1:11" ht="18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1" ht="49.5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159</v>
      </c>
      <c r="F5" s="114" t="s">
        <v>10</v>
      </c>
      <c r="G5" s="114" t="s">
        <v>147</v>
      </c>
      <c r="H5" s="114" t="s">
        <v>152</v>
      </c>
      <c r="I5" s="142" t="s">
        <v>0</v>
      </c>
    </row>
    <row r="6" spans="1:11" ht="22.5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113</v>
      </c>
      <c r="F6" s="115" t="s">
        <v>99</v>
      </c>
      <c r="G6" s="115" t="s">
        <v>19</v>
      </c>
      <c r="H6" s="115" t="s">
        <v>107</v>
      </c>
      <c r="I6" s="143"/>
    </row>
    <row r="7" spans="1:11" ht="20.25" customHeight="1" thickTop="1">
      <c r="A7" s="98">
        <v>2007</v>
      </c>
      <c r="B7" s="80">
        <v>1078.1563550000001</v>
      </c>
      <c r="C7" s="79">
        <v>0</v>
      </c>
      <c r="D7" s="79">
        <v>0</v>
      </c>
      <c r="E7" s="79">
        <v>87.561965000000001</v>
      </c>
      <c r="F7" s="79">
        <v>869.59438999999998</v>
      </c>
      <c r="G7" s="79">
        <v>0</v>
      </c>
      <c r="H7" s="79">
        <v>121</v>
      </c>
      <c r="I7" s="100">
        <v>2007</v>
      </c>
      <c r="J7" s="134"/>
      <c r="K7" s="134"/>
    </row>
    <row r="8" spans="1:11" ht="20.25" customHeight="1">
      <c r="A8" s="99">
        <v>2008</v>
      </c>
      <c r="B8" s="81">
        <v>1123.4947850000001</v>
      </c>
      <c r="C8" s="78">
        <v>0</v>
      </c>
      <c r="D8" s="78">
        <v>0</v>
      </c>
      <c r="E8" s="78">
        <v>87.561965000000001</v>
      </c>
      <c r="F8" s="78">
        <v>913.93281999999999</v>
      </c>
      <c r="G8" s="78">
        <v>0</v>
      </c>
      <c r="H8" s="78">
        <v>122</v>
      </c>
      <c r="I8" s="101">
        <v>2008</v>
      </c>
      <c r="J8" s="134"/>
      <c r="K8" s="134"/>
    </row>
    <row r="9" spans="1:11" ht="20.25" customHeight="1">
      <c r="A9" s="98">
        <v>2009</v>
      </c>
      <c r="B9" s="80">
        <v>1747.725668</v>
      </c>
      <c r="C9" s="79">
        <v>0</v>
      </c>
      <c r="D9" s="79">
        <v>0</v>
      </c>
      <c r="E9" s="79">
        <v>264.589991</v>
      </c>
      <c r="F9" s="79">
        <v>1360.135677</v>
      </c>
      <c r="G9" s="79">
        <v>0</v>
      </c>
      <c r="H9" s="79">
        <v>123</v>
      </c>
      <c r="I9" s="100">
        <v>2009</v>
      </c>
      <c r="J9" s="134"/>
      <c r="K9" s="134"/>
    </row>
    <row r="10" spans="1:11" ht="20.25" customHeight="1">
      <c r="A10" s="99">
        <v>2010</v>
      </c>
      <c r="B10" s="81">
        <v>2033.8180539999998</v>
      </c>
      <c r="C10" s="78">
        <v>0</v>
      </c>
      <c r="D10" s="78">
        <v>0</v>
      </c>
      <c r="E10" s="78">
        <v>265.130291</v>
      </c>
      <c r="F10" s="78">
        <v>1644.6877629999999</v>
      </c>
      <c r="G10" s="78">
        <v>0</v>
      </c>
      <c r="H10" s="78">
        <v>124</v>
      </c>
      <c r="I10" s="101">
        <v>2010</v>
      </c>
      <c r="J10" s="134"/>
      <c r="K10" s="134"/>
    </row>
    <row r="11" spans="1:11" ht="20.25" customHeight="1">
      <c r="A11" s="98">
        <v>2011</v>
      </c>
      <c r="B11" s="80">
        <v>2321.7723150000002</v>
      </c>
      <c r="C11" s="79">
        <v>0</v>
      </c>
      <c r="D11" s="79">
        <v>0</v>
      </c>
      <c r="E11" s="79">
        <v>269.87379099999998</v>
      </c>
      <c r="F11" s="79">
        <v>1926.898524</v>
      </c>
      <c r="G11" s="79">
        <v>0</v>
      </c>
      <c r="H11" s="79">
        <v>125</v>
      </c>
      <c r="I11" s="100">
        <v>2011</v>
      </c>
      <c r="J11" s="134"/>
      <c r="K11" s="134"/>
    </row>
    <row r="12" spans="1:11" ht="20.25" customHeight="1">
      <c r="A12" s="99">
        <v>2012</v>
      </c>
      <c r="B12" s="81">
        <v>2390.4797909999998</v>
      </c>
      <c r="C12" s="78">
        <v>0</v>
      </c>
      <c r="D12" s="78">
        <v>0</v>
      </c>
      <c r="E12" s="78">
        <v>294.09379100000001</v>
      </c>
      <c r="F12" s="78">
        <v>1967.386</v>
      </c>
      <c r="G12" s="78">
        <v>0</v>
      </c>
      <c r="H12" s="78">
        <v>129</v>
      </c>
      <c r="I12" s="101">
        <v>2012</v>
      </c>
      <c r="J12" s="134"/>
      <c r="K12" s="134"/>
    </row>
    <row r="13" spans="1:11" ht="20.25" customHeight="1">
      <c r="A13" s="98">
        <v>2013</v>
      </c>
      <c r="B13" s="80">
        <v>2440.4937909999999</v>
      </c>
      <c r="C13" s="79">
        <v>0</v>
      </c>
      <c r="D13" s="79">
        <v>0</v>
      </c>
      <c r="E13" s="79">
        <v>294.09379100000001</v>
      </c>
      <c r="F13" s="79">
        <v>2016.9</v>
      </c>
      <c r="G13" s="79">
        <v>0</v>
      </c>
      <c r="H13" s="79">
        <v>129.5</v>
      </c>
      <c r="I13" s="100">
        <v>2013</v>
      </c>
      <c r="J13" s="134"/>
      <c r="K13" s="134"/>
    </row>
    <row r="14" spans="1:11" ht="20.25" customHeight="1">
      <c r="A14" s="99">
        <v>2014</v>
      </c>
      <c r="B14" s="81">
        <v>2513.226791</v>
      </c>
      <c r="C14" s="78">
        <v>0</v>
      </c>
      <c r="D14" s="78">
        <v>0</v>
      </c>
      <c r="E14" s="78">
        <v>298.85479099999998</v>
      </c>
      <c r="F14" s="78">
        <v>2083.8719999999998</v>
      </c>
      <c r="G14" s="78">
        <v>0</v>
      </c>
      <c r="H14" s="78">
        <v>130.5</v>
      </c>
      <c r="I14" s="101">
        <v>2014</v>
      </c>
      <c r="J14" s="134"/>
      <c r="K14" s="134"/>
    </row>
    <row r="15" spans="1:11" ht="20.25" customHeight="1">
      <c r="A15" s="98">
        <v>2015</v>
      </c>
      <c r="B15" s="80">
        <v>2597.3252910000001</v>
      </c>
      <c r="C15" s="79">
        <v>0</v>
      </c>
      <c r="D15" s="79">
        <v>0</v>
      </c>
      <c r="E15" s="79">
        <v>299.11029100000002</v>
      </c>
      <c r="F15" s="79">
        <v>2167.2150000000001</v>
      </c>
      <c r="G15" s="79">
        <v>0</v>
      </c>
      <c r="H15" s="79">
        <v>131</v>
      </c>
      <c r="I15" s="100">
        <v>2015</v>
      </c>
      <c r="J15" s="134"/>
      <c r="K15" s="134"/>
    </row>
    <row r="16" spans="1:11" ht="20.25" customHeight="1">
      <c r="A16" s="99">
        <v>2016</v>
      </c>
      <c r="B16" s="81">
        <v>2639.1698460000002</v>
      </c>
      <c r="C16" s="78">
        <v>0</v>
      </c>
      <c r="D16" s="78">
        <v>0</v>
      </c>
      <c r="E16" s="78">
        <v>299.12654099999997</v>
      </c>
      <c r="F16" s="78">
        <v>2250.0433050000001</v>
      </c>
      <c r="G16" s="78">
        <v>0</v>
      </c>
      <c r="H16" s="78">
        <v>90</v>
      </c>
      <c r="I16" s="101">
        <v>2016</v>
      </c>
      <c r="J16" s="134"/>
      <c r="K16" s="134"/>
    </row>
  </sheetData>
  <mergeCells count="7">
    <mergeCell ref="A1:I1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="124" zoomScaleNormal="100" zoomScaleSheetLayoutView="124" workbookViewId="0">
      <selection activeCell="P8" sqref="P8"/>
    </sheetView>
  </sheetViews>
  <sheetFormatPr defaultRowHeight="15"/>
  <cols>
    <col min="1" max="1" width="8.7109375" customWidth="1"/>
    <col min="2" max="2" width="14.7109375" customWidth="1"/>
    <col min="3" max="5" width="8.7109375" customWidth="1"/>
    <col min="6" max="6" width="9.7109375" customWidth="1"/>
    <col min="7" max="9" width="8.7109375" customWidth="1"/>
  </cols>
  <sheetData>
    <row r="1" spans="1:9" ht="18" customHeight="1">
      <c r="A1" s="141" t="s">
        <v>95</v>
      </c>
      <c r="B1" s="141"/>
      <c r="C1" s="141"/>
      <c r="D1" s="141"/>
      <c r="E1" s="141"/>
      <c r="F1" s="141"/>
      <c r="G1" s="141"/>
      <c r="H1" s="141"/>
      <c r="I1" s="141"/>
    </row>
    <row r="2" spans="1:9" ht="18" customHeight="1">
      <c r="A2" s="144" t="s">
        <v>170</v>
      </c>
      <c r="B2" s="144"/>
      <c r="C2" s="144"/>
      <c r="D2" s="144"/>
      <c r="E2" s="144"/>
      <c r="F2" s="144"/>
      <c r="G2" s="144"/>
      <c r="H2" s="144"/>
      <c r="I2" s="145"/>
    </row>
    <row r="3" spans="1:9" ht="18" customHeight="1">
      <c r="A3" s="146" t="s">
        <v>185</v>
      </c>
      <c r="B3" s="146"/>
      <c r="C3" s="146"/>
      <c r="D3" s="146"/>
      <c r="E3" s="146"/>
      <c r="F3" s="146"/>
      <c r="G3" s="146"/>
      <c r="H3" s="146"/>
      <c r="I3" s="147"/>
    </row>
    <row r="4" spans="1:9" ht="18" customHeight="1" thickBot="1">
      <c r="A4" s="150" t="s">
        <v>67</v>
      </c>
      <c r="B4" s="151"/>
      <c r="C4" s="151"/>
      <c r="D4" s="151"/>
      <c r="E4" s="148" t="s">
        <v>66</v>
      </c>
      <c r="F4" s="148"/>
      <c r="G4" s="148"/>
      <c r="H4" s="148"/>
      <c r="I4" s="149"/>
    </row>
    <row r="5" spans="1:9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11</v>
      </c>
      <c r="F5" s="114" t="s">
        <v>10</v>
      </c>
      <c r="G5" s="114" t="s">
        <v>42</v>
      </c>
      <c r="H5" s="114" t="s">
        <v>41</v>
      </c>
      <c r="I5" s="142" t="s">
        <v>0</v>
      </c>
    </row>
    <row r="6" spans="1:9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20</v>
      </c>
      <c r="F6" s="115" t="s">
        <v>99</v>
      </c>
      <c r="G6" s="115" t="s">
        <v>19</v>
      </c>
      <c r="H6" s="115" t="s">
        <v>107</v>
      </c>
      <c r="I6" s="143"/>
    </row>
    <row r="7" spans="1:9" ht="20.100000000000001" customHeight="1" thickTop="1">
      <c r="A7" s="98">
        <v>2007</v>
      </c>
      <c r="B7" s="80">
        <v>140811.74732282432</v>
      </c>
      <c r="C7" s="79">
        <v>1885.1443999999999</v>
      </c>
      <c r="D7" s="79">
        <v>265.52</v>
      </c>
      <c r="E7" s="79">
        <v>34678.738095238099</v>
      </c>
      <c r="F7" s="79">
        <v>102110.34482758622</v>
      </c>
      <c r="G7" s="79">
        <v>35.5</v>
      </c>
      <c r="H7" s="79">
        <v>1836.5</v>
      </c>
      <c r="I7" s="102">
        <v>2007</v>
      </c>
    </row>
    <row r="8" spans="1:9" ht="20.100000000000001" customHeight="1">
      <c r="A8" s="99">
        <v>2008</v>
      </c>
      <c r="B8" s="81">
        <v>114685.310595977</v>
      </c>
      <c r="C8" s="78">
        <v>696.68380000000002</v>
      </c>
      <c r="D8" s="78">
        <v>228.7</v>
      </c>
      <c r="E8" s="78">
        <v>16974.785416666669</v>
      </c>
      <c r="F8" s="78">
        <v>94117.241379310333</v>
      </c>
      <c r="G8" s="78">
        <v>12</v>
      </c>
      <c r="H8" s="78">
        <v>2655.9</v>
      </c>
      <c r="I8" s="103">
        <v>2008</v>
      </c>
    </row>
    <row r="9" spans="1:9" ht="20.100000000000001" customHeight="1">
      <c r="A9" s="98">
        <v>2009</v>
      </c>
      <c r="B9" s="80">
        <v>155850.91486596703</v>
      </c>
      <c r="C9" s="79">
        <v>2095.3968</v>
      </c>
      <c r="D9" s="79">
        <v>538.35</v>
      </c>
      <c r="E9" s="79">
        <v>25844.595652173914</v>
      </c>
      <c r="F9" s="79">
        <v>123055.17241379313</v>
      </c>
      <c r="G9" s="79">
        <v>56.4</v>
      </c>
      <c r="H9" s="79">
        <v>4261</v>
      </c>
      <c r="I9" s="102">
        <v>2009</v>
      </c>
    </row>
    <row r="10" spans="1:9" ht="20.100000000000001" customHeight="1">
      <c r="A10" s="99">
        <v>2010</v>
      </c>
      <c r="B10" s="81">
        <v>188728.70195862072</v>
      </c>
      <c r="C10" s="78">
        <v>612.93919999999991</v>
      </c>
      <c r="D10" s="78">
        <v>199.54</v>
      </c>
      <c r="E10" s="78">
        <v>34082.139999999992</v>
      </c>
      <c r="F10" s="78">
        <v>151434.48275862072</v>
      </c>
      <c r="G10" s="78">
        <v>15.4</v>
      </c>
      <c r="H10" s="78">
        <v>2384.1999999999998</v>
      </c>
      <c r="I10" s="103">
        <v>2010</v>
      </c>
    </row>
    <row r="11" spans="1:9" ht="20.100000000000001" customHeight="1">
      <c r="A11" s="98">
        <v>2011</v>
      </c>
      <c r="B11" s="80">
        <v>195296.97194942532</v>
      </c>
      <c r="C11" s="79">
        <v>1525.2207999999998</v>
      </c>
      <c r="D11" s="79">
        <v>539.45000000000005</v>
      </c>
      <c r="E11" s="79">
        <v>34457.666666666664</v>
      </c>
      <c r="F11" s="79">
        <v>156331.03448275864</v>
      </c>
      <c r="G11" s="79">
        <v>75.900000000000006</v>
      </c>
      <c r="H11" s="79">
        <v>2367.6999999999998</v>
      </c>
      <c r="I11" s="102">
        <v>2011</v>
      </c>
    </row>
    <row r="12" spans="1:9" ht="20.100000000000001" customHeight="1">
      <c r="A12" s="99">
        <v>2012</v>
      </c>
      <c r="B12" s="81">
        <v>136064.92705962734</v>
      </c>
      <c r="C12" s="78">
        <v>2257.5406000000003</v>
      </c>
      <c r="D12" s="78">
        <v>253.12</v>
      </c>
      <c r="E12" s="78">
        <v>24248.652173913044</v>
      </c>
      <c r="F12" s="78">
        <v>107985.71428571429</v>
      </c>
      <c r="G12" s="78">
        <v>24.6</v>
      </c>
      <c r="H12" s="78">
        <v>1295.3</v>
      </c>
      <c r="I12" s="103">
        <v>2012</v>
      </c>
    </row>
    <row r="13" spans="1:9" ht="20.100000000000001" customHeight="1">
      <c r="A13" s="98">
        <v>2013</v>
      </c>
      <c r="B13" s="80">
        <v>249350.01923703702</v>
      </c>
      <c r="C13" s="79">
        <v>2100.7422000000001</v>
      </c>
      <c r="D13" s="79">
        <v>458.52</v>
      </c>
      <c r="E13" s="79">
        <v>52912.12</v>
      </c>
      <c r="F13" s="79">
        <v>188637.03703703702</v>
      </c>
      <c r="G13" s="79">
        <v>59.9</v>
      </c>
      <c r="H13" s="79">
        <v>5181.7</v>
      </c>
      <c r="I13" s="102">
        <v>2013</v>
      </c>
    </row>
    <row r="14" spans="1:9" ht="20.100000000000001" customHeight="1">
      <c r="A14" s="99">
        <v>2014</v>
      </c>
      <c r="B14" s="81">
        <v>160292.37363703706</v>
      </c>
      <c r="C14" s="78">
        <v>1313.1866</v>
      </c>
      <c r="D14" s="78">
        <v>323.25</v>
      </c>
      <c r="E14" s="78">
        <v>31445.200000000001</v>
      </c>
      <c r="F14" s="78">
        <v>124437.03703703704</v>
      </c>
      <c r="G14" s="78">
        <v>41</v>
      </c>
      <c r="H14" s="78">
        <v>2732.7</v>
      </c>
      <c r="I14" s="103">
        <v>2014</v>
      </c>
    </row>
    <row r="15" spans="1:9" ht="20.100000000000001" customHeight="1">
      <c r="A15" s="98">
        <v>2015</v>
      </c>
      <c r="B15" s="80">
        <v>172853.38280091938</v>
      </c>
      <c r="C15" s="79">
        <v>1742.6004</v>
      </c>
      <c r="D15" s="79">
        <v>323.3</v>
      </c>
      <c r="E15" s="79">
        <v>27506.8125</v>
      </c>
      <c r="F15" s="79">
        <v>141734.53846153844</v>
      </c>
      <c r="G15" s="79">
        <v>50.6</v>
      </c>
      <c r="H15" s="79">
        <v>1495.5814393809501</v>
      </c>
      <c r="I15" s="102">
        <v>2015</v>
      </c>
    </row>
    <row r="16" spans="1:9" ht="20.100000000000001" customHeight="1">
      <c r="A16" s="99">
        <v>2016</v>
      </c>
      <c r="B16" s="81">
        <v>225743.92100399599</v>
      </c>
      <c r="C16" s="78">
        <v>1585.8019999999999</v>
      </c>
      <c r="D16" s="78" t="s">
        <v>187</v>
      </c>
      <c r="E16" s="78">
        <v>29495.35</v>
      </c>
      <c r="F16" s="78">
        <v>192795.61538461532</v>
      </c>
      <c r="G16" s="78">
        <v>48.322180000000003</v>
      </c>
      <c r="H16" s="78" t="s">
        <v>186</v>
      </c>
      <c r="I16" s="103">
        <v>2016</v>
      </c>
    </row>
    <row r="17" spans="1:9" ht="18" customHeight="1">
      <c r="A17" s="139" t="s">
        <v>191</v>
      </c>
      <c r="B17" s="139"/>
      <c r="C17" s="104"/>
      <c r="D17" s="104"/>
      <c r="E17" s="104"/>
      <c r="F17" s="104"/>
      <c r="G17" s="140" t="s">
        <v>190</v>
      </c>
      <c r="H17" s="140"/>
      <c r="I17" s="140"/>
    </row>
    <row r="18" spans="1:9" ht="18" customHeight="1">
      <c r="A18" s="139" t="s">
        <v>189</v>
      </c>
      <c r="B18" s="139"/>
      <c r="C18" s="104"/>
      <c r="D18" s="104"/>
      <c r="E18" s="104"/>
      <c r="F18" s="104"/>
      <c r="G18" s="140" t="s">
        <v>188</v>
      </c>
      <c r="H18" s="140"/>
      <c r="I18" s="140"/>
    </row>
    <row r="23" spans="1:9">
      <c r="B23" s="5"/>
    </row>
  </sheetData>
  <mergeCells count="11">
    <mergeCell ref="A18:B18"/>
    <mergeCell ref="G18:I18"/>
    <mergeCell ref="A1:I1"/>
    <mergeCell ref="I5:I6"/>
    <mergeCell ref="A5:A6"/>
    <mergeCell ref="A17:B17"/>
    <mergeCell ref="G17:I17"/>
    <mergeCell ref="A2:I2"/>
    <mergeCell ref="A3:I3"/>
    <mergeCell ref="E4:I4"/>
    <mergeCell ref="A4:D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zoomScale="123" zoomScaleNormal="100" zoomScaleSheetLayoutView="123" workbookViewId="0">
      <selection activeCell="J7" sqref="J7:J15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0" ht="18" customHeight="1">
      <c r="A1" s="141" t="s">
        <v>96</v>
      </c>
      <c r="B1" s="141"/>
      <c r="C1" s="141"/>
      <c r="D1" s="141"/>
      <c r="E1" s="141"/>
      <c r="F1" s="141"/>
      <c r="G1" s="141"/>
      <c r="H1" s="141"/>
      <c r="I1" s="141"/>
    </row>
    <row r="2" spans="1:10" ht="18" customHeight="1">
      <c r="A2" s="144" t="s">
        <v>171</v>
      </c>
      <c r="B2" s="144"/>
      <c r="C2" s="144"/>
      <c r="D2" s="144"/>
      <c r="E2" s="144"/>
      <c r="F2" s="144"/>
      <c r="G2" s="144"/>
      <c r="H2" s="144"/>
      <c r="I2" s="145"/>
    </row>
    <row r="3" spans="1:10" ht="18" customHeight="1">
      <c r="A3" s="146" t="s">
        <v>192</v>
      </c>
      <c r="B3" s="146"/>
      <c r="C3" s="146"/>
      <c r="D3" s="146"/>
      <c r="E3" s="146"/>
      <c r="F3" s="146"/>
      <c r="G3" s="146"/>
      <c r="H3" s="146"/>
      <c r="I3" s="147"/>
    </row>
    <row r="4" spans="1:10" ht="18" customHeight="1" thickBot="1">
      <c r="A4" s="150" t="s">
        <v>67</v>
      </c>
      <c r="B4" s="151"/>
      <c r="C4" s="151"/>
      <c r="D4" s="151"/>
      <c r="E4" s="148" t="s">
        <v>66</v>
      </c>
      <c r="F4" s="148"/>
      <c r="G4" s="148"/>
      <c r="H4" s="148"/>
      <c r="I4" s="149"/>
    </row>
    <row r="5" spans="1:10" ht="39.950000000000003" customHeight="1" thickTop="1">
      <c r="A5" s="142" t="s">
        <v>22</v>
      </c>
      <c r="B5" s="114" t="s">
        <v>205</v>
      </c>
      <c r="C5" s="114" t="s">
        <v>44</v>
      </c>
      <c r="D5" s="114" t="s">
        <v>43</v>
      </c>
      <c r="E5" s="114" t="s">
        <v>11</v>
      </c>
      <c r="F5" s="114" t="s">
        <v>108</v>
      </c>
      <c r="G5" s="114" t="s">
        <v>42</v>
      </c>
      <c r="H5" s="114" t="s">
        <v>110</v>
      </c>
      <c r="I5" s="142" t="s">
        <v>0</v>
      </c>
    </row>
    <row r="6" spans="1:10" ht="39.950000000000003" customHeight="1" thickBot="1">
      <c r="A6" s="143"/>
      <c r="B6" s="115" t="s">
        <v>206</v>
      </c>
      <c r="C6" s="115" t="s">
        <v>24</v>
      </c>
      <c r="D6" s="115" t="s">
        <v>21</v>
      </c>
      <c r="E6" s="115" t="s">
        <v>20</v>
      </c>
      <c r="F6" s="115" t="s">
        <v>109</v>
      </c>
      <c r="G6" s="115" t="s">
        <v>19</v>
      </c>
      <c r="H6" s="115" t="s">
        <v>194</v>
      </c>
      <c r="I6" s="143"/>
    </row>
    <row r="7" spans="1:10" ht="20.25" customHeight="1" thickTop="1">
      <c r="A7" s="105">
        <v>2008</v>
      </c>
      <c r="B7" s="81">
        <v>175</v>
      </c>
      <c r="C7" s="78">
        <v>0</v>
      </c>
      <c r="D7" s="78">
        <v>0</v>
      </c>
      <c r="E7" s="78">
        <v>102</v>
      </c>
      <c r="F7" s="78">
        <v>73</v>
      </c>
      <c r="G7" s="78">
        <v>0</v>
      </c>
      <c r="H7" s="78" t="s">
        <v>47</v>
      </c>
      <c r="I7" s="105">
        <v>2008</v>
      </c>
      <c r="J7" s="134"/>
    </row>
    <row r="8" spans="1:10" ht="20.25" customHeight="1">
      <c r="A8" s="106">
        <v>2009</v>
      </c>
      <c r="B8" s="80">
        <v>175</v>
      </c>
      <c r="C8" s="79">
        <v>0</v>
      </c>
      <c r="D8" s="79">
        <v>0</v>
      </c>
      <c r="E8" s="79">
        <v>102</v>
      </c>
      <c r="F8" s="79">
        <v>73</v>
      </c>
      <c r="G8" s="79">
        <v>0</v>
      </c>
      <c r="H8" s="79" t="s">
        <v>47</v>
      </c>
      <c r="I8" s="106">
        <v>2009</v>
      </c>
      <c r="J8" s="134"/>
    </row>
    <row r="9" spans="1:10" ht="20.25" customHeight="1">
      <c r="A9" s="105">
        <v>2010</v>
      </c>
      <c r="B9" s="81">
        <v>280.12</v>
      </c>
      <c r="C9" s="78">
        <v>0</v>
      </c>
      <c r="D9" s="78">
        <v>0</v>
      </c>
      <c r="E9" s="78">
        <v>102</v>
      </c>
      <c r="F9" s="78">
        <v>178.12</v>
      </c>
      <c r="G9" s="78">
        <v>0</v>
      </c>
      <c r="H9" s="78" t="s">
        <v>47</v>
      </c>
      <c r="I9" s="105">
        <v>2010</v>
      </c>
      <c r="J9" s="134"/>
    </row>
    <row r="10" spans="1:10" ht="20.25" customHeight="1">
      <c r="A10" s="106">
        <v>2011</v>
      </c>
      <c r="B10" s="80">
        <v>294.72000000000003</v>
      </c>
      <c r="C10" s="79">
        <v>0</v>
      </c>
      <c r="D10" s="79">
        <v>0</v>
      </c>
      <c r="E10" s="79">
        <v>102</v>
      </c>
      <c r="F10" s="79">
        <v>192.72</v>
      </c>
      <c r="G10" s="79">
        <v>0</v>
      </c>
      <c r="H10" s="79" t="s">
        <v>47</v>
      </c>
      <c r="I10" s="106">
        <v>2011</v>
      </c>
      <c r="J10" s="134"/>
    </row>
    <row r="11" spans="1:10" ht="20.25" customHeight="1">
      <c r="A11" s="105">
        <v>2012</v>
      </c>
      <c r="B11" s="81">
        <v>306.76499999999999</v>
      </c>
      <c r="C11" s="78">
        <v>0</v>
      </c>
      <c r="D11" s="78">
        <v>0</v>
      </c>
      <c r="E11" s="78">
        <v>102</v>
      </c>
      <c r="F11" s="78">
        <v>204.76499999999999</v>
      </c>
      <c r="G11" s="78">
        <v>0</v>
      </c>
      <c r="H11" s="78" t="s">
        <v>47</v>
      </c>
      <c r="I11" s="105">
        <v>2012</v>
      </c>
      <c r="J11" s="134"/>
    </row>
    <row r="12" spans="1:10" ht="20.25" customHeight="1">
      <c r="A12" s="106">
        <v>2013</v>
      </c>
      <c r="B12" s="80">
        <v>189.965</v>
      </c>
      <c r="C12" s="79">
        <v>0</v>
      </c>
      <c r="D12" s="79">
        <v>0</v>
      </c>
      <c r="E12" s="79">
        <v>102</v>
      </c>
      <c r="F12" s="79">
        <v>87.965000000000003</v>
      </c>
      <c r="G12" s="79">
        <v>0</v>
      </c>
      <c r="H12" s="79" t="s">
        <v>47</v>
      </c>
      <c r="I12" s="106">
        <v>2013</v>
      </c>
      <c r="J12" s="134"/>
    </row>
    <row r="13" spans="1:10" ht="20.25" customHeight="1">
      <c r="A13" s="105">
        <v>2014</v>
      </c>
      <c r="B13" s="81">
        <v>225.37</v>
      </c>
      <c r="C13" s="78">
        <v>0</v>
      </c>
      <c r="D13" s="78">
        <v>0</v>
      </c>
      <c r="E13" s="78">
        <v>102</v>
      </c>
      <c r="F13" s="78">
        <v>123.37</v>
      </c>
      <c r="G13" s="78">
        <v>0</v>
      </c>
      <c r="H13" s="78" t="s">
        <v>47</v>
      </c>
      <c r="I13" s="105">
        <v>2014</v>
      </c>
      <c r="J13" s="134"/>
    </row>
    <row r="14" spans="1:10" ht="20.25" customHeight="1">
      <c r="A14" s="106">
        <v>2015</v>
      </c>
      <c r="B14" s="80">
        <v>225.37</v>
      </c>
      <c r="C14" s="79">
        <v>0</v>
      </c>
      <c r="D14" s="79">
        <v>0</v>
      </c>
      <c r="E14" s="79">
        <v>102</v>
      </c>
      <c r="F14" s="79">
        <v>123</v>
      </c>
      <c r="G14" s="79">
        <v>0</v>
      </c>
      <c r="H14" s="79" t="s">
        <v>47</v>
      </c>
      <c r="I14" s="106">
        <v>2015</v>
      </c>
      <c r="J14" s="134"/>
    </row>
    <row r="15" spans="1:10" ht="20.25" customHeight="1">
      <c r="A15" s="105">
        <v>2016</v>
      </c>
      <c r="B15" s="81">
        <v>277</v>
      </c>
      <c r="C15" s="78">
        <v>0</v>
      </c>
      <c r="D15" s="78">
        <v>0</v>
      </c>
      <c r="E15" s="78">
        <v>102</v>
      </c>
      <c r="F15" s="78">
        <v>175</v>
      </c>
      <c r="G15" s="78">
        <v>0</v>
      </c>
      <c r="H15" s="78" t="s">
        <v>47</v>
      </c>
      <c r="I15" s="105">
        <v>2016</v>
      </c>
      <c r="J15" s="134"/>
    </row>
    <row r="16" spans="1:10" ht="30" customHeight="1">
      <c r="A16" s="155" t="s">
        <v>106</v>
      </c>
      <c r="B16" s="155"/>
      <c r="C16" s="155"/>
      <c r="D16" s="107"/>
      <c r="E16" s="107"/>
      <c r="F16" s="154" t="s">
        <v>169</v>
      </c>
      <c r="G16" s="154"/>
      <c r="H16" s="154"/>
      <c r="I16" s="154"/>
    </row>
    <row r="17" spans="1:9" ht="41.25" customHeight="1">
      <c r="A17" s="153" t="s">
        <v>196</v>
      </c>
      <c r="B17" s="153"/>
      <c r="C17" s="153"/>
      <c r="D17" s="153"/>
      <c r="E17" s="107"/>
      <c r="F17" s="152" t="s">
        <v>195</v>
      </c>
      <c r="G17" s="152"/>
      <c r="H17" s="152"/>
      <c r="I17" s="152"/>
    </row>
  </sheetData>
  <mergeCells count="11">
    <mergeCell ref="F17:I17"/>
    <mergeCell ref="A17:D17"/>
    <mergeCell ref="A1:I1"/>
    <mergeCell ref="I5:I6"/>
    <mergeCell ref="A5:A6"/>
    <mergeCell ref="F16:I16"/>
    <mergeCell ref="A16:C16"/>
    <mergeCell ref="A2:I2"/>
    <mergeCell ref="A3:I3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topLeftCell="A7" zoomScale="130" zoomScaleNormal="100" zoomScaleSheetLayoutView="130" workbookViewId="0">
      <selection activeCell="M15" sqref="M15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8" customHeight="1">
      <c r="A1" s="141" t="s">
        <v>97</v>
      </c>
      <c r="B1" s="141"/>
      <c r="C1" s="141"/>
      <c r="D1" s="141"/>
      <c r="E1" s="141"/>
      <c r="F1" s="141"/>
      <c r="G1" s="141"/>
      <c r="H1" s="141"/>
      <c r="I1" s="141"/>
    </row>
    <row r="2" spans="1:9" ht="18" customHeight="1">
      <c r="A2" s="144" t="s">
        <v>172</v>
      </c>
      <c r="B2" s="144"/>
      <c r="C2" s="144"/>
      <c r="D2" s="144"/>
      <c r="E2" s="144"/>
      <c r="F2" s="144"/>
      <c r="G2" s="144"/>
      <c r="H2" s="144"/>
      <c r="I2" s="145"/>
    </row>
    <row r="3" spans="1:9" ht="18" customHeight="1">
      <c r="A3" s="146" t="s">
        <v>193</v>
      </c>
      <c r="B3" s="146"/>
      <c r="C3" s="146"/>
      <c r="D3" s="146"/>
      <c r="E3" s="146"/>
      <c r="F3" s="146"/>
      <c r="G3" s="146"/>
      <c r="H3" s="146"/>
      <c r="I3" s="147"/>
    </row>
    <row r="4" spans="1:9" ht="18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9" ht="39.950000000000003" customHeight="1" thickTop="1">
      <c r="A5" s="142" t="s">
        <v>22</v>
      </c>
      <c r="B5" s="114" t="s">
        <v>45</v>
      </c>
      <c r="C5" s="114" t="s">
        <v>202</v>
      </c>
      <c r="D5" s="114" t="s">
        <v>43</v>
      </c>
      <c r="E5" s="114" t="s">
        <v>199</v>
      </c>
      <c r="F5" s="114" t="s">
        <v>10</v>
      </c>
      <c r="G5" s="114" t="s">
        <v>197</v>
      </c>
      <c r="H5" s="114" t="s">
        <v>100</v>
      </c>
      <c r="I5" s="142" t="s">
        <v>0</v>
      </c>
    </row>
    <row r="6" spans="1:9" ht="39.950000000000003" customHeight="1" thickBot="1">
      <c r="A6" s="143"/>
      <c r="B6" s="115" t="s">
        <v>46</v>
      </c>
      <c r="C6" s="115" t="s">
        <v>203</v>
      </c>
      <c r="D6" s="115" t="s">
        <v>21</v>
      </c>
      <c r="E6" s="115" t="s">
        <v>200</v>
      </c>
      <c r="F6" s="115" t="s">
        <v>99</v>
      </c>
      <c r="G6" s="115" t="s">
        <v>198</v>
      </c>
      <c r="H6" s="115" t="s">
        <v>101</v>
      </c>
      <c r="I6" s="143"/>
    </row>
    <row r="7" spans="1:9" ht="20.25" customHeight="1" thickTop="1">
      <c r="A7" s="24">
        <v>2007</v>
      </c>
      <c r="B7" s="80"/>
      <c r="C7" s="79">
        <v>156.39934793623001</v>
      </c>
      <c r="D7" s="79">
        <v>246.66608400000001</v>
      </c>
      <c r="E7" s="79" t="s">
        <v>47</v>
      </c>
      <c r="F7" s="79">
        <v>16873</v>
      </c>
      <c r="G7" s="79">
        <v>156.39934793623001</v>
      </c>
      <c r="H7" s="79" t="s">
        <v>47</v>
      </c>
      <c r="I7" s="25">
        <v>2007</v>
      </c>
    </row>
    <row r="8" spans="1:9" ht="20.25" customHeight="1">
      <c r="A8" s="53">
        <v>2008</v>
      </c>
      <c r="B8" s="81"/>
      <c r="C8" s="78">
        <v>142.28033346482002</v>
      </c>
      <c r="D8" s="78">
        <v>248.6</v>
      </c>
      <c r="E8" s="78" t="s">
        <v>47</v>
      </c>
      <c r="F8" s="78">
        <v>16501</v>
      </c>
      <c r="G8" s="78">
        <v>142.28033346482002</v>
      </c>
      <c r="H8" s="78" t="s">
        <v>47</v>
      </c>
      <c r="I8" s="54">
        <v>2008</v>
      </c>
    </row>
    <row r="9" spans="1:9" ht="20.25" customHeight="1">
      <c r="A9" s="24">
        <v>2009</v>
      </c>
      <c r="B9" s="80"/>
      <c r="C9" s="79">
        <v>137.65505966919997</v>
      </c>
      <c r="D9" s="79">
        <v>246.89</v>
      </c>
      <c r="E9" s="79" t="s">
        <v>47</v>
      </c>
      <c r="F9" s="79">
        <v>16181</v>
      </c>
      <c r="G9" s="79">
        <v>137.65505966919997</v>
      </c>
      <c r="H9" s="79" t="s">
        <v>47</v>
      </c>
      <c r="I9" s="25">
        <v>2009</v>
      </c>
    </row>
    <row r="10" spans="1:9" ht="20.25" customHeight="1">
      <c r="A10" s="53">
        <v>2010</v>
      </c>
      <c r="B10" s="81"/>
      <c r="C10" s="78">
        <v>111.07552164191</v>
      </c>
      <c r="D10" s="78">
        <v>248.22</v>
      </c>
      <c r="E10" s="78" t="s">
        <v>47</v>
      </c>
      <c r="F10" s="78">
        <v>15790.880000000001</v>
      </c>
      <c r="G10" s="78">
        <v>111.07552164191</v>
      </c>
      <c r="H10" s="78">
        <v>2157</v>
      </c>
      <c r="I10" s="54">
        <v>2010</v>
      </c>
    </row>
    <row r="11" spans="1:9" ht="20.25" customHeight="1">
      <c r="A11" s="24">
        <v>2011</v>
      </c>
      <c r="B11" s="80">
        <v>20980.656676431794</v>
      </c>
      <c r="C11" s="79">
        <v>105.64667643179999</v>
      </c>
      <c r="D11" s="79">
        <v>249.53</v>
      </c>
      <c r="E11" s="79">
        <v>1077.5999999999999</v>
      </c>
      <c r="F11" s="79">
        <v>17299.28</v>
      </c>
      <c r="G11" s="79">
        <v>105.64667643179999</v>
      </c>
      <c r="H11" s="79">
        <v>2062</v>
      </c>
      <c r="I11" s="25">
        <v>2011</v>
      </c>
    </row>
    <row r="12" spans="1:9" ht="20.25" customHeight="1">
      <c r="A12" s="53">
        <v>2012</v>
      </c>
      <c r="B12" s="81">
        <v>22446.626484030829</v>
      </c>
      <c r="C12" s="78">
        <v>102.09148403082999</v>
      </c>
      <c r="D12" s="78">
        <v>250.21</v>
      </c>
      <c r="E12" s="78">
        <v>1070.49</v>
      </c>
      <c r="F12" s="78">
        <v>18940.235000000001</v>
      </c>
      <c r="G12" s="78">
        <v>102.09148403082999</v>
      </c>
      <c r="H12" s="78">
        <v>1905</v>
      </c>
      <c r="I12" s="54">
        <v>2012</v>
      </c>
    </row>
    <row r="13" spans="1:9" ht="20.25" customHeight="1">
      <c r="A13" s="24">
        <v>2013</v>
      </c>
      <c r="B13" s="80">
        <v>23828.14171694317</v>
      </c>
      <c r="C13" s="79">
        <v>93.156716943170011</v>
      </c>
      <c r="D13" s="79">
        <v>250.08</v>
      </c>
      <c r="E13" s="79">
        <v>1084.6699999999998</v>
      </c>
      <c r="F13" s="79">
        <v>20395.035</v>
      </c>
      <c r="G13" s="79">
        <v>93.156716943170011</v>
      </c>
      <c r="H13" s="79">
        <v>1823</v>
      </c>
      <c r="I13" s="25">
        <v>2013</v>
      </c>
    </row>
    <row r="14" spans="1:9" ht="20.25" customHeight="1">
      <c r="A14" s="53">
        <v>2014</v>
      </c>
      <c r="B14" s="81">
        <v>24749.721969727649</v>
      </c>
      <c r="C14" s="78">
        <v>89.371969727650011</v>
      </c>
      <c r="D14" s="78">
        <v>250.28</v>
      </c>
      <c r="E14" s="78">
        <v>1092.8</v>
      </c>
      <c r="F14" s="78">
        <v>21351.63</v>
      </c>
      <c r="G14" s="78">
        <v>89.371969727650011</v>
      </c>
      <c r="H14" s="78">
        <v>1786.54</v>
      </c>
      <c r="I14" s="54">
        <v>2014</v>
      </c>
    </row>
    <row r="15" spans="1:9" ht="20.25" customHeight="1">
      <c r="A15" s="24">
        <v>2015</v>
      </c>
      <c r="B15" s="80">
        <v>27771.038687606218</v>
      </c>
      <c r="C15" s="79">
        <v>83.028687606219989</v>
      </c>
      <c r="D15" s="79" t="s">
        <v>201</v>
      </c>
      <c r="E15" s="79">
        <v>1095</v>
      </c>
      <c r="F15" s="79">
        <v>22647.63</v>
      </c>
      <c r="G15" s="79">
        <v>83.028687606219989</v>
      </c>
      <c r="H15" s="79">
        <v>3536</v>
      </c>
      <c r="I15" s="25">
        <v>2015</v>
      </c>
    </row>
    <row r="16" spans="1:9" ht="20.25" customHeight="1">
      <c r="A16" s="53">
        <v>2016</v>
      </c>
      <c r="B16" s="81">
        <v>26705.241172049507</v>
      </c>
      <c r="C16" s="78">
        <v>85.16117204951</v>
      </c>
      <c r="D16" s="78" t="s">
        <v>201</v>
      </c>
      <c r="E16" s="78">
        <v>1083.6999999999998</v>
      </c>
      <c r="F16" s="78">
        <v>21595</v>
      </c>
      <c r="G16" s="78">
        <v>85.16117204951</v>
      </c>
      <c r="H16" s="78" t="s">
        <v>204</v>
      </c>
      <c r="I16" s="54">
        <v>2016</v>
      </c>
    </row>
    <row r="17" spans="1:9" ht="20.25" customHeight="1">
      <c r="A17" s="110" t="s">
        <v>98</v>
      </c>
      <c r="B17" s="110"/>
      <c r="C17" s="109"/>
      <c r="D17" s="109"/>
      <c r="E17" s="156" t="s">
        <v>104</v>
      </c>
      <c r="F17" s="156"/>
      <c r="G17" s="156"/>
      <c r="H17" s="156"/>
      <c r="I17" s="156"/>
    </row>
    <row r="18" spans="1:9" ht="20.25" customHeight="1" thickBot="1">
      <c r="A18" s="110" t="s">
        <v>208</v>
      </c>
      <c r="B18" s="110"/>
      <c r="C18" s="109"/>
      <c r="D18" s="109"/>
      <c r="E18" s="156" t="s">
        <v>207</v>
      </c>
      <c r="F18" s="156"/>
      <c r="G18" s="156"/>
      <c r="H18" s="156"/>
      <c r="I18" s="156"/>
    </row>
    <row r="19" spans="1:9" ht="15.75" customHeight="1" thickBot="1">
      <c r="A19" s="111" t="s">
        <v>210</v>
      </c>
      <c r="B19" s="111"/>
      <c r="C19" s="112"/>
      <c r="D19" s="112"/>
      <c r="E19" s="156" t="s">
        <v>209</v>
      </c>
      <c r="F19" s="156"/>
      <c r="G19" s="156"/>
      <c r="H19" s="156"/>
      <c r="I19" s="156"/>
    </row>
    <row r="20" spans="1:9" ht="41.25" customHeight="1">
      <c r="A20" s="157" t="s">
        <v>212</v>
      </c>
      <c r="B20" s="158"/>
      <c r="C20" s="158"/>
      <c r="D20" s="158"/>
      <c r="E20" s="156" t="s">
        <v>211</v>
      </c>
      <c r="F20" s="156"/>
      <c r="G20" s="156"/>
      <c r="H20" s="156"/>
      <c r="I20" s="156"/>
    </row>
    <row r="21" spans="1:9" ht="15.75" customHeight="1" thickBot="1">
      <c r="A21" s="113" t="s">
        <v>214</v>
      </c>
      <c r="B21" s="113"/>
      <c r="C21" s="112"/>
      <c r="D21" s="112"/>
      <c r="E21" s="156" t="s">
        <v>213</v>
      </c>
      <c r="F21" s="156"/>
      <c r="G21" s="156"/>
      <c r="H21" s="156"/>
      <c r="I21" s="156"/>
    </row>
  </sheetData>
  <mergeCells count="13">
    <mergeCell ref="A1:I1"/>
    <mergeCell ref="I5:I6"/>
    <mergeCell ref="A5:A6"/>
    <mergeCell ref="A3:I3"/>
    <mergeCell ref="A2:I2"/>
    <mergeCell ref="A4:D4"/>
    <mergeCell ref="E4:I4"/>
    <mergeCell ref="E20:I20"/>
    <mergeCell ref="E19:I19"/>
    <mergeCell ref="E17:I17"/>
    <mergeCell ref="E21:I21"/>
    <mergeCell ref="A20:D20"/>
    <mergeCell ref="E18:I18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topLeftCell="A3" zoomScale="118" zoomScaleNormal="100" zoomScaleSheetLayoutView="118" workbookViewId="0">
      <selection activeCell="Q9" sqref="Q9"/>
    </sheetView>
  </sheetViews>
  <sheetFormatPr defaultRowHeight="15"/>
  <cols>
    <col min="2" max="2" width="14.7109375" customWidth="1"/>
    <col min="9" max="9" width="8.7109375" customWidth="1"/>
  </cols>
  <sheetData>
    <row r="1" spans="1:11" ht="18" customHeight="1">
      <c r="A1" s="141" t="s">
        <v>115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44" t="s">
        <v>173</v>
      </c>
      <c r="B2" s="144"/>
      <c r="C2" s="144"/>
      <c r="D2" s="144"/>
      <c r="E2" s="144"/>
      <c r="F2" s="144"/>
      <c r="G2" s="144"/>
      <c r="H2" s="144"/>
      <c r="I2" s="145"/>
    </row>
    <row r="3" spans="1:11" ht="18" customHeight="1">
      <c r="A3" s="159" t="s">
        <v>215</v>
      </c>
      <c r="B3" s="159"/>
      <c r="C3" s="159"/>
      <c r="D3" s="159"/>
      <c r="E3" s="159"/>
      <c r="F3" s="159"/>
      <c r="G3" s="159"/>
      <c r="H3" s="159"/>
      <c r="I3" s="160"/>
    </row>
    <row r="4" spans="1:11" ht="18" customHeight="1" thickBot="1">
      <c r="A4" s="150" t="s">
        <v>67</v>
      </c>
      <c r="B4" s="151"/>
      <c r="C4" s="151"/>
      <c r="D4" s="151"/>
      <c r="E4" s="148" t="s">
        <v>66</v>
      </c>
      <c r="F4" s="148"/>
      <c r="G4" s="148"/>
      <c r="H4" s="148"/>
      <c r="I4" s="149"/>
    </row>
    <row r="5" spans="1:11" ht="43.5" customHeight="1" thickTop="1">
      <c r="A5" s="142" t="s">
        <v>22</v>
      </c>
      <c r="B5" s="114" t="s">
        <v>45</v>
      </c>
      <c r="C5" s="114" t="s">
        <v>114</v>
      </c>
      <c r="D5" s="114" t="s">
        <v>43</v>
      </c>
      <c r="E5" s="114" t="s">
        <v>112</v>
      </c>
      <c r="F5" s="114" t="s">
        <v>10</v>
      </c>
      <c r="G5" s="114" t="s">
        <v>116</v>
      </c>
      <c r="H5" s="114" t="s">
        <v>110</v>
      </c>
      <c r="I5" s="142" t="s">
        <v>0</v>
      </c>
    </row>
    <row r="6" spans="1:11" ht="22.5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113</v>
      </c>
      <c r="F6" s="115" t="s">
        <v>99</v>
      </c>
      <c r="G6" s="115" t="s">
        <v>117</v>
      </c>
      <c r="H6" s="115" t="s">
        <v>107</v>
      </c>
      <c r="I6" s="143"/>
    </row>
    <row r="7" spans="1:11" ht="20.25" customHeight="1" thickTop="1">
      <c r="A7" s="98">
        <v>2007</v>
      </c>
      <c r="B7" s="80">
        <v>3541.3181881088394</v>
      </c>
      <c r="C7" s="79">
        <v>514.87413297883995</v>
      </c>
      <c r="D7" s="79">
        <v>251</v>
      </c>
      <c r="E7" s="79">
        <v>87.544055130000004</v>
      </c>
      <c r="F7" s="79">
        <v>1067</v>
      </c>
      <c r="G7" s="79">
        <v>106.3</v>
      </c>
      <c r="H7" s="79">
        <v>1514.6</v>
      </c>
      <c r="I7" s="100">
        <v>2007</v>
      </c>
      <c r="J7" s="134"/>
      <c r="K7" s="134"/>
    </row>
    <row r="8" spans="1:11" ht="20.25" customHeight="1">
      <c r="A8" s="99">
        <v>2008</v>
      </c>
      <c r="B8" s="81">
        <v>3758.90514110807</v>
      </c>
      <c r="C8" s="78">
        <v>553.85115847806992</v>
      </c>
      <c r="D8" s="78">
        <v>312</v>
      </c>
      <c r="E8" s="78">
        <v>90.953622630000012</v>
      </c>
      <c r="F8" s="78">
        <v>1063</v>
      </c>
      <c r="G8" s="78">
        <v>145</v>
      </c>
      <c r="H8" s="78">
        <v>1594.1003599999999</v>
      </c>
      <c r="I8" s="101">
        <v>2008</v>
      </c>
      <c r="J8" s="134"/>
      <c r="K8" s="134"/>
    </row>
    <row r="9" spans="1:11" ht="20.25" customHeight="1">
      <c r="A9" s="98">
        <v>2009</v>
      </c>
      <c r="B9" s="80">
        <v>3993.9941281497404</v>
      </c>
      <c r="C9" s="79">
        <v>572.24128814974006</v>
      </c>
      <c r="D9" s="79">
        <v>340</v>
      </c>
      <c r="E9" s="79">
        <v>108.10000000000007</v>
      </c>
      <c r="F9" s="79">
        <v>1145</v>
      </c>
      <c r="G9" s="79">
        <v>176</v>
      </c>
      <c r="H9" s="79">
        <v>1652.6528400000002</v>
      </c>
      <c r="I9" s="100">
        <v>2009</v>
      </c>
      <c r="J9" s="134"/>
      <c r="K9" s="134"/>
    </row>
    <row r="10" spans="1:11" ht="20.25" customHeight="1">
      <c r="A10" s="99">
        <v>2010</v>
      </c>
      <c r="B10" s="81">
        <v>4241.0827046595005</v>
      </c>
      <c r="C10" s="78">
        <v>595.35390065949991</v>
      </c>
      <c r="D10" s="78">
        <v>374</v>
      </c>
      <c r="E10" s="78">
        <v>145.80000000000004</v>
      </c>
      <c r="F10" s="78">
        <v>1258</v>
      </c>
      <c r="G10" s="78">
        <v>188.3</v>
      </c>
      <c r="H10" s="78">
        <v>1679.6288039999999</v>
      </c>
      <c r="I10" s="101">
        <v>2010</v>
      </c>
      <c r="J10" s="134"/>
      <c r="K10" s="134"/>
    </row>
    <row r="11" spans="1:11" ht="20.25" customHeight="1">
      <c r="A11" s="98">
        <v>2011</v>
      </c>
      <c r="B11" s="80">
        <v>4573.2970856744305</v>
      </c>
      <c r="C11" s="79">
        <v>621.34606567443006</v>
      </c>
      <c r="D11" s="79">
        <v>401</v>
      </c>
      <c r="E11" s="79">
        <v>172</v>
      </c>
      <c r="F11" s="79">
        <v>1476</v>
      </c>
      <c r="G11" s="79">
        <v>189.7</v>
      </c>
      <c r="H11" s="79">
        <v>1713.2510199999999</v>
      </c>
      <c r="I11" s="100">
        <v>2011</v>
      </c>
      <c r="J11" s="134"/>
      <c r="K11" s="134"/>
    </row>
    <row r="12" spans="1:11" ht="20.25" customHeight="1">
      <c r="A12" s="99">
        <v>2012</v>
      </c>
      <c r="B12" s="81">
        <v>4831.7170607020498</v>
      </c>
      <c r="C12" s="78">
        <v>634.17612270205007</v>
      </c>
      <c r="D12" s="78">
        <v>437</v>
      </c>
      <c r="E12" s="78">
        <v>199.89999999999981</v>
      </c>
      <c r="F12" s="78">
        <v>1545</v>
      </c>
      <c r="G12" s="78">
        <v>197</v>
      </c>
      <c r="H12" s="78">
        <v>1818.640938</v>
      </c>
      <c r="I12" s="101">
        <v>2012</v>
      </c>
      <c r="J12" s="134"/>
      <c r="K12" s="134"/>
    </row>
    <row r="13" spans="1:11" ht="20.25" customHeight="1">
      <c r="A13" s="98">
        <v>2013</v>
      </c>
      <c r="B13" s="80">
        <v>4988.2300692198796</v>
      </c>
      <c r="C13" s="79">
        <v>638.32800759988004</v>
      </c>
      <c r="D13" s="79">
        <v>465</v>
      </c>
      <c r="E13" s="79">
        <v>211.50000000000017</v>
      </c>
      <c r="F13" s="79">
        <v>1594</v>
      </c>
      <c r="G13" s="79">
        <v>204.8</v>
      </c>
      <c r="H13" s="79">
        <v>1874.6020616200001</v>
      </c>
      <c r="I13" s="100">
        <v>2013</v>
      </c>
      <c r="J13" s="134"/>
      <c r="K13" s="134"/>
    </row>
    <row r="14" spans="1:11" ht="20.25" customHeight="1">
      <c r="A14" s="99">
        <v>2014</v>
      </c>
      <c r="B14" s="81">
        <v>5224.9050342804494</v>
      </c>
      <c r="C14" s="78">
        <v>653.70503428044992</v>
      </c>
      <c r="D14" s="78">
        <v>494</v>
      </c>
      <c r="E14" s="78">
        <v>223.89999999999978</v>
      </c>
      <c r="F14" s="78">
        <v>1685</v>
      </c>
      <c r="G14" s="78">
        <v>219.3</v>
      </c>
      <c r="H14" s="78">
        <v>1949</v>
      </c>
      <c r="I14" s="101">
        <v>2014</v>
      </c>
      <c r="J14" s="134"/>
      <c r="K14" s="134"/>
    </row>
    <row r="15" spans="1:11" ht="20.25" customHeight="1">
      <c r="A15" s="98">
        <v>2015</v>
      </c>
      <c r="B15" s="80">
        <v>5530.8780817217794</v>
      </c>
      <c r="C15" s="79">
        <v>676.98300172177994</v>
      </c>
      <c r="D15" s="79">
        <v>535</v>
      </c>
      <c r="E15" s="79">
        <v>239.59999999999988</v>
      </c>
      <c r="F15" s="79">
        <v>1833</v>
      </c>
      <c r="G15" s="79">
        <v>241.6</v>
      </c>
      <c r="H15" s="79">
        <v>2004.69508</v>
      </c>
      <c r="I15" s="100">
        <v>2015</v>
      </c>
      <c r="J15" s="134"/>
      <c r="K15" s="134"/>
    </row>
    <row r="16" spans="1:11" ht="20.25" customHeight="1">
      <c r="A16" s="99">
        <v>2016</v>
      </c>
      <c r="B16" s="81">
        <v>5745.7157814871189</v>
      </c>
      <c r="C16" s="78">
        <v>712.35666899649004</v>
      </c>
      <c r="D16" s="78">
        <v>560</v>
      </c>
      <c r="E16" s="78">
        <v>279.59999999999997</v>
      </c>
      <c r="F16" s="78">
        <v>1947</v>
      </c>
      <c r="G16" s="78">
        <v>241.9</v>
      </c>
      <c r="H16" s="78">
        <v>2004.8591124906279</v>
      </c>
      <c r="I16" s="101">
        <v>2016</v>
      </c>
      <c r="J16" s="134"/>
      <c r="K16" s="134"/>
    </row>
    <row r="17" spans="1:9" ht="20.25" customHeight="1">
      <c r="A17" s="139" t="s">
        <v>118</v>
      </c>
      <c r="B17" s="139"/>
      <c r="C17" s="139"/>
      <c r="D17" s="108"/>
      <c r="E17" s="108"/>
      <c r="F17" s="156" t="s">
        <v>122</v>
      </c>
      <c r="G17" s="156"/>
      <c r="H17" s="156"/>
      <c r="I17" s="156"/>
    </row>
  </sheetData>
  <mergeCells count="9">
    <mergeCell ref="A1:I1"/>
    <mergeCell ref="A5:A6"/>
    <mergeCell ref="I5:I6"/>
    <mergeCell ref="A17:C17"/>
    <mergeCell ref="F17:I17"/>
    <mergeCell ref="A2:I2"/>
    <mergeCell ref="A3:I3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topLeftCell="A4" zoomScale="106" zoomScaleNormal="100" zoomScaleSheetLayoutView="106" workbookViewId="0">
      <selection activeCell="Q14" sqref="Q14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1" t="s">
        <v>119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44" t="s">
        <v>174</v>
      </c>
      <c r="B2" s="144"/>
      <c r="C2" s="144"/>
      <c r="D2" s="144"/>
      <c r="E2" s="144"/>
      <c r="F2" s="144"/>
      <c r="G2" s="144"/>
      <c r="H2" s="144"/>
      <c r="I2" s="145"/>
      <c r="K2" s="57"/>
    </row>
    <row r="3" spans="1:11" ht="18" customHeight="1">
      <c r="A3" s="146" t="s">
        <v>216</v>
      </c>
      <c r="B3" s="146"/>
      <c r="C3" s="146"/>
      <c r="D3" s="146"/>
      <c r="E3" s="146"/>
      <c r="F3" s="146"/>
      <c r="G3" s="146"/>
      <c r="H3" s="146"/>
      <c r="I3" s="147"/>
    </row>
    <row r="4" spans="1:11" ht="18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114</v>
      </c>
      <c r="D5" s="114" t="s">
        <v>43</v>
      </c>
      <c r="E5" s="114" t="s">
        <v>220</v>
      </c>
      <c r="F5" s="114" t="s">
        <v>10</v>
      </c>
      <c r="G5" s="114" t="s">
        <v>116</v>
      </c>
      <c r="H5" s="114" t="s">
        <v>41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217</v>
      </c>
      <c r="D6" s="115" t="s">
        <v>21</v>
      </c>
      <c r="E6" s="115" t="s">
        <v>221</v>
      </c>
      <c r="F6" s="115" t="s">
        <v>99</v>
      </c>
      <c r="G6" s="115" t="s">
        <v>117</v>
      </c>
      <c r="H6" s="115" t="s">
        <v>107</v>
      </c>
      <c r="I6" s="143"/>
    </row>
    <row r="7" spans="1:11" ht="20.25" customHeight="1" thickTop="1">
      <c r="A7" s="98">
        <v>2007</v>
      </c>
      <c r="B7" s="80"/>
      <c r="C7" s="82">
        <v>34.6</v>
      </c>
      <c r="D7" s="82">
        <v>41.578800000000001</v>
      </c>
      <c r="E7" s="82"/>
      <c r="F7" s="82">
        <v>140</v>
      </c>
      <c r="G7" s="82">
        <v>31.6</v>
      </c>
      <c r="H7" s="82"/>
      <c r="I7" s="100">
        <v>2007</v>
      </c>
    </row>
    <row r="8" spans="1:11" ht="20.25" customHeight="1">
      <c r="A8" s="99">
        <v>2008</v>
      </c>
      <c r="B8" s="81"/>
      <c r="C8" s="83">
        <v>40.5</v>
      </c>
      <c r="D8" s="83">
        <v>40.299999999999997</v>
      </c>
      <c r="E8" s="83"/>
      <c r="F8" s="83">
        <v>150</v>
      </c>
      <c r="G8" s="83">
        <v>39.6</v>
      </c>
      <c r="H8" s="83"/>
      <c r="I8" s="101">
        <v>2008</v>
      </c>
    </row>
    <row r="9" spans="1:11" ht="20.25" customHeight="1">
      <c r="A9" s="98">
        <v>2009</v>
      </c>
      <c r="B9" s="80"/>
      <c r="C9" s="82">
        <v>41.8</v>
      </c>
      <c r="D9" s="82">
        <v>41.7</v>
      </c>
      <c r="E9" s="82"/>
      <c r="F9" s="82">
        <v>185</v>
      </c>
      <c r="G9" s="82">
        <v>38.200000000000003</v>
      </c>
      <c r="H9" s="82"/>
      <c r="I9" s="100">
        <v>2009</v>
      </c>
    </row>
    <row r="10" spans="1:11" ht="20.25" customHeight="1">
      <c r="A10" s="99">
        <v>2010</v>
      </c>
      <c r="B10" s="81"/>
      <c r="C10" s="83">
        <v>41.9</v>
      </c>
      <c r="D10" s="83">
        <v>51.1</v>
      </c>
      <c r="E10" s="83"/>
      <c r="F10" s="83">
        <v>219</v>
      </c>
      <c r="G10" s="83">
        <v>35.4</v>
      </c>
      <c r="H10" s="83"/>
      <c r="I10" s="101">
        <v>2010</v>
      </c>
    </row>
    <row r="11" spans="1:11" ht="20.25" customHeight="1">
      <c r="A11" s="98">
        <v>2011</v>
      </c>
      <c r="B11" s="80"/>
      <c r="C11" s="82">
        <v>46.4</v>
      </c>
      <c r="D11" s="82">
        <v>63.7</v>
      </c>
      <c r="E11" s="82"/>
      <c r="F11" s="82">
        <v>225</v>
      </c>
      <c r="G11" s="82">
        <v>37.6</v>
      </c>
      <c r="H11" s="82"/>
      <c r="I11" s="100">
        <v>2011</v>
      </c>
    </row>
    <row r="12" spans="1:11" ht="20.25" customHeight="1">
      <c r="A12" s="99">
        <v>2012</v>
      </c>
      <c r="B12" s="81">
        <v>681.354828</v>
      </c>
      <c r="C12" s="78">
        <v>47</v>
      </c>
      <c r="D12" s="78">
        <v>78.8</v>
      </c>
      <c r="E12" s="78">
        <v>16.204729999999998</v>
      </c>
      <c r="F12" s="78">
        <v>194</v>
      </c>
      <c r="G12" s="78">
        <v>36.700000000000003</v>
      </c>
      <c r="H12" s="78">
        <v>308.65009800000001</v>
      </c>
      <c r="I12" s="101">
        <v>2012</v>
      </c>
    </row>
    <row r="13" spans="1:11" ht="20.25" customHeight="1">
      <c r="A13" s="98">
        <v>2013</v>
      </c>
      <c r="B13" s="80">
        <v>731.54458174678894</v>
      </c>
      <c r="C13" s="79">
        <v>36.200000000000003</v>
      </c>
      <c r="D13" s="79">
        <v>80.040000000000006</v>
      </c>
      <c r="E13" s="79">
        <v>23.10473</v>
      </c>
      <c r="F13" s="79">
        <v>183</v>
      </c>
      <c r="G13" s="79">
        <v>32.4</v>
      </c>
      <c r="H13" s="79">
        <v>376.79985174678899</v>
      </c>
      <c r="I13" s="100">
        <v>2013</v>
      </c>
    </row>
    <row r="14" spans="1:11" ht="20.25" customHeight="1">
      <c r="A14" s="99">
        <v>2014</v>
      </c>
      <c r="B14" s="81">
        <v>880.00272478376678</v>
      </c>
      <c r="C14" s="78">
        <v>39.9</v>
      </c>
      <c r="D14" s="78">
        <v>94.2</v>
      </c>
      <c r="E14" s="78">
        <v>27.25</v>
      </c>
      <c r="F14" s="78">
        <v>256</v>
      </c>
      <c r="G14" s="78">
        <v>31.4</v>
      </c>
      <c r="H14" s="78">
        <v>431.25272478376678</v>
      </c>
      <c r="I14" s="101">
        <v>2014</v>
      </c>
    </row>
    <row r="15" spans="1:11" ht="20.25" customHeight="1">
      <c r="A15" s="98">
        <v>2015</v>
      </c>
      <c r="B15" s="80">
        <v>883.99756036106101</v>
      </c>
      <c r="C15" s="79">
        <v>44.86958825141005</v>
      </c>
      <c r="D15" s="79">
        <v>97</v>
      </c>
      <c r="E15" s="79">
        <v>31.8</v>
      </c>
      <c r="F15" s="79">
        <v>229</v>
      </c>
      <c r="G15" s="79">
        <v>29.6</v>
      </c>
      <c r="H15" s="79">
        <v>451.72797210965098</v>
      </c>
      <c r="I15" s="100">
        <v>2015</v>
      </c>
    </row>
    <row r="16" spans="1:11" ht="20.25" customHeight="1">
      <c r="A16" s="99">
        <v>2016</v>
      </c>
      <c r="B16" s="81">
        <v>907.06859055280199</v>
      </c>
      <c r="C16" s="78" t="s">
        <v>224</v>
      </c>
      <c r="D16" s="78">
        <v>104</v>
      </c>
      <c r="E16" s="78">
        <v>33.002389999999998</v>
      </c>
      <c r="F16" s="78">
        <v>216.00335000000001</v>
      </c>
      <c r="G16" s="78">
        <v>39.200000000000003</v>
      </c>
      <c r="H16" s="78">
        <v>469.99326230139201</v>
      </c>
      <c r="I16" s="101">
        <v>2016</v>
      </c>
    </row>
    <row r="17" spans="1:9" ht="45.75" customHeight="1" thickBot="1">
      <c r="A17" s="162" t="s">
        <v>120</v>
      </c>
      <c r="B17" s="162"/>
      <c r="C17" s="162"/>
      <c r="D17" s="17"/>
      <c r="E17" s="17"/>
      <c r="F17" s="161" t="s">
        <v>121</v>
      </c>
      <c r="G17" s="161"/>
      <c r="H17" s="161"/>
      <c r="I17" s="161"/>
    </row>
    <row r="18" spans="1:9" ht="16.5" customHeight="1" thickBot="1">
      <c r="A18" s="116" t="s">
        <v>219</v>
      </c>
      <c r="B18" s="17"/>
      <c r="C18" s="17"/>
      <c r="D18" s="17"/>
      <c r="E18" s="17"/>
      <c r="F18" s="119"/>
      <c r="G18" s="119"/>
      <c r="H18" s="119"/>
      <c r="I18" s="132" t="s">
        <v>218</v>
      </c>
    </row>
    <row r="19" spans="1:9" ht="16.5" customHeight="1" thickBot="1">
      <c r="A19" s="117" t="s">
        <v>223</v>
      </c>
      <c r="B19" s="17"/>
      <c r="C19" s="17"/>
      <c r="D19" s="17"/>
      <c r="E19" s="17"/>
      <c r="F19" s="119"/>
      <c r="G19" s="119"/>
      <c r="H19" s="119"/>
      <c r="I19" s="118" t="s">
        <v>222</v>
      </c>
    </row>
  </sheetData>
  <mergeCells count="9">
    <mergeCell ref="A1:I1"/>
    <mergeCell ref="F17:I17"/>
    <mergeCell ref="A17:C17"/>
    <mergeCell ref="A2:I2"/>
    <mergeCell ref="A3:I3"/>
    <mergeCell ref="A4:D4"/>
    <mergeCell ref="E4:I4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topLeftCell="A6" zoomScale="112" zoomScaleNormal="100" zoomScaleSheetLayoutView="112" workbookViewId="0">
      <selection activeCell="J7" sqref="J7:J16"/>
    </sheetView>
  </sheetViews>
  <sheetFormatPr defaultRowHeight="15"/>
  <cols>
    <col min="2" max="2" width="14.7109375" customWidth="1"/>
    <col min="3" max="9" width="8.7109375" customWidth="1"/>
  </cols>
  <sheetData>
    <row r="1" spans="1:10" ht="17.25">
      <c r="A1" s="141" t="s">
        <v>125</v>
      </c>
      <c r="B1" s="141"/>
      <c r="C1" s="141"/>
      <c r="D1" s="141"/>
      <c r="E1" s="141"/>
      <c r="F1" s="141"/>
      <c r="G1" s="141"/>
      <c r="H1" s="141"/>
      <c r="I1" s="141"/>
    </row>
    <row r="2" spans="1:10" ht="18.75" customHeight="1">
      <c r="A2" s="144" t="s">
        <v>123</v>
      </c>
      <c r="B2" s="144"/>
      <c r="C2" s="144"/>
      <c r="D2" s="144"/>
      <c r="E2" s="144"/>
      <c r="F2" s="144"/>
      <c r="G2" s="144"/>
      <c r="H2" s="144"/>
      <c r="I2" s="145"/>
    </row>
    <row r="3" spans="1:10" ht="18.75" customHeight="1">
      <c r="A3" s="146" t="s">
        <v>124</v>
      </c>
      <c r="B3" s="146"/>
      <c r="C3" s="146"/>
      <c r="D3" s="146"/>
      <c r="E3" s="146"/>
      <c r="F3" s="146"/>
      <c r="G3" s="146"/>
      <c r="H3" s="146"/>
      <c r="I3" s="147"/>
    </row>
    <row r="4" spans="1:10" ht="15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0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130</v>
      </c>
      <c r="F5" s="114" t="s">
        <v>10</v>
      </c>
      <c r="G5" s="114" t="s">
        <v>42</v>
      </c>
      <c r="H5" s="114" t="s">
        <v>41</v>
      </c>
      <c r="I5" s="142" t="s">
        <v>0</v>
      </c>
    </row>
    <row r="6" spans="1:10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131</v>
      </c>
      <c r="F6" s="115" t="s">
        <v>99</v>
      </c>
      <c r="G6" s="115" t="s">
        <v>19</v>
      </c>
      <c r="H6" s="115" t="s">
        <v>107</v>
      </c>
      <c r="I6" s="143"/>
    </row>
    <row r="7" spans="1:10" ht="20.25" customHeight="1" thickTop="1">
      <c r="A7" s="98">
        <v>2007</v>
      </c>
      <c r="B7" s="80"/>
      <c r="C7" s="82">
        <v>705.87348091506999</v>
      </c>
      <c r="D7" s="82">
        <v>539.5788</v>
      </c>
      <c r="E7" s="82">
        <v>87.544055130000004</v>
      </c>
      <c r="F7" s="82">
        <v>18080</v>
      </c>
      <c r="G7" s="82">
        <v>337.8</v>
      </c>
      <c r="H7" s="82">
        <v>1514.6</v>
      </c>
      <c r="I7" s="100">
        <v>2007</v>
      </c>
      <c r="J7" s="134"/>
    </row>
    <row r="8" spans="1:10" ht="20.25" customHeight="1">
      <c r="A8" s="99">
        <v>2008</v>
      </c>
      <c r="B8" s="81"/>
      <c r="C8" s="83">
        <v>736.63149194288997</v>
      </c>
      <c r="D8" s="83">
        <v>600.9</v>
      </c>
      <c r="E8" s="83">
        <v>192.95362263000001</v>
      </c>
      <c r="F8" s="83">
        <v>17787</v>
      </c>
      <c r="G8" s="83">
        <v>367.5</v>
      </c>
      <c r="H8" s="83">
        <v>1594.1003599999999</v>
      </c>
      <c r="I8" s="101">
        <v>2008</v>
      </c>
      <c r="J8" s="134"/>
    </row>
    <row r="9" spans="1:10" ht="20.25" customHeight="1">
      <c r="A9" s="98">
        <v>2009</v>
      </c>
      <c r="B9" s="80"/>
      <c r="C9" s="82">
        <v>751.69634781894001</v>
      </c>
      <c r="D9" s="82">
        <v>630.59</v>
      </c>
      <c r="E9" s="82">
        <v>210.10000000000008</v>
      </c>
      <c r="F9" s="82">
        <v>17584</v>
      </c>
      <c r="G9" s="82">
        <v>383.3</v>
      </c>
      <c r="H9" s="82">
        <v>1652.6528400000002</v>
      </c>
      <c r="I9" s="100">
        <v>2009</v>
      </c>
      <c r="J9" s="134"/>
    </row>
    <row r="10" spans="1:10" ht="20.25" customHeight="1">
      <c r="A10" s="99">
        <v>2010</v>
      </c>
      <c r="B10" s="81"/>
      <c r="C10" s="83">
        <v>748.32942230140986</v>
      </c>
      <c r="D10" s="83">
        <v>673.32</v>
      </c>
      <c r="E10" s="83">
        <v>247.80000000000004</v>
      </c>
      <c r="F10" s="83">
        <v>17446</v>
      </c>
      <c r="G10" s="83">
        <v>405.5</v>
      </c>
      <c r="H10" s="83">
        <v>3836.6288039999999</v>
      </c>
      <c r="I10" s="101">
        <v>2010</v>
      </c>
      <c r="J10" s="134"/>
    </row>
    <row r="11" spans="1:10" ht="20.25" customHeight="1">
      <c r="A11" s="98">
        <v>2011</v>
      </c>
      <c r="B11" s="80"/>
      <c r="C11" s="82">
        <v>773.39274210623</v>
      </c>
      <c r="D11" s="82">
        <v>714.23</v>
      </c>
      <c r="E11" s="82">
        <v>1351.6</v>
      </c>
      <c r="F11" s="82">
        <v>19193</v>
      </c>
      <c r="G11" s="82">
        <v>413.9</v>
      </c>
      <c r="H11" s="82">
        <v>3775.2510199999997</v>
      </c>
      <c r="I11" s="100">
        <v>2011</v>
      </c>
      <c r="J11" s="134"/>
    </row>
    <row r="12" spans="1:10" ht="20.25" customHeight="1">
      <c r="A12" s="99">
        <v>2012</v>
      </c>
      <c r="B12" s="81">
        <v>28266.463372732876</v>
      </c>
      <c r="C12" s="78">
        <v>783.26760673288004</v>
      </c>
      <c r="D12" s="78">
        <v>766.01</v>
      </c>
      <c r="E12" s="78">
        <v>1388.5947299999998</v>
      </c>
      <c r="F12" s="78">
        <v>20884</v>
      </c>
      <c r="G12" s="78">
        <v>412.3</v>
      </c>
      <c r="H12" s="78">
        <v>4032.2910360000001</v>
      </c>
      <c r="I12" s="101">
        <v>2012</v>
      </c>
      <c r="J12" s="134"/>
    </row>
    <row r="13" spans="1:10" ht="20.25" customHeight="1">
      <c r="A13" s="98">
        <v>2013</v>
      </c>
      <c r="B13" s="80">
        <v>29737.881367909842</v>
      </c>
      <c r="C13" s="79">
        <v>767.68472454305015</v>
      </c>
      <c r="D13" s="79">
        <v>795.12</v>
      </c>
      <c r="E13" s="79">
        <v>1421.2747300000001</v>
      </c>
      <c r="F13" s="79">
        <v>22260</v>
      </c>
      <c r="G13" s="79">
        <v>419.4</v>
      </c>
      <c r="H13" s="79">
        <v>4074.4019133667894</v>
      </c>
      <c r="I13" s="100">
        <v>2013</v>
      </c>
      <c r="J13" s="134"/>
    </row>
    <row r="14" spans="1:10" ht="20.25" customHeight="1">
      <c r="A14" s="99">
        <v>2014</v>
      </c>
      <c r="B14" s="81">
        <v>31139.199728791868</v>
      </c>
      <c r="C14" s="78">
        <v>782.97700400809993</v>
      </c>
      <c r="D14" s="78">
        <v>838.48</v>
      </c>
      <c r="E14" s="78">
        <v>1445.9499999999998</v>
      </c>
      <c r="F14" s="78">
        <v>23416</v>
      </c>
      <c r="G14" s="78">
        <v>429.79999999999995</v>
      </c>
      <c r="H14" s="78">
        <v>4166.792724783767</v>
      </c>
      <c r="I14" s="101">
        <v>2014</v>
      </c>
      <c r="J14" s="134"/>
    </row>
    <row r="15" spans="1:10" ht="20.25" customHeight="1">
      <c r="A15" s="98">
        <v>2015</v>
      </c>
      <c r="B15" s="80">
        <v>34472.684329689058</v>
      </c>
      <c r="C15" s="79">
        <v>804.88127757940993</v>
      </c>
      <c r="D15" s="79">
        <v>882.28</v>
      </c>
      <c r="E15" s="79">
        <v>1468.3999999999999</v>
      </c>
      <c r="F15" s="79">
        <v>24833</v>
      </c>
      <c r="G15" s="79">
        <v>430.3</v>
      </c>
      <c r="H15" s="79">
        <v>5992.4230521096506</v>
      </c>
      <c r="I15" s="100">
        <v>2015</v>
      </c>
      <c r="J15" s="134"/>
    </row>
    <row r="16" spans="1:10" ht="20.25" customHeight="1">
      <c r="A16" s="99">
        <v>2016</v>
      </c>
      <c r="B16" s="81">
        <v>33685.125544089402</v>
      </c>
      <c r="C16" s="78">
        <v>842.38742929741011</v>
      </c>
      <c r="D16" s="78">
        <v>914.28</v>
      </c>
      <c r="E16" s="78">
        <v>1498.3023899999998</v>
      </c>
      <c r="F16" s="78">
        <v>23933.003349999999</v>
      </c>
      <c r="G16" s="78">
        <v>436.2</v>
      </c>
      <c r="H16" s="78">
        <v>6010.8523747920199</v>
      </c>
      <c r="I16" s="101">
        <v>2016</v>
      </c>
      <c r="J16" s="134"/>
    </row>
    <row r="17" spans="1:9" ht="29.25" customHeight="1">
      <c r="A17" s="165" t="s">
        <v>128</v>
      </c>
      <c r="B17" s="165"/>
      <c r="C17" s="165"/>
      <c r="D17" s="165"/>
      <c r="E17" s="164" t="s">
        <v>127</v>
      </c>
      <c r="F17" s="164"/>
      <c r="G17" s="164"/>
      <c r="H17" s="164"/>
      <c r="I17" s="164"/>
    </row>
    <row r="18" spans="1:9" ht="27.75" customHeight="1">
      <c r="A18" s="153" t="s">
        <v>126</v>
      </c>
      <c r="B18" s="153"/>
      <c r="C18" s="153"/>
      <c r="D18" s="153"/>
      <c r="E18" s="163" t="s">
        <v>129</v>
      </c>
      <c r="F18" s="163"/>
      <c r="G18" s="163"/>
      <c r="H18" s="163"/>
      <c r="I18" s="163"/>
    </row>
    <row r="19" spans="1:9">
      <c r="A19" s="120"/>
      <c r="B19" s="121"/>
    </row>
  </sheetData>
  <mergeCells count="11">
    <mergeCell ref="A1:I1"/>
    <mergeCell ref="A5:A6"/>
    <mergeCell ref="I5:I6"/>
    <mergeCell ref="E17:I17"/>
    <mergeCell ref="A17:D17"/>
    <mergeCell ref="A18:D18"/>
    <mergeCell ref="E18:I18"/>
    <mergeCell ref="A3:I3"/>
    <mergeCell ref="A2:I2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topLeftCell="A3" zoomScale="106" zoomScaleNormal="100" zoomScaleSheetLayoutView="106" workbookViewId="0">
      <selection activeCell="J7" sqref="J7:K16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1" t="s">
        <v>137</v>
      </c>
      <c r="B1" s="141"/>
      <c r="C1" s="141"/>
      <c r="D1" s="141"/>
      <c r="E1" s="141"/>
      <c r="F1" s="141"/>
      <c r="G1" s="141"/>
      <c r="H1" s="141"/>
      <c r="I1" s="141"/>
    </row>
    <row r="2" spans="1:11" s="11" customFormat="1" ht="42" customHeight="1">
      <c r="A2" s="166" t="s">
        <v>176</v>
      </c>
      <c r="B2" s="166"/>
      <c r="C2" s="166"/>
      <c r="D2" s="166"/>
      <c r="E2" s="166"/>
      <c r="F2" s="166"/>
      <c r="G2" s="166"/>
      <c r="H2" s="166"/>
      <c r="I2" s="167"/>
    </row>
    <row r="3" spans="1:11" ht="18" customHeight="1">
      <c r="A3" s="168" t="s">
        <v>225</v>
      </c>
      <c r="B3" s="168"/>
      <c r="C3" s="168"/>
      <c r="D3" s="168"/>
      <c r="E3" s="168"/>
      <c r="F3" s="168"/>
      <c r="G3" s="168"/>
      <c r="H3" s="168"/>
      <c r="I3" s="169"/>
    </row>
    <row r="4" spans="1:11" ht="18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11</v>
      </c>
      <c r="F5" s="114" t="s">
        <v>10</v>
      </c>
      <c r="G5" s="114" t="s">
        <v>147</v>
      </c>
      <c r="H5" s="114" t="s">
        <v>134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20</v>
      </c>
      <c r="F6" s="115" t="s">
        <v>99</v>
      </c>
      <c r="G6" s="115" t="s">
        <v>111</v>
      </c>
      <c r="H6" s="115" t="s">
        <v>101</v>
      </c>
      <c r="I6" s="143"/>
    </row>
    <row r="7" spans="1:11" ht="20.25" customHeight="1" thickTop="1">
      <c r="A7" s="124">
        <v>2007</v>
      </c>
      <c r="B7" s="80">
        <v>4557.2196175888403</v>
      </c>
      <c r="C7" s="82">
        <v>514.9341329788399</v>
      </c>
      <c r="D7" s="82">
        <v>251</v>
      </c>
      <c r="E7" s="82">
        <v>123.78548461000001</v>
      </c>
      <c r="F7" s="82">
        <v>1977</v>
      </c>
      <c r="G7" s="82">
        <v>175.9</v>
      </c>
      <c r="H7" s="82">
        <v>1514.6</v>
      </c>
      <c r="I7" s="122">
        <v>2007</v>
      </c>
      <c r="J7" s="134"/>
      <c r="K7" s="134"/>
    </row>
    <row r="8" spans="1:11" ht="20.25" customHeight="1">
      <c r="A8" s="125">
        <v>2008</v>
      </c>
      <c r="B8" s="81">
        <v>4804.1666203980694</v>
      </c>
      <c r="C8" s="83">
        <v>553.91115847806986</v>
      </c>
      <c r="D8" s="83">
        <v>312</v>
      </c>
      <c r="E8" s="83">
        <v>134.05510192000003</v>
      </c>
      <c r="F8" s="83">
        <v>2006</v>
      </c>
      <c r="G8" s="83">
        <v>204.1</v>
      </c>
      <c r="H8" s="83">
        <v>1594.1003599999999</v>
      </c>
      <c r="I8" s="123">
        <v>2008</v>
      </c>
      <c r="J8" s="134"/>
      <c r="K8" s="134"/>
    </row>
    <row r="9" spans="1:11" ht="20.25" customHeight="1">
      <c r="A9" s="124">
        <v>2009</v>
      </c>
      <c r="B9" s="80">
        <v>5072.9541281497395</v>
      </c>
      <c r="C9" s="82">
        <v>572.30128814974</v>
      </c>
      <c r="D9" s="82">
        <v>340</v>
      </c>
      <c r="E9" s="82">
        <v>161.20000000000007</v>
      </c>
      <c r="F9" s="82">
        <v>2123</v>
      </c>
      <c r="G9" s="82">
        <v>223.8</v>
      </c>
      <c r="H9" s="82">
        <v>1652.6528400000002</v>
      </c>
      <c r="I9" s="122">
        <v>2009</v>
      </c>
      <c r="J9" s="134"/>
      <c r="K9" s="134"/>
    </row>
    <row r="10" spans="1:11" ht="20.25" customHeight="1">
      <c r="A10" s="125">
        <v>2010</v>
      </c>
      <c r="B10" s="81">
        <v>5362.3427046594998</v>
      </c>
      <c r="C10" s="83">
        <v>595.41390065949986</v>
      </c>
      <c r="D10" s="83">
        <v>374</v>
      </c>
      <c r="E10" s="83">
        <v>190</v>
      </c>
      <c r="F10" s="83">
        <v>2283</v>
      </c>
      <c r="G10" s="83">
        <v>240.3</v>
      </c>
      <c r="H10" s="83">
        <v>1679.6288039999999</v>
      </c>
      <c r="I10" s="123">
        <v>2010</v>
      </c>
      <c r="J10" s="134"/>
      <c r="K10" s="134"/>
    </row>
    <row r="11" spans="1:11" ht="20.25" customHeight="1">
      <c r="A11" s="124">
        <v>2011</v>
      </c>
      <c r="B11" s="80">
        <v>5624.6570856744293</v>
      </c>
      <c r="C11" s="82">
        <v>621.40606567443001</v>
      </c>
      <c r="D11" s="82">
        <v>401</v>
      </c>
      <c r="E11" s="82">
        <v>216</v>
      </c>
      <c r="F11" s="82">
        <v>2423</v>
      </c>
      <c r="G11" s="82">
        <v>250</v>
      </c>
      <c r="H11" s="82">
        <v>1713.2510199999999</v>
      </c>
      <c r="I11" s="122">
        <v>2011</v>
      </c>
      <c r="J11" s="134"/>
      <c r="K11" s="134"/>
    </row>
    <row r="12" spans="1:11" ht="20.25" customHeight="1">
      <c r="A12" s="125">
        <v>2012</v>
      </c>
      <c r="B12" s="81">
        <v>5904.3670607020495</v>
      </c>
      <c r="C12" s="78">
        <v>634.23612270205001</v>
      </c>
      <c r="D12" s="78">
        <v>437</v>
      </c>
      <c r="E12" s="78">
        <v>236.78999999999979</v>
      </c>
      <c r="F12" s="78">
        <v>2527</v>
      </c>
      <c r="G12" s="78">
        <v>250.7</v>
      </c>
      <c r="H12" s="78">
        <v>1818.640938</v>
      </c>
      <c r="I12" s="123">
        <v>2012</v>
      </c>
      <c r="J12" s="134"/>
      <c r="K12" s="134"/>
    </row>
    <row r="13" spans="1:11" ht="20.25" customHeight="1">
      <c r="A13" s="124">
        <v>2013</v>
      </c>
      <c r="B13" s="80">
        <v>6229.5900692198811</v>
      </c>
      <c r="C13" s="79">
        <v>638.38800759987998</v>
      </c>
      <c r="D13" s="79">
        <v>465</v>
      </c>
      <c r="E13" s="79">
        <v>263</v>
      </c>
      <c r="F13" s="79">
        <v>2731</v>
      </c>
      <c r="G13" s="79">
        <v>257.60000000000002</v>
      </c>
      <c r="H13" s="79">
        <v>1874.6020616200001</v>
      </c>
      <c r="I13" s="122">
        <v>2013</v>
      </c>
      <c r="J13" s="134"/>
      <c r="K13" s="134"/>
    </row>
    <row r="14" spans="1:11" ht="20.25" customHeight="1">
      <c r="A14" s="125">
        <v>2014</v>
      </c>
      <c r="B14" s="81">
        <v>6522.6534542804493</v>
      </c>
      <c r="C14" s="78">
        <v>653.76503428044987</v>
      </c>
      <c r="D14" s="78">
        <v>494</v>
      </c>
      <c r="E14" s="78">
        <v>283.0999999999998</v>
      </c>
      <c r="F14" s="78">
        <v>2874</v>
      </c>
      <c r="G14" s="78">
        <v>268.60000000000002</v>
      </c>
      <c r="H14" s="78">
        <v>1949.18842</v>
      </c>
      <c r="I14" s="123">
        <v>2014</v>
      </c>
      <c r="J14" s="134"/>
      <c r="K14" s="134"/>
    </row>
    <row r="15" spans="1:11" ht="20.25" customHeight="1">
      <c r="A15" s="124">
        <v>2015</v>
      </c>
      <c r="B15" s="80">
        <v>6811.4380817217798</v>
      </c>
      <c r="C15" s="79">
        <v>677.04300172177989</v>
      </c>
      <c r="D15" s="79">
        <v>535</v>
      </c>
      <c r="E15" s="79">
        <v>300.8</v>
      </c>
      <c r="F15" s="79">
        <v>3026</v>
      </c>
      <c r="G15" s="79">
        <v>267.89999999999998</v>
      </c>
      <c r="H15" s="79">
        <v>2004.69508</v>
      </c>
      <c r="I15" s="122">
        <v>2015</v>
      </c>
      <c r="J15" s="134"/>
      <c r="K15" s="134"/>
    </row>
    <row r="16" spans="1:11" ht="20.25" customHeight="1">
      <c r="A16" s="125">
        <v>2016</v>
      </c>
      <c r="B16" s="81">
        <v>7001.5757814871176</v>
      </c>
      <c r="C16" s="78">
        <v>712.41666899648999</v>
      </c>
      <c r="D16" s="78">
        <v>560</v>
      </c>
      <c r="E16" s="78">
        <v>330</v>
      </c>
      <c r="F16" s="78">
        <v>3129</v>
      </c>
      <c r="G16" s="78">
        <v>265.3</v>
      </c>
      <c r="H16" s="78">
        <v>2004.8591124906279</v>
      </c>
      <c r="I16" s="123">
        <v>2016</v>
      </c>
      <c r="J16" s="134"/>
      <c r="K16" s="134"/>
    </row>
    <row r="17" spans="1:9" ht="27" customHeight="1">
      <c r="A17" s="153" t="s">
        <v>132</v>
      </c>
      <c r="B17" s="153"/>
      <c r="C17" s="153"/>
      <c r="D17" s="153"/>
      <c r="E17" s="163" t="s">
        <v>133</v>
      </c>
      <c r="F17" s="163"/>
      <c r="G17" s="163"/>
      <c r="H17" s="163"/>
      <c r="I17" s="163"/>
    </row>
  </sheetData>
  <mergeCells count="9">
    <mergeCell ref="A1:I1"/>
    <mergeCell ref="A5:A6"/>
    <mergeCell ref="I5:I6"/>
    <mergeCell ref="A17:D17"/>
    <mergeCell ref="E17:I17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List of Tables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PCWWCS</vt:lpstr>
      <vt:lpstr>PCWWT</vt:lpstr>
      <vt:lpstr>PS-NO</vt:lpstr>
      <vt:lpstr>DS-No</vt:lpstr>
      <vt:lpstr>T13</vt:lpstr>
      <vt:lpstr>T14</vt:lpstr>
      <vt:lpstr>WWTP-NO</vt:lpstr>
      <vt:lpstr>Dams-NO</vt:lpstr>
      <vt:lpstr>T15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Ibtihag Al Siyabi</dc:creator>
  <cp:lastModifiedBy>Ibtihag Al Siyabi</cp:lastModifiedBy>
  <dcterms:created xsi:type="dcterms:W3CDTF">2016-06-05T02:59:04Z</dcterms:created>
  <dcterms:modified xsi:type="dcterms:W3CDTF">2018-05-08T08:03:10Z</dcterms:modified>
</cp:coreProperties>
</file>