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943" activeTab="17"/>
  </bookViews>
  <sheets>
    <sheet name="غلاف" sheetId="67" r:id="rId1"/>
    <sheet name="T.1" sheetId="1" r:id="rId2"/>
    <sheet name="T.2" sheetId="53" r:id="rId3"/>
    <sheet name="T.3" sheetId="4" r:id="rId4"/>
    <sheet name="T.4" sheetId="76" r:id="rId5"/>
    <sheet name="T.5" sheetId="6" r:id="rId6"/>
    <sheet name="T.6" sheetId="8" r:id="rId7"/>
    <sheet name="T.7" sheetId="10" r:id="rId8"/>
    <sheet name="T.8" sheetId="63" r:id="rId9"/>
    <sheet name="T.9" sheetId="14" r:id="rId10"/>
    <sheet name="T.10" sheetId="17" r:id="rId11"/>
    <sheet name="T.11" sheetId="81" r:id="rId12"/>
    <sheet name="T.12" sheetId="84" r:id="rId13"/>
    <sheet name="T.13" sheetId="85" r:id="rId14"/>
    <sheet name="T.14" sheetId="86" r:id="rId15"/>
    <sheet name="T.15" sheetId="87" r:id="rId16"/>
    <sheet name="T.16" sheetId="90" r:id="rId17"/>
    <sheet name="T.17" sheetId="91" r:id="rId18"/>
  </sheets>
  <externalReferences>
    <externalReference r:id="rId19"/>
    <externalReference r:id="rId20"/>
    <externalReference r:id="rId21"/>
  </externalReferences>
  <definedNames>
    <definedName name="_ftn1" localSheetId="1">T.1!$N$3</definedName>
    <definedName name="_ftnref1" localSheetId="1">T.1!$A$1</definedName>
    <definedName name="_Toc445728009" localSheetId="5">T.5!#REF!</definedName>
    <definedName name="_Toc445728010" localSheetId="6">T.6!#REF!</definedName>
    <definedName name="_Toc445728013" localSheetId="7">T.7!#REF!</definedName>
    <definedName name="_Toc445728015" localSheetId="9">T.9!#REF!</definedName>
    <definedName name="_Toc445733318" localSheetId="5">T.5!#REF!</definedName>
    <definedName name="_Toc445733319" localSheetId="6">T.6!#REF!</definedName>
    <definedName name="_Toc445733322" localSheetId="7">T.7!#REF!</definedName>
    <definedName name="_Toc445733336">#REF!</definedName>
    <definedName name="_Toc445735924" localSheetId="10">T.10!$A$1</definedName>
    <definedName name="_Toc445736018" localSheetId="3">T.3!$A$2</definedName>
    <definedName name="_Toc445736021" localSheetId="5">T.5!$A$2</definedName>
    <definedName name="_Toc445736024" localSheetId="6">T.6!$A$2</definedName>
    <definedName name="_Toc445736027" localSheetId="7">T.7!$A$2</definedName>
    <definedName name="_Toc445736033" localSheetId="9">T.9!$A$2</definedName>
    <definedName name="_Toc445736036" localSheetId="10">T.10!$A$2</definedName>
    <definedName name="_Toc455920368" localSheetId="1">T.1!$A$1</definedName>
    <definedName name="_Toc455998640" localSheetId="3">T.3!$A$1</definedName>
    <definedName name="_Toc455998643" localSheetId="5">T.5!$A$1</definedName>
    <definedName name="_Toc455998649" localSheetId="7">T.7!$A$1</definedName>
    <definedName name="_Toc455998655" localSheetId="9">T.9!$A$1</definedName>
    <definedName name="_Toc456503083" localSheetId="1">T.1!$A$2</definedName>
    <definedName name="_xlnm.Print_Area" localSheetId="1">T.1!$A$1:$P$168</definedName>
    <definedName name="_xlnm.Print_Area" localSheetId="10">T.10!$A$1:$P$125</definedName>
    <definedName name="_xlnm.Print_Area" localSheetId="11">T.11!$A$1:$P$115</definedName>
    <definedName name="_xlnm.Print_Area" localSheetId="12">T.12!$A$1:$P$48</definedName>
    <definedName name="_xlnm.Print_Area" localSheetId="13">T.13!$A$1:$P$65</definedName>
    <definedName name="_xlnm.Print_Area" localSheetId="14">T.14!$A$1:$P$116</definedName>
    <definedName name="_xlnm.Print_Area" localSheetId="15">T.15!$A$1:$P$206</definedName>
    <definedName name="_xlnm.Print_Area" localSheetId="16">T.16!$A$1:$P$79</definedName>
    <definedName name="_xlnm.Print_Area" localSheetId="17">T.17!$A$1:$P$114</definedName>
    <definedName name="_xlnm.Print_Area" localSheetId="2">T.2!$A$1:$I$69</definedName>
    <definedName name="_xlnm.Print_Area" localSheetId="3">T.3!$A$1:$I$69</definedName>
    <definedName name="_xlnm.Print_Area" localSheetId="4">T.4!$A$1:$I$69</definedName>
    <definedName name="_xlnm.Print_Area" localSheetId="5">T.5!$A$1:$I$69</definedName>
    <definedName name="_xlnm.Print_Area" localSheetId="6">T.6!$A$1:$I$69</definedName>
    <definedName name="_xlnm.Print_Area" localSheetId="7">T.7!$A$1:$I$69</definedName>
    <definedName name="_xlnm.Print_Area" localSheetId="8">T.8!$A$1:$I$69</definedName>
    <definedName name="_xlnm.Print_Area" localSheetId="9">T.9!$A$1:$I$69</definedName>
    <definedName name="_xlnm.Print_Area" localSheetId="0">غلاف!$A$1:$M$17</definedName>
    <definedName name="_xlnm.Print_Titles" localSheetId="1">T.1!$1:$6</definedName>
    <definedName name="_xlnm.Print_Titles" localSheetId="10">T.10!$1:$5</definedName>
    <definedName name="_xlnm.Print_Titles" localSheetId="11">T.11!$1:$5</definedName>
    <definedName name="_xlnm.Print_Titles" localSheetId="12">T.12!$1:$5</definedName>
    <definedName name="_xlnm.Print_Titles" localSheetId="13">T.13!$1:$5</definedName>
    <definedName name="_xlnm.Print_Titles" localSheetId="14">T.14!$1:$5</definedName>
    <definedName name="_xlnm.Print_Titles" localSheetId="15">T.15!$1:$5</definedName>
    <definedName name="_xlnm.Print_Titles" localSheetId="16">T.16!$1:$5</definedName>
    <definedName name="_xlnm.Print_Titles" localSheetId="17">T.17!$1:$5</definedName>
    <definedName name="_xlnm.Print_Titles" localSheetId="2">T.2!$1:$5</definedName>
    <definedName name="_xlnm.Print_Titles" localSheetId="3">T.3!$1:$5</definedName>
    <definedName name="_xlnm.Print_Titles" localSheetId="4">T.4!$1:$5</definedName>
    <definedName name="_xlnm.Print_Titles" localSheetId="5">T.5!$1:$5</definedName>
    <definedName name="_xlnm.Print_Titles" localSheetId="6">T.6!$1:$5</definedName>
    <definedName name="_xlnm.Print_Titles" localSheetId="7">T.7!$1:$5</definedName>
    <definedName name="_xlnm.Print_Titles" localSheetId="8">T.8!$1:$5</definedName>
    <definedName name="_xlnm.Print_Titles" localSheetId="9">T.9!$1:$5</definedName>
  </definedNames>
  <calcPr calcId="162913"/>
</workbook>
</file>

<file path=xl/calcChain.xml><?xml version="1.0" encoding="utf-8"?>
<calcChain xmlns="http://schemas.openxmlformats.org/spreadsheetml/2006/main">
  <c r="E29" i="90" l="1"/>
  <c r="E28" i="90"/>
  <c r="E27" i="90"/>
  <c r="E26" i="90"/>
  <c r="E25" i="90"/>
  <c r="E24" i="90"/>
  <c r="E23" i="90" s="1"/>
  <c r="D23" i="90"/>
  <c r="E21" i="90"/>
  <c r="E20" i="90"/>
  <c r="E19" i="90"/>
  <c r="E18" i="90"/>
  <c r="E17" i="90"/>
  <c r="E16" i="90"/>
  <c r="E15" i="90"/>
  <c r="D15" i="90"/>
  <c r="E13" i="90"/>
  <c r="E12" i="90"/>
  <c r="E11" i="90"/>
  <c r="E10" i="90"/>
  <c r="E9" i="90"/>
  <c r="E8" i="90"/>
  <c r="E7" i="90" s="1"/>
  <c r="D7" i="90"/>
  <c r="E41" i="91"/>
  <c r="E39" i="91"/>
  <c r="E38" i="91"/>
  <c r="E37" i="91"/>
  <c r="E36" i="91"/>
  <c r="E35" i="91"/>
  <c r="E34" i="91"/>
  <c r="E33" i="91"/>
  <c r="E32" i="91"/>
  <c r="E31" i="91"/>
  <c r="D31" i="91"/>
  <c r="E17" i="91"/>
  <c r="E15" i="91"/>
  <c r="E14" i="91"/>
  <c r="E13" i="91"/>
  <c r="E12" i="91"/>
  <c r="E11" i="91"/>
  <c r="E10" i="91"/>
  <c r="E9" i="91"/>
  <c r="E8" i="91"/>
  <c r="E7" i="91" s="1"/>
  <c r="D7" i="91"/>
  <c r="E29" i="91"/>
  <c r="E27" i="91"/>
  <c r="E26" i="91"/>
  <c r="E25" i="91"/>
  <c r="E24" i="91"/>
  <c r="E23" i="91"/>
  <c r="E22" i="91"/>
  <c r="E21" i="91"/>
  <c r="E19" i="91" s="1"/>
  <c r="E20" i="91"/>
  <c r="D19" i="91"/>
  <c r="F49" i="85" l="1"/>
  <c r="F48" i="85"/>
  <c r="F29" i="85"/>
  <c r="F30" i="85"/>
  <c r="F28" i="85"/>
  <c r="F11" i="85"/>
  <c r="F10" i="85"/>
  <c r="F9" i="85"/>
  <c r="F36" i="84"/>
  <c r="F35" i="84"/>
  <c r="F23" i="84"/>
  <c r="F22" i="84"/>
  <c r="F10" i="84"/>
  <c r="F9" i="84"/>
  <c r="T12" i="84"/>
  <c r="S13" i="84"/>
  <c r="U12" i="84"/>
  <c r="U13" i="84"/>
  <c r="T13" i="84"/>
  <c r="S12" i="84"/>
  <c r="D41" i="10"/>
  <c r="G24" i="53" l="1"/>
  <c r="G20" i="53"/>
  <c r="M8" i="85"/>
  <c r="G8" i="91" l="1"/>
  <c r="G9" i="91"/>
  <c r="G10" i="91"/>
  <c r="G11" i="91"/>
  <c r="G12" i="91"/>
  <c r="G13" i="91"/>
  <c r="G14" i="91"/>
  <c r="G15" i="91"/>
  <c r="G61" i="85"/>
  <c r="G60" i="85"/>
  <c r="F58" i="85"/>
  <c r="G56" i="85"/>
  <c r="G55" i="85"/>
  <c r="G54" i="85"/>
  <c r="G53" i="85"/>
  <c r="F52" i="85"/>
  <c r="F46" i="85"/>
  <c r="G50" i="85" s="1"/>
  <c r="G37" i="85"/>
  <c r="G42" i="85"/>
  <c r="G41" i="85"/>
  <c r="G40" i="85"/>
  <c r="G36" i="85"/>
  <c r="G35" i="85"/>
  <c r="G34" i="85"/>
  <c r="F39" i="85"/>
  <c r="F33" i="85"/>
  <c r="F27" i="85"/>
  <c r="G31" i="85" s="1"/>
  <c r="G18" i="85"/>
  <c r="G17" i="85"/>
  <c r="G16" i="85"/>
  <c r="G15" i="85"/>
  <c r="G23" i="85"/>
  <c r="G22" i="85"/>
  <c r="G21" i="85"/>
  <c r="F20" i="85"/>
  <c r="F14" i="85"/>
  <c r="F8" i="85"/>
  <c r="G12" i="85" s="1"/>
  <c r="G38" i="84"/>
  <c r="G30" i="84"/>
  <c r="F29" i="84"/>
  <c r="G31" i="84" s="1"/>
  <c r="F25" i="84"/>
  <c r="G27" i="84" s="1"/>
  <c r="F21" i="84"/>
  <c r="G23" i="84" s="1"/>
  <c r="G18" i="84"/>
  <c r="G17" i="84"/>
  <c r="G16" i="84" s="1"/>
  <c r="F16" i="84"/>
  <c r="F12" i="84"/>
  <c r="G14" i="84" s="1"/>
  <c r="F8" i="84"/>
  <c r="G10" i="84" s="1"/>
  <c r="G48" i="85" l="1"/>
  <c r="G49" i="85"/>
  <c r="G47" i="85"/>
  <c r="G28" i="85"/>
  <c r="G30" i="85"/>
  <c r="G29" i="85"/>
  <c r="G9" i="85"/>
  <c r="G10" i="85"/>
  <c r="G11" i="85"/>
  <c r="G22" i="84"/>
  <c r="G9" i="84"/>
  <c r="G26" i="84"/>
  <c r="G13" i="84"/>
  <c r="G12" i="84" s="1"/>
  <c r="G41" i="10"/>
  <c r="F41" i="10"/>
  <c r="E41" i="10"/>
  <c r="C41" i="10"/>
  <c r="G45" i="10"/>
  <c r="D21" i="84" l="1"/>
  <c r="D89" i="1" l="1"/>
  <c r="D12" i="1"/>
  <c r="D26" i="6" l="1"/>
  <c r="C64" i="14" l="1"/>
  <c r="C63" i="14"/>
  <c r="C62" i="14"/>
  <c r="C60" i="14"/>
  <c r="C59" i="14"/>
  <c r="C58" i="14"/>
  <c r="C56" i="14"/>
  <c r="C55" i="14"/>
  <c r="C54" i="14"/>
  <c r="C52" i="14"/>
  <c r="C51" i="14"/>
  <c r="C50" i="14"/>
  <c r="C43" i="14"/>
  <c r="C42" i="14"/>
  <c r="C39" i="14"/>
  <c r="C38" i="14"/>
  <c r="C37" i="14"/>
  <c r="C35" i="14"/>
  <c r="C34" i="14"/>
  <c r="C33" i="14"/>
  <c r="C31" i="14"/>
  <c r="C30" i="14"/>
  <c r="C29" i="14"/>
  <c r="C22" i="14"/>
  <c r="C21" i="14"/>
  <c r="C20" i="14"/>
  <c r="C18" i="14"/>
  <c r="C16" i="14"/>
  <c r="C14" i="14"/>
  <c r="C12" i="14"/>
  <c r="C10" i="14"/>
  <c r="C8" i="14"/>
  <c r="D151" i="1"/>
  <c r="D150" i="1"/>
  <c r="D149" i="1"/>
  <c r="D152" i="1"/>
  <c r="D148" i="1"/>
  <c r="E151" i="1" l="1"/>
  <c r="E150" i="1"/>
  <c r="E149" i="1"/>
  <c r="E153" i="1"/>
  <c r="E152" i="1"/>
  <c r="D115" i="1"/>
  <c r="D95" i="1"/>
  <c r="C58" i="53"/>
  <c r="C54" i="53"/>
  <c r="C35" i="53"/>
  <c r="C20" i="53"/>
  <c r="C64" i="8"/>
  <c r="C64" i="53" s="1"/>
  <c r="C60" i="8"/>
  <c r="C60" i="53" s="1"/>
  <c r="C56" i="8"/>
  <c r="C56" i="53" s="1"/>
  <c r="C52" i="8"/>
  <c r="C52" i="53" s="1"/>
  <c r="C43" i="8"/>
  <c r="C43" i="53" s="1"/>
  <c r="C39" i="8"/>
  <c r="C39" i="53" s="1"/>
  <c r="C35" i="8"/>
  <c r="C31" i="8"/>
  <c r="C31" i="53" s="1"/>
  <c r="C22" i="8"/>
  <c r="C22" i="53" s="1"/>
  <c r="C18" i="8"/>
  <c r="C18" i="53" s="1"/>
  <c r="C14" i="8"/>
  <c r="C14" i="53" s="1"/>
  <c r="C10" i="8"/>
  <c r="C10" i="53" s="1"/>
  <c r="C8" i="53"/>
  <c r="C54" i="4"/>
  <c r="C37" i="4"/>
  <c r="C20" i="4"/>
  <c r="D32" i="1" s="1"/>
  <c r="C62" i="8"/>
  <c r="C62" i="53" s="1"/>
  <c r="C58" i="8"/>
  <c r="C58" i="4" s="1"/>
  <c r="C54" i="8"/>
  <c r="D114" i="1" s="1"/>
  <c r="C50" i="8"/>
  <c r="D113" i="1" s="1"/>
  <c r="C41" i="8"/>
  <c r="C37" i="8"/>
  <c r="C37" i="53" s="1"/>
  <c r="C33" i="8"/>
  <c r="C33" i="53" s="1"/>
  <c r="C29" i="8"/>
  <c r="C29" i="53" s="1"/>
  <c r="C20" i="8"/>
  <c r="C16" i="8"/>
  <c r="C16" i="53" s="1"/>
  <c r="C12" i="8"/>
  <c r="C12" i="53" s="1"/>
  <c r="C9" i="8"/>
  <c r="C9" i="4" s="1"/>
  <c r="C8" i="8"/>
  <c r="C8" i="4" s="1"/>
  <c r="D29" i="1" s="1"/>
  <c r="C41" i="4" l="1"/>
  <c r="C41" i="14"/>
  <c r="E95" i="1"/>
  <c r="E114" i="1"/>
  <c r="E115" i="1"/>
  <c r="C12" i="4"/>
  <c r="D30" i="1" s="1"/>
  <c r="E30" i="1" s="1"/>
  <c r="C29" i="4"/>
  <c r="C62" i="4"/>
  <c r="D116" i="1"/>
  <c r="E116" i="1" s="1"/>
  <c r="C50" i="53"/>
  <c r="D92" i="1"/>
  <c r="C9" i="53"/>
  <c r="C16" i="4"/>
  <c r="D31" i="1" s="1"/>
  <c r="E31" i="1" s="1"/>
  <c r="C33" i="4"/>
  <c r="C50" i="4"/>
  <c r="D93" i="1"/>
  <c r="C41" i="53"/>
  <c r="D94" i="1"/>
  <c r="C17" i="14"/>
  <c r="C9" i="14"/>
  <c r="C63" i="8"/>
  <c r="C59" i="8"/>
  <c r="C55" i="8"/>
  <c r="C51" i="8"/>
  <c r="C42" i="8"/>
  <c r="C38" i="8"/>
  <c r="C34" i="8"/>
  <c r="C30" i="8"/>
  <c r="C21" i="8"/>
  <c r="C17" i="8"/>
  <c r="C13" i="8"/>
  <c r="C13" i="14" s="1"/>
  <c r="C17" i="53" l="1"/>
  <c r="C17" i="4"/>
  <c r="C51" i="4"/>
  <c r="C51" i="53"/>
  <c r="E93" i="1"/>
  <c r="C38" i="4"/>
  <c r="C38" i="53"/>
  <c r="C59" i="53"/>
  <c r="C59" i="4"/>
  <c r="C55" i="53"/>
  <c r="C55" i="4"/>
  <c r="C63" i="53"/>
  <c r="C63" i="4"/>
  <c r="C13" i="53"/>
  <c r="C13" i="4"/>
  <c r="C21" i="53"/>
  <c r="C21" i="4"/>
  <c r="C30" i="53"/>
  <c r="C30" i="4"/>
  <c r="C34" i="53"/>
  <c r="C34" i="4"/>
  <c r="C42" i="53"/>
  <c r="C42" i="4"/>
  <c r="E94" i="1"/>
  <c r="E32" i="1"/>
  <c r="E57" i="91"/>
  <c r="E59" i="91"/>
  <c r="E61" i="91"/>
  <c r="D67" i="91"/>
  <c r="E72" i="91" s="1"/>
  <c r="D55" i="91"/>
  <c r="E60" i="91" s="1"/>
  <c r="D43" i="91"/>
  <c r="E73" i="91" l="1"/>
  <c r="E71" i="91"/>
  <c r="E58" i="91"/>
  <c r="E70" i="91"/>
  <c r="E65" i="91"/>
  <c r="E77" i="91"/>
  <c r="E63" i="91"/>
  <c r="E75" i="91"/>
  <c r="E69" i="91"/>
  <c r="E62" i="91"/>
  <c r="E74" i="91"/>
  <c r="G68" i="14" l="1"/>
  <c r="G67" i="14"/>
  <c r="G66" i="14"/>
  <c r="D63" i="14" l="1"/>
  <c r="D62" i="14"/>
  <c r="H96" i="1" l="1"/>
  <c r="H33" i="1"/>
  <c r="H12" i="1"/>
  <c r="L145" i="1" l="1"/>
  <c r="H145" i="1"/>
  <c r="L138" i="1"/>
  <c r="H138" i="1"/>
  <c r="L131" i="1"/>
  <c r="H131" i="1"/>
  <c r="L124" i="1" l="1"/>
  <c r="L117" i="1"/>
  <c r="L110" i="1"/>
  <c r="L103" i="1"/>
  <c r="L96" i="1"/>
  <c r="L89" i="1"/>
  <c r="J89" i="1"/>
  <c r="H89" i="1"/>
  <c r="F89" i="1"/>
  <c r="L82" i="1"/>
  <c r="J82" i="1"/>
  <c r="H82" i="1"/>
  <c r="F82" i="1"/>
  <c r="D82" i="1"/>
  <c r="L75" i="1"/>
  <c r="J75" i="1"/>
  <c r="H75" i="1"/>
  <c r="F75" i="1"/>
  <c r="D75" i="1"/>
  <c r="H68" i="1"/>
  <c r="B68" i="1"/>
  <c r="B61" i="1"/>
  <c r="B54" i="1"/>
  <c r="B47" i="1" l="1"/>
  <c r="B40" i="1"/>
  <c r="B33" i="1"/>
  <c r="B26" i="1"/>
  <c r="B19" i="1"/>
  <c r="B12" i="1"/>
  <c r="J29" i="1"/>
  <c r="L29" i="1"/>
  <c r="G68" i="76" l="1"/>
  <c r="E68" i="76"/>
  <c r="G67" i="76"/>
  <c r="L68" i="1" s="1"/>
  <c r="E67" i="76"/>
  <c r="G66" i="76"/>
  <c r="E66" i="76"/>
  <c r="G47" i="76"/>
  <c r="E47" i="76"/>
  <c r="G46" i="76"/>
  <c r="E46" i="76"/>
  <c r="G45" i="76"/>
  <c r="E45" i="76"/>
  <c r="G26" i="76"/>
  <c r="E26" i="76"/>
  <c r="G25" i="76"/>
  <c r="E25" i="76"/>
  <c r="G24" i="76"/>
  <c r="L54" i="1" s="1"/>
  <c r="E24" i="76"/>
  <c r="H54" i="1" s="1"/>
  <c r="L61" i="1" l="1"/>
  <c r="H61" i="1"/>
  <c r="G68" i="53" l="1"/>
  <c r="G67" i="53"/>
  <c r="G66" i="53"/>
  <c r="G47" i="53"/>
  <c r="G46" i="53"/>
  <c r="G45" i="53"/>
  <c r="G26" i="53"/>
  <c r="G25" i="53"/>
  <c r="L12" i="1"/>
  <c r="F67" i="8"/>
  <c r="F66" i="8"/>
  <c r="F66" i="53" s="1"/>
  <c r="F46" i="8"/>
  <c r="F45" i="8"/>
  <c r="F25" i="8"/>
  <c r="F25" i="53" s="1"/>
  <c r="F24" i="8"/>
  <c r="J96" i="1" s="1"/>
  <c r="F46" i="53" l="1"/>
  <c r="J103" i="1"/>
  <c r="J110" i="1"/>
  <c r="J117" i="1"/>
  <c r="J24" i="6"/>
  <c r="J124" i="1"/>
  <c r="F24" i="53"/>
  <c r="J12" i="1" s="1"/>
  <c r="F45" i="53"/>
  <c r="F67" i="53"/>
  <c r="L19" i="1"/>
  <c r="J19" i="1"/>
  <c r="L26" i="1"/>
  <c r="C68" i="63"/>
  <c r="C47" i="63"/>
  <c r="C26" i="63"/>
  <c r="J26" i="1" l="1"/>
  <c r="F26" i="6"/>
  <c r="F47" i="6"/>
  <c r="F68" i="6"/>
  <c r="D68" i="6"/>
  <c r="D47" i="6"/>
  <c r="F68" i="8" l="1"/>
  <c r="F47" i="8"/>
  <c r="F26" i="8"/>
  <c r="F26" i="53" s="1"/>
  <c r="F111" i="91"/>
  <c r="F110" i="91"/>
  <c r="F109" i="91"/>
  <c r="F108" i="91"/>
  <c r="F107" i="91"/>
  <c r="F106" i="91"/>
  <c r="F99" i="91"/>
  <c r="F98" i="91"/>
  <c r="F97" i="91"/>
  <c r="F96" i="91"/>
  <c r="F95" i="91"/>
  <c r="F94" i="91"/>
  <c r="F93" i="91"/>
  <c r="F92" i="91"/>
  <c r="F81" i="91"/>
  <c r="F82" i="91"/>
  <c r="F83" i="91"/>
  <c r="F84" i="91"/>
  <c r="F85" i="91"/>
  <c r="F86" i="91"/>
  <c r="F87" i="91"/>
  <c r="F80" i="91"/>
  <c r="F76" i="90"/>
  <c r="F75" i="90"/>
  <c r="F74" i="90"/>
  <c r="F73" i="90"/>
  <c r="F72" i="90"/>
  <c r="F69" i="90"/>
  <c r="F68" i="90"/>
  <c r="F67" i="90"/>
  <c r="F66" i="90"/>
  <c r="F65" i="90"/>
  <c r="F64" i="90"/>
  <c r="F57" i="90"/>
  <c r="F58" i="90"/>
  <c r="F59" i="90"/>
  <c r="F60" i="90"/>
  <c r="F61" i="90"/>
  <c r="F56" i="90"/>
  <c r="F180" i="87"/>
  <c r="F179" i="87"/>
  <c r="F178" i="87"/>
  <c r="F177" i="87"/>
  <c r="F176" i="87"/>
  <c r="F175" i="87"/>
  <c r="F174" i="87"/>
  <c r="F173" i="87"/>
  <c r="F172" i="87"/>
  <c r="F171" i="87"/>
  <c r="F170" i="87"/>
  <c r="F169" i="87"/>
  <c r="F168" i="87"/>
  <c r="F167" i="87"/>
  <c r="F166" i="87"/>
  <c r="F165" i="87"/>
  <c r="F164" i="87"/>
  <c r="F163" i="87"/>
  <c r="F162" i="87"/>
  <c r="F141" i="87"/>
  <c r="F142" i="87"/>
  <c r="F143" i="87"/>
  <c r="F144" i="87"/>
  <c r="F145" i="87"/>
  <c r="F146" i="87"/>
  <c r="F147" i="87"/>
  <c r="F148" i="87"/>
  <c r="F149" i="87"/>
  <c r="F150" i="87"/>
  <c r="F151" i="87"/>
  <c r="F152" i="87"/>
  <c r="F153" i="87"/>
  <c r="F154" i="87"/>
  <c r="F155" i="87"/>
  <c r="F156" i="87"/>
  <c r="F157" i="87"/>
  <c r="F158" i="87"/>
  <c r="F140" i="87"/>
  <c r="F119" i="87"/>
  <c r="F120" i="87"/>
  <c r="F121" i="87"/>
  <c r="F122" i="87"/>
  <c r="F123" i="87"/>
  <c r="F124" i="87"/>
  <c r="F125" i="87"/>
  <c r="F126" i="87"/>
  <c r="F127" i="87"/>
  <c r="F128" i="87"/>
  <c r="F129" i="87"/>
  <c r="F130" i="87"/>
  <c r="F131" i="87"/>
  <c r="F132" i="87"/>
  <c r="F133" i="87"/>
  <c r="F134" i="87"/>
  <c r="F135" i="87"/>
  <c r="F136" i="87"/>
  <c r="F118" i="87"/>
  <c r="F53" i="87"/>
  <c r="F185" i="87" s="1"/>
  <c r="F54" i="87"/>
  <c r="F186" i="87" s="1"/>
  <c r="F55" i="87"/>
  <c r="F187" i="87" s="1"/>
  <c r="F56" i="87"/>
  <c r="F188" i="87" s="1"/>
  <c r="F57" i="87"/>
  <c r="F189" i="87" s="1"/>
  <c r="F58" i="87"/>
  <c r="F59" i="87"/>
  <c r="F191" i="87" s="1"/>
  <c r="F60" i="87"/>
  <c r="F192" i="87" s="1"/>
  <c r="F61" i="87"/>
  <c r="F193" i="87" s="1"/>
  <c r="F62" i="87"/>
  <c r="F194" i="87" s="1"/>
  <c r="F63" i="87"/>
  <c r="F195" i="87" s="1"/>
  <c r="F64" i="87"/>
  <c r="F196" i="87" s="1"/>
  <c r="F65" i="87"/>
  <c r="F197" i="87" s="1"/>
  <c r="F66" i="87"/>
  <c r="F67" i="87"/>
  <c r="F199" i="87" s="1"/>
  <c r="F68" i="87"/>
  <c r="F200" i="87" s="1"/>
  <c r="F69" i="87"/>
  <c r="F201" i="87" s="1"/>
  <c r="F70" i="87"/>
  <c r="F202" i="87" s="1"/>
  <c r="F52" i="87"/>
  <c r="F184" i="87" s="1"/>
  <c r="F198" i="87" l="1"/>
  <c r="F190" i="87"/>
  <c r="F47" i="53"/>
  <c r="F68" i="53"/>
  <c r="Q34" i="90" l="1"/>
  <c r="Q12" i="90"/>
  <c r="F93" i="86" l="1"/>
  <c r="F94" i="86"/>
  <c r="F95" i="86"/>
  <c r="F96" i="86"/>
  <c r="F97" i="86"/>
  <c r="F99" i="86"/>
  <c r="F100" i="86"/>
  <c r="F92" i="86"/>
  <c r="F81" i="86"/>
  <c r="F82" i="86"/>
  <c r="F83" i="86"/>
  <c r="F84" i="86"/>
  <c r="F85" i="86"/>
  <c r="F87" i="86"/>
  <c r="F88" i="86"/>
  <c r="F80" i="86"/>
  <c r="F75" i="86"/>
  <c r="F73" i="86"/>
  <c r="F69" i="86"/>
  <c r="F70" i="86"/>
  <c r="F71" i="86"/>
  <c r="F72" i="86"/>
  <c r="F68" i="86"/>
  <c r="F40" i="86"/>
  <c r="F39" i="86"/>
  <c r="F111" i="86" s="1"/>
  <c r="F33" i="86"/>
  <c r="F105" i="86" s="1"/>
  <c r="F34" i="86"/>
  <c r="F106" i="86" s="1"/>
  <c r="F35" i="86"/>
  <c r="F107" i="86" s="1"/>
  <c r="F36" i="86"/>
  <c r="F108" i="86" s="1"/>
  <c r="F37" i="86"/>
  <c r="F32" i="86"/>
  <c r="F104" i="86" s="1"/>
  <c r="F93" i="81" l="1"/>
  <c r="F94" i="81"/>
  <c r="F95" i="81"/>
  <c r="F96" i="81"/>
  <c r="F97" i="81"/>
  <c r="F98" i="81"/>
  <c r="F99" i="81"/>
  <c r="F100" i="81"/>
  <c r="F92" i="81"/>
  <c r="F81" i="81"/>
  <c r="F82" i="81"/>
  <c r="F83" i="81"/>
  <c r="F84" i="81"/>
  <c r="F85" i="81"/>
  <c r="F86" i="81"/>
  <c r="F87" i="81"/>
  <c r="F88" i="81"/>
  <c r="F80" i="81"/>
  <c r="F69" i="81"/>
  <c r="F70" i="81"/>
  <c r="F71" i="81"/>
  <c r="F72" i="81"/>
  <c r="F73" i="81"/>
  <c r="F74" i="81"/>
  <c r="F75" i="81"/>
  <c r="F76" i="81"/>
  <c r="F68" i="81"/>
  <c r="F33" i="81"/>
  <c r="F105" i="81" s="1"/>
  <c r="F34" i="81"/>
  <c r="F35" i="81"/>
  <c r="F107" i="81" s="1"/>
  <c r="F36" i="81"/>
  <c r="F37" i="81"/>
  <c r="F109" i="81" s="1"/>
  <c r="F38" i="81"/>
  <c r="F39" i="81"/>
  <c r="F111" i="81" s="1"/>
  <c r="F40" i="81"/>
  <c r="F112" i="81" s="1"/>
  <c r="F32" i="81"/>
  <c r="F104" i="81" s="1"/>
  <c r="D19" i="81"/>
  <c r="F106" i="81" l="1"/>
  <c r="F110" i="81"/>
  <c r="F108" i="81"/>
  <c r="C15" i="90"/>
  <c r="C71" i="90"/>
  <c r="C63" i="90"/>
  <c r="C23" i="90"/>
  <c r="C161" i="87"/>
  <c r="C117" i="87"/>
  <c r="C103" i="86" l="1"/>
  <c r="C55" i="86"/>
  <c r="C19" i="86"/>
  <c r="C8" i="85"/>
  <c r="C14" i="85"/>
  <c r="C20" i="85"/>
  <c r="C27" i="85"/>
  <c r="C33" i="85"/>
  <c r="C39" i="85"/>
  <c r="C52" i="85"/>
  <c r="C42" i="84"/>
  <c r="C38" i="84"/>
  <c r="C34" i="84"/>
  <c r="C29" i="84"/>
  <c r="C25" i="84"/>
  <c r="C21" i="84"/>
  <c r="C16" i="84"/>
  <c r="C12" i="84"/>
  <c r="C8" i="84"/>
  <c r="F74" i="17" l="1"/>
  <c r="F75" i="17"/>
  <c r="F76" i="17"/>
  <c r="F77" i="17"/>
  <c r="F78" i="17"/>
  <c r="F79" i="17"/>
  <c r="F80" i="17"/>
  <c r="F81" i="17"/>
  <c r="F82" i="17"/>
  <c r="F83" i="17"/>
  <c r="F73" i="17"/>
  <c r="F61" i="17"/>
  <c r="F62" i="17"/>
  <c r="F63" i="17"/>
  <c r="F64" i="17"/>
  <c r="F65" i="17"/>
  <c r="F66" i="17"/>
  <c r="F67" i="17"/>
  <c r="F68" i="17"/>
  <c r="F69" i="17"/>
  <c r="F70" i="17"/>
  <c r="F60" i="17"/>
  <c r="F48" i="17"/>
  <c r="F49" i="17"/>
  <c r="F50" i="17"/>
  <c r="F51" i="17"/>
  <c r="F52" i="17"/>
  <c r="F53" i="17"/>
  <c r="F54" i="17"/>
  <c r="F55" i="17"/>
  <c r="F56" i="17"/>
  <c r="F57" i="17"/>
  <c r="F47" i="17"/>
  <c r="F35" i="17"/>
  <c r="F36" i="17"/>
  <c r="F37" i="17"/>
  <c r="F38" i="17"/>
  <c r="F39" i="17"/>
  <c r="F40" i="17"/>
  <c r="F41" i="17"/>
  <c r="F42" i="17"/>
  <c r="F43" i="17"/>
  <c r="F44" i="17"/>
  <c r="F34" i="17"/>
  <c r="F22" i="17"/>
  <c r="F23" i="17"/>
  <c r="F24" i="17"/>
  <c r="F25" i="17"/>
  <c r="F26" i="17"/>
  <c r="F27" i="17"/>
  <c r="F28" i="17"/>
  <c r="F29" i="17"/>
  <c r="F30" i="17"/>
  <c r="F31" i="17"/>
  <c r="F21" i="17"/>
  <c r="F99" i="17" s="1"/>
  <c r="F9" i="17"/>
  <c r="F10" i="17"/>
  <c r="F11" i="17"/>
  <c r="F12" i="17"/>
  <c r="F13" i="17"/>
  <c r="F14" i="17"/>
  <c r="F15" i="17"/>
  <c r="F16" i="17"/>
  <c r="F94" i="17" s="1"/>
  <c r="F17" i="17"/>
  <c r="F18" i="17"/>
  <c r="F8" i="17"/>
  <c r="F90" i="17" l="1"/>
  <c r="F91" i="17"/>
  <c r="F95" i="17"/>
  <c r="F107" i="17"/>
  <c r="F112" i="17"/>
  <c r="F115" i="17"/>
  <c r="F106" i="17"/>
  <c r="F102" i="17"/>
  <c r="F118" i="17"/>
  <c r="F122" i="17"/>
  <c r="F114" i="17"/>
  <c r="F87" i="17"/>
  <c r="F103" i="17"/>
  <c r="F119" i="17"/>
  <c r="F96" i="17"/>
  <c r="F88" i="17"/>
  <c r="F104" i="17"/>
  <c r="F120" i="17"/>
  <c r="F92" i="17"/>
  <c r="F108" i="17"/>
  <c r="F100" i="17"/>
  <c r="F116" i="17"/>
  <c r="F93" i="17"/>
  <c r="F109" i="17"/>
  <c r="F101" i="17"/>
  <c r="F117" i="17"/>
  <c r="F86" i="17"/>
  <c r="F89" i="17"/>
  <c r="F105" i="17"/>
  <c r="F121" i="17"/>
  <c r="F113" i="17"/>
  <c r="G47" i="14" l="1"/>
  <c r="G46" i="14"/>
  <c r="G45" i="14"/>
  <c r="G26" i="14"/>
  <c r="G25" i="14"/>
  <c r="G24" i="14"/>
  <c r="L33" i="1"/>
  <c r="M34" i="1" s="1"/>
  <c r="J33" i="1"/>
  <c r="K34" i="1" s="1"/>
  <c r="L40" i="1" l="1"/>
  <c r="J40" i="1"/>
  <c r="J110" i="91"/>
  <c r="J107" i="91"/>
  <c r="J108" i="91"/>
  <c r="J109" i="91"/>
  <c r="J106" i="91"/>
  <c r="J98" i="91"/>
  <c r="J95" i="91"/>
  <c r="J96" i="91"/>
  <c r="J97" i="91"/>
  <c r="J94" i="91"/>
  <c r="J86" i="91"/>
  <c r="J83" i="91"/>
  <c r="J84" i="91"/>
  <c r="J85" i="91"/>
  <c r="J82" i="91"/>
  <c r="J74" i="91"/>
  <c r="J71" i="91"/>
  <c r="J72" i="91"/>
  <c r="J73" i="91"/>
  <c r="J70" i="91"/>
  <c r="J62" i="91"/>
  <c r="J59" i="91"/>
  <c r="J60" i="91"/>
  <c r="J61" i="91"/>
  <c r="J58" i="91"/>
  <c r="J50" i="91"/>
  <c r="J47" i="91"/>
  <c r="J48" i="91"/>
  <c r="J49" i="91"/>
  <c r="J46" i="91"/>
  <c r="J38" i="91"/>
  <c r="J35" i="91"/>
  <c r="J36" i="91"/>
  <c r="J37" i="91"/>
  <c r="J34" i="91"/>
  <c r="J26" i="91"/>
  <c r="J23" i="91"/>
  <c r="J24" i="91"/>
  <c r="J25" i="91"/>
  <c r="J22" i="91"/>
  <c r="J14" i="91"/>
  <c r="J11" i="91"/>
  <c r="J12" i="91"/>
  <c r="J13" i="91"/>
  <c r="J10" i="91"/>
  <c r="J73" i="90"/>
  <c r="J74" i="90"/>
  <c r="J75" i="90"/>
  <c r="J76" i="90"/>
  <c r="J77" i="90"/>
  <c r="J72" i="90"/>
  <c r="J65" i="90"/>
  <c r="J66" i="90"/>
  <c r="J67" i="90"/>
  <c r="J68" i="90"/>
  <c r="J69" i="90"/>
  <c r="J64" i="90"/>
  <c r="J57" i="90"/>
  <c r="J58" i="90"/>
  <c r="J59" i="90"/>
  <c r="J60" i="90"/>
  <c r="J61" i="90"/>
  <c r="J56" i="90"/>
  <c r="J49" i="90"/>
  <c r="J50" i="90"/>
  <c r="J51" i="90"/>
  <c r="J52" i="90"/>
  <c r="J53" i="90"/>
  <c r="J48" i="90"/>
  <c r="J41" i="90"/>
  <c r="J42" i="90"/>
  <c r="J43" i="90"/>
  <c r="J44" i="90"/>
  <c r="J33" i="90"/>
  <c r="J34" i="90"/>
  <c r="J35" i="90"/>
  <c r="J36" i="90"/>
  <c r="J37" i="90"/>
  <c r="J32" i="90"/>
  <c r="J25" i="90"/>
  <c r="J26" i="90"/>
  <c r="J27" i="90"/>
  <c r="J28" i="90"/>
  <c r="J29" i="90"/>
  <c r="J24" i="90"/>
  <c r="J17" i="90"/>
  <c r="J18" i="90"/>
  <c r="J19" i="90"/>
  <c r="J20" i="90"/>
  <c r="J21" i="90"/>
  <c r="J16" i="90"/>
  <c r="J9" i="90"/>
  <c r="J10" i="90"/>
  <c r="J11" i="90"/>
  <c r="J12" i="90"/>
  <c r="J13" i="90"/>
  <c r="J8" i="90"/>
  <c r="J136" i="87" l="1"/>
  <c r="J134" i="87"/>
  <c r="J133" i="87"/>
  <c r="J132" i="87"/>
  <c r="J131" i="87"/>
  <c r="J130" i="87"/>
  <c r="J129" i="87"/>
  <c r="J128" i="87"/>
  <c r="J127" i="87"/>
  <c r="J126" i="87"/>
  <c r="J125" i="87"/>
  <c r="J124" i="87"/>
  <c r="J123" i="87"/>
  <c r="J122" i="87"/>
  <c r="J121" i="87"/>
  <c r="J120" i="87"/>
  <c r="J119" i="87"/>
  <c r="J114" i="87"/>
  <c r="J112" i="87"/>
  <c r="J111" i="87"/>
  <c r="J110" i="87"/>
  <c r="J109" i="87"/>
  <c r="J108" i="87"/>
  <c r="J107" i="87"/>
  <c r="J106" i="87"/>
  <c r="J105" i="87"/>
  <c r="J104" i="87"/>
  <c r="J103" i="87"/>
  <c r="J102" i="87"/>
  <c r="J101" i="87"/>
  <c r="J100" i="87"/>
  <c r="J99" i="87"/>
  <c r="J98" i="87"/>
  <c r="J97" i="87"/>
  <c r="J96" i="87"/>
  <c r="J92" i="87"/>
  <c r="J90" i="87"/>
  <c r="J89" i="87"/>
  <c r="J88" i="87"/>
  <c r="J87" i="87"/>
  <c r="J86" i="87"/>
  <c r="J85" i="87"/>
  <c r="J84" i="87"/>
  <c r="J83" i="87"/>
  <c r="J82" i="87"/>
  <c r="J81" i="87"/>
  <c r="J80" i="87"/>
  <c r="J79" i="87"/>
  <c r="J78" i="87"/>
  <c r="J77" i="87"/>
  <c r="J76" i="87"/>
  <c r="J75" i="87"/>
  <c r="J74" i="87"/>
  <c r="J70" i="87"/>
  <c r="J69" i="87"/>
  <c r="J68" i="87"/>
  <c r="J67" i="87"/>
  <c r="J66" i="87"/>
  <c r="J65" i="87"/>
  <c r="J64" i="87"/>
  <c r="J63" i="87"/>
  <c r="J62" i="87"/>
  <c r="J61" i="87"/>
  <c r="J60" i="87"/>
  <c r="J59" i="87"/>
  <c r="J58" i="87"/>
  <c r="J57" i="87"/>
  <c r="J56" i="87"/>
  <c r="J55" i="87"/>
  <c r="J54" i="87"/>
  <c r="J53" i="87"/>
  <c r="J48" i="87"/>
  <c r="J47" i="87"/>
  <c r="J46" i="87"/>
  <c r="J45" i="87"/>
  <c r="J44" i="87"/>
  <c r="J43" i="87"/>
  <c r="J42" i="87"/>
  <c r="J41" i="87"/>
  <c r="J40" i="87"/>
  <c r="J39" i="87"/>
  <c r="J38" i="87"/>
  <c r="J37" i="87"/>
  <c r="J36" i="87"/>
  <c r="J35" i="87"/>
  <c r="J34" i="87"/>
  <c r="J33" i="87"/>
  <c r="J32" i="87"/>
  <c r="J31" i="87"/>
  <c r="J30" i="87"/>
  <c r="J26" i="87"/>
  <c r="J25" i="87"/>
  <c r="J24" i="87"/>
  <c r="J156" i="87" s="1"/>
  <c r="J23" i="87"/>
  <c r="J155" i="87" s="1"/>
  <c r="J22" i="87"/>
  <c r="J154" i="87" s="1"/>
  <c r="J21" i="87"/>
  <c r="J153" i="87" s="1"/>
  <c r="J20" i="87"/>
  <c r="J152" i="87" s="1"/>
  <c r="J19" i="87"/>
  <c r="J151" i="87" s="1"/>
  <c r="J18" i="87"/>
  <c r="J150" i="87" s="1"/>
  <c r="J17" i="87"/>
  <c r="J149" i="87" s="1"/>
  <c r="J16" i="87"/>
  <c r="J148" i="87" s="1"/>
  <c r="J15" i="87"/>
  <c r="J147" i="87" s="1"/>
  <c r="J14" i="87"/>
  <c r="J146" i="87" s="1"/>
  <c r="J13" i="87"/>
  <c r="J145" i="87" s="1"/>
  <c r="J12" i="87"/>
  <c r="J144" i="87" s="1"/>
  <c r="J11" i="87"/>
  <c r="J143" i="87" s="1"/>
  <c r="J10" i="87"/>
  <c r="J142" i="87" s="1"/>
  <c r="J9" i="87"/>
  <c r="J141" i="87" s="1"/>
  <c r="J8" i="87"/>
  <c r="J140" i="87" s="1"/>
  <c r="J40" i="86"/>
  <c r="J39" i="86"/>
  <c r="J38" i="86"/>
  <c r="J36" i="86"/>
  <c r="J35" i="86"/>
  <c r="J34" i="86"/>
  <c r="J33" i="86"/>
  <c r="J32" i="86"/>
  <c r="J28" i="86"/>
  <c r="J27" i="86"/>
  <c r="J26" i="86"/>
  <c r="J25" i="86"/>
  <c r="J24" i="86"/>
  <c r="J23" i="86"/>
  <c r="J22" i="86"/>
  <c r="J21" i="86"/>
  <c r="J20" i="86"/>
  <c r="J16" i="86"/>
  <c r="J15" i="86"/>
  <c r="J14" i="86"/>
  <c r="J13" i="86"/>
  <c r="J85" i="86" s="1"/>
  <c r="J12" i="86"/>
  <c r="J11" i="86"/>
  <c r="J10" i="86"/>
  <c r="J9" i="86"/>
  <c r="J8" i="86"/>
  <c r="J76" i="86"/>
  <c r="J72" i="86"/>
  <c r="J71" i="86"/>
  <c r="J70" i="86"/>
  <c r="J69" i="86"/>
  <c r="J68" i="86"/>
  <c r="J64" i="86"/>
  <c r="J63" i="86"/>
  <c r="J62" i="86"/>
  <c r="J60" i="86"/>
  <c r="J59" i="86"/>
  <c r="J58" i="86"/>
  <c r="J57" i="86"/>
  <c r="J56" i="86"/>
  <c r="J52" i="86"/>
  <c r="J51" i="86"/>
  <c r="J50" i="86"/>
  <c r="J48" i="86"/>
  <c r="J47" i="86"/>
  <c r="J46" i="86"/>
  <c r="J45" i="86"/>
  <c r="J44" i="86"/>
  <c r="J56" i="85"/>
  <c r="J55" i="85"/>
  <c r="J54" i="85"/>
  <c r="J53" i="85"/>
  <c r="J36" i="85"/>
  <c r="J35" i="85"/>
  <c r="J34" i="85"/>
  <c r="J18" i="85"/>
  <c r="J17" i="85"/>
  <c r="J16" i="85"/>
  <c r="J15" i="85"/>
  <c r="J50" i="85"/>
  <c r="J49" i="85"/>
  <c r="J48" i="85"/>
  <c r="J47" i="85"/>
  <c r="J30" i="85"/>
  <c r="J29" i="85"/>
  <c r="J28" i="85"/>
  <c r="J12" i="85"/>
  <c r="J11" i="85"/>
  <c r="J10" i="85"/>
  <c r="J9" i="85"/>
  <c r="J44" i="84"/>
  <c r="J43" i="84"/>
  <c r="J40" i="84"/>
  <c r="J39" i="84"/>
  <c r="J36" i="84"/>
  <c r="J35" i="84"/>
  <c r="J31" i="84"/>
  <c r="J30" i="84"/>
  <c r="J27" i="84"/>
  <c r="J26" i="84"/>
  <c r="J23" i="84"/>
  <c r="J22" i="84"/>
  <c r="J18" i="84"/>
  <c r="J17" i="84"/>
  <c r="J14" i="84"/>
  <c r="J13" i="84"/>
  <c r="J10" i="84"/>
  <c r="J9" i="84"/>
  <c r="J112" i="81"/>
  <c r="J111" i="81"/>
  <c r="J110" i="81"/>
  <c r="J109" i="81"/>
  <c r="J108" i="81"/>
  <c r="J107" i="81"/>
  <c r="J106" i="81"/>
  <c r="J105" i="81"/>
  <c r="J104" i="81"/>
  <c r="J100" i="81"/>
  <c r="J99" i="81"/>
  <c r="J98" i="81"/>
  <c r="J97" i="81"/>
  <c r="J96" i="81"/>
  <c r="J95" i="81"/>
  <c r="J94" i="81"/>
  <c r="J93" i="81"/>
  <c r="J92" i="81"/>
  <c r="J88" i="81"/>
  <c r="J87" i="81"/>
  <c r="J86" i="81"/>
  <c r="J85" i="81"/>
  <c r="J84" i="81"/>
  <c r="J83" i="81"/>
  <c r="J82" i="81"/>
  <c r="J81" i="81"/>
  <c r="J80" i="81"/>
  <c r="J76" i="81"/>
  <c r="J75" i="81"/>
  <c r="J74" i="81"/>
  <c r="J73" i="81"/>
  <c r="J72" i="81"/>
  <c r="J71" i="81"/>
  <c r="J70" i="81"/>
  <c r="J69" i="81"/>
  <c r="J68" i="81"/>
  <c r="J64" i="81"/>
  <c r="J63" i="81"/>
  <c r="J62" i="81"/>
  <c r="J61" i="81"/>
  <c r="J60" i="81"/>
  <c r="J59" i="81"/>
  <c r="J58" i="81"/>
  <c r="J57" i="81"/>
  <c r="J56" i="81"/>
  <c r="J162" i="87" l="1"/>
  <c r="J170" i="87"/>
  <c r="J178" i="87"/>
  <c r="J191" i="87"/>
  <c r="J199" i="87"/>
  <c r="J180" i="87"/>
  <c r="J192" i="87"/>
  <c r="J200" i="87"/>
  <c r="J163" i="87"/>
  <c r="J171" i="87"/>
  <c r="J173" i="87"/>
  <c r="J186" i="87"/>
  <c r="J194" i="87"/>
  <c r="J165" i="87"/>
  <c r="J22" i="85"/>
  <c r="J23" i="85"/>
  <c r="J62" i="85"/>
  <c r="J176" i="87"/>
  <c r="J158" i="87"/>
  <c r="J169" i="87"/>
  <c r="J177" i="87"/>
  <c r="J189" i="87"/>
  <c r="J197" i="87"/>
  <c r="J196" i="87"/>
  <c r="J24" i="85"/>
  <c r="J190" i="87"/>
  <c r="J198" i="87"/>
  <c r="J175" i="87"/>
  <c r="J168" i="87"/>
  <c r="J87" i="86"/>
  <c r="J188" i="87"/>
  <c r="J167" i="87"/>
  <c r="J86" i="86"/>
  <c r="J108" i="86"/>
  <c r="J80" i="86"/>
  <c r="J164" i="87"/>
  <c r="J172" i="87"/>
  <c r="J185" i="87"/>
  <c r="J193" i="87"/>
  <c r="J93" i="86"/>
  <c r="J202" i="87"/>
  <c r="J60" i="85"/>
  <c r="J98" i="86"/>
  <c r="J166" i="87"/>
  <c r="J174" i="87"/>
  <c r="J88" i="86"/>
  <c r="J99" i="86"/>
  <c r="J187" i="87"/>
  <c r="J195" i="87"/>
  <c r="J81" i="86"/>
  <c r="J92" i="86"/>
  <c r="J100" i="86"/>
  <c r="J112" i="86"/>
  <c r="J21" i="85"/>
  <c r="J59" i="85"/>
  <c r="J82" i="86"/>
  <c r="J104" i="86"/>
  <c r="J83" i="86"/>
  <c r="J94" i="86"/>
  <c r="J105" i="86"/>
  <c r="J61" i="85"/>
  <c r="J84" i="86"/>
  <c r="J95" i="86"/>
  <c r="J106" i="86"/>
  <c r="J96" i="86"/>
  <c r="J107" i="86"/>
  <c r="J52" i="81"/>
  <c r="J51" i="81"/>
  <c r="J50" i="81"/>
  <c r="J49" i="81"/>
  <c r="J48" i="81"/>
  <c r="J47" i="81"/>
  <c r="J46" i="81"/>
  <c r="J45" i="81"/>
  <c r="J44" i="81"/>
  <c r="J40" i="81"/>
  <c r="J39" i="81"/>
  <c r="J38" i="81"/>
  <c r="J37" i="81"/>
  <c r="J36" i="81"/>
  <c r="J35" i="81"/>
  <c r="J34" i="81"/>
  <c r="J33" i="81"/>
  <c r="J32" i="81"/>
  <c r="J28" i="81"/>
  <c r="J27" i="81"/>
  <c r="J26" i="81"/>
  <c r="J25" i="81"/>
  <c r="J24" i="81"/>
  <c r="J23" i="81"/>
  <c r="J22" i="81"/>
  <c r="J21" i="81"/>
  <c r="J20" i="81"/>
  <c r="J13" i="81"/>
  <c r="J12" i="81"/>
  <c r="J11" i="81"/>
  <c r="J10" i="81"/>
  <c r="J9" i="81"/>
  <c r="J16" i="81"/>
  <c r="J15" i="81"/>
  <c r="J14" i="81"/>
  <c r="J8" i="81"/>
  <c r="J113" i="17"/>
  <c r="J114" i="17"/>
  <c r="J115" i="17"/>
  <c r="J116" i="17"/>
  <c r="J117" i="17"/>
  <c r="J118" i="17"/>
  <c r="J119" i="17"/>
  <c r="J120" i="17"/>
  <c r="J121" i="17"/>
  <c r="J122" i="17"/>
  <c r="J112" i="17"/>
  <c r="J100" i="17"/>
  <c r="J101" i="17"/>
  <c r="J102" i="17"/>
  <c r="J103" i="17"/>
  <c r="J104" i="17"/>
  <c r="J105" i="17"/>
  <c r="J106" i="17"/>
  <c r="J107" i="17"/>
  <c r="J108" i="17"/>
  <c r="J109" i="17"/>
  <c r="J99" i="17"/>
  <c r="J87" i="17"/>
  <c r="J88" i="17"/>
  <c r="J89" i="17"/>
  <c r="J90" i="17"/>
  <c r="J91" i="17"/>
  <c r="J92" i="17"/>
  <c r="J93" i="17"/>
  <c r="J94" i="17"/>
  <c r="J95" i="17"/>
  <c r="J96" i="17"/>
  <c r="J86" i="17"/>
  <c r="J74" i="17"/>
  <c r="J75" i="17"/>
  <c r="J76" i="17"/>
  <c r="J77" i="17"/>
  <c r="J78" i="17"/>
  <c r="J79" i="17"/>
  <c r="J80" i="17"/>
  <c r="J81" i="17"/>
  <c r="J82" i="17"/>
  <c r="J83" i="17"/>
  <c r="J73" i="17"/>
  <c r="J61" i="17"/>
  <c r="J62" i="17"/>
  <c r="J63" i="17"/>
  <c r="J64" i="17"/>
  <c r="J65" i="17"/>
  <c r="J66" i="17"/>
  <c r="J67" i="17"/>
  <c r="J68" i="17"/>
  <c r="J69" i="17"/>
  <c r="J70" i="17"/>
  <c r="J60" i="17"/>
  <c r="J48" i="17"/>
  <c r="J49" i="17"/>
  <c r="J50" i="17"/>
  <c r="J51" i="17"/>
  <c r="J52" i="17"/>
  <c r="J53" i="17"/>
  <c r="J54" i="17"/>
  <c r="J55" i="17"/>
  <c r="J56" i="17"/>
  <c r="J57" i="17"/>
  <c r="J47" i="17"/>
  <c r="J35" i="17"/>
  <c r="J36" i="17"/>
  <c r="J37" i="17"/>
  <c r="J38" i="17"/>
  <c r="J39" i="17"/>
  <c r="J40" i="17"/>
  <c r="J41" i="17"/>
  <c r="J42" i="17"/>
  <c r="J43" i="17"/>
  <c r="J44" i="17"/>
  <c r="J34" i="17"/>
  <c r="J22" i="17"/>
  <c r="J23" i="17"/>
  <c r="J24" i="17"/>
  <c r="J25" i="17"/>
  <c r="J26" i="17"/>
  <c r="J27" i="17"/>
  <c r="J28" i="17"/>
  <c r="J29" i="17"/>
  <c r="J30" i="17"/>
  <c r="J31" i="17"/>
  <c r="J21" i="17"/>
  <c r="J9" i="17"/>
  <c r="J10" i="17"/>
  <c r="J11" i="17"/>
  <c r="J12" i="17"/>
  <c r="J13" i="17"/>
  <c r="J14" i="17"/>
  <c r="J15" i="17"/>
  <c r="J16" i="17"/>
  <c r="J17" i="17"/>
  <c r="J18" i="17"/>
  <c r="J8" i="17"/>
  <c r="H53" i="90"/>
  <c r="H52" i="90"/>
  <c r="H51" i="90"/>
  <c r="H50" i="90"/>
  <c r="H49" i="90"/>
  <c r="H48" i="90"/>
  <c r="H45" i="90"/>
  <c r="H44" i="90"/>
  <c r="H43" i="90"/>
  <c r="H42" i="90"/>
  <c r="H41" i="90"/>
  <c r="H40" i="90"/>
  <c r="H37" i="90"/>
  <c r="H36" i="90"/>
  <c r="H35" i="90"/>
  <c r="H34" i="90"/>
  <c r="H33" i="90"/>
  <c r="H32" i="90"/>
  <c r="L71" i="90"/>
  <c r="J71" i="90"/>
  <c r="F68" i="63" s="1"/>
  <c r="L63" i="90"/>
  <c r="G47" i="63" s="1"/>
  <c r="G47" i="4" s="1"/>
  <c r="J63" i="90"/>
  <c r="F47" i="63" s="1"/>
  <c r="F47" i="4" s="1"/>
  <c r="L55" i="90"/>
  <c r="G26" i="63" s="1"/>
  <c r="J55" i="90"/>
  <c r="F26" i="63" s="1"/>
  <c r="L47" i="90"/>
  <c r="J47" i="90"/>
  <c r="F67" i="63" s="1"/>
  <c r="F47" i="90"/>
  <c r="D47" i="90"/>
  <c r="L39" i="90"/>
  <c r="J39" i="90"/>
  <c r="F46" i="63" s="1"/>
  <c r="F46" i="4" s="1"/>
  <c r="F39" i="90"/>
  <c r="D39" i="90"/>
  <c r="C46" i="63" s="1"/>
  <c r="L31" i="90"/>
  <c r="J31" i="90"/>
  <c r="F25" i="63" s="1"/>
  <c r="F31" i="90"/>
  <c r="D31" i="90"/>
  <c r="C25" i="63" s="1"/>
  <c r="L23" i="90"/>
  <c r="J23" i="90"/>
  <c r="F66" i="63" s="1"/>
  <c r="F23" i="90"/>
  <c r="J15" i="90"/>
  <c r="F45" i="63" s="1"/>
  <c r="F45" i="4" s="1"/>
  <c r="F15" i="90"/>
  <c r="H203" i="87"/>
  <c r="H202" i="87"/>
  <c r="H201" i="87"/>
  <c r="H200" i="87"/>
  <c r="H198" i="87"/>
  <c r="H197" i="87"/>
  <c r="H193" i="87"/>
  <c r="H192" i="87"/>
  <c r="H191" i="87"/>
  <c r="H190" i="87"/>
  <c r="H189" i="87"/>
  <c r="H188" i="87"/>
  <c r="H187" i="87"/>
  <c r="H186" i="87"/>
  <c r="H185" i="87"/>
  <c r="H184" i="87"/>
  <c r="H181" i="87"/>
  <c r="H180" i="87"/>
  <c r="H179" i="87"/>
  <c r="H178" i="87"/>
  <c r="H176" i="87"/>
  <c r="H175" i="87"/>
  <c r="H171" i="87"/>
  <c r="H170" i="87"/>
  <c r="H169" i="87"/>
  <c r="H168" i="87"/>
  <c r="H167" i="87"/>
  <c r="H166" i="87"/>
  <c r="H165" i="87"/>
  <c r="H164" i="87"/>
  <c r="H163" i="87"/>
  <c r="H162" i="87"/>
  <c r="H159" i="87"/>
  <c r="H158" i="87"/>
  <c r="H157" i="87"/>
  <c r="H156" i="87"/>
  <c r="H154" i="87"/>
  <c r="H153" i="87"/>
  <c r="H149" i="87"/>
  <c r="H148" i="87"/>
  <c r="H147" i="87"/>
  <c r="H146" i="87"/>
  <c r="H145" i="87"/>
  <c r="H144" i="87"/>
  <c r="H143" i="87"/>
  <c r="H142" i="87"/>
  <c r="H141" i="87"/>
  <c r="H140" i="87"/>
  <c r="H137" i="87"/>
  <c r="H134" i="87"/>
  <c r="H132" i="87"/>
  <c r="H131" i="87"/>
  <c r="H127" i="87"/>
  <c r="H126" i="87"/>
  <c r="H125" i="87"/>
  <c r="H124" i="87"/>
  <c r="H123" i="87"/>
  <c r="H122" i="87"/>
  <c r="H121" i="87"/>
  <c r="H120" i="87"/>
  <c r="H119" i="87"/>
  <c r="H118" i="87"/>
  <c r="H115" i="87"/>
  <c r="H112" i="87"/>
  <c r="H110" i="87"/>
  <c r="H109" i="87"/>
  <c r="H105" i="87"/>
  <c r="H104" i="87"/>
  <c r="H103" i="87"/>
  <c r="H102" i="87"/>
  <c r="H101" i="87"/>
  <c r="H100" i="87"/>
  <c r="H99" i="87"/>
  <c r="H98" i="87"/>
  <c r="H97" i="87"/>
  <c r="H96" i="87"/>
  <c r="H93" i="87"/>
  <c r="H90" i="87"/>
  <c r="H88" i="87"/>
  <c r="H87" i="87"/>
  <c r="H83" i="87"/>
  <c r="H82" i="87"/>
  <c r="H81" i="87"/>
  <c r="H80" i="87"/>
  <c r="H79" i="87"/>
  <c r="H78" i="87"/>
  <c r="H77" i="87"/>
  <c r="H76" i="87"/>
  <c r="H75" i="87"/>
  <c r="H74" i="87"/>
  <c r="H71" i="87"/>
  <c r="H70" i="87"/>
  <c r="H69" i="87"/>
  <c r="H68" i="87"/>
  <c r="H66" i="87"/>
  <c r="H65" i="87"/>
  <c r="H61" i="87"/>
  <c r="H60" i="87"/>
  <c r="H59" i="87"/>
  <c r="H58" i="87"/>
  <c r="H57" i="87"/>
  <c r="H56" i="87"/>
  <c r="H55" i="87"/>
  <c r="H54" i="87"/>
  <c r="H53" i="87"/>
  <c r="H52" i="87"/>
  <c r="H49" i="87"/>
  <c r="H48" i="87"/>
  <c r="H47" i="87"/>
  <c r="H46" i="87"/>
  <c r="H44" i="87"/>
  <c r="H43" i="87"/>
  <c r="H39" i="87"/>
  <c r="H38" i="87"/>
  <c r="H37" i="87"/>
  <c r="H36" i="87"/>
  <c r="H35" i="87"/>
  <c r="H34" i="87"/>
  <c r="H33" i="87"/>
  <c r="H32" i="87"/>
  <c r="H31" i="87"/>
  <c r="H30" i="87"/>
  <c r="H24" i="87"/>
  <c r="H22" i="87"/>
  <c r="H25" i="87"/>
  <c r="H26" i="87"/>
  <c r="H27" i="87"/>
  <c r="H21" i="87"/>
  <c r="H17" i="87"/>
  <c r="H16" i="87"/>
  <c r="H15" i="87"/>
  <c r="H14" i="87"/>
  <c r="H13" i="87"/>
  <c r="H12" i="87"/>
  <c r="H11" i="87"/>
  <c r="H10" i="87"/>
  <c r="H9" i="87"/>
  <c r="H8" i="87"/>
  <c r="L183" i="87"/>
  <c r="D183" i="87"/>
  <c r="L161" i="87"/>
  <c r="D161" i="87"/>
  <c r="L139" i="87"/>
  <c r="J139" i="87"/>
  <c r="D139" i="87"/>
  <c r="L117" i="87"/>
  <c r="J117" i="87"/>
  <c r="D117" i="87"/>
  <c r="L95" i="87"/>
  <c r="J95" i="87"/>
  <c r="F95" i="87"/>
  <c r="D95" i="87"/>
  <c r="L73" i="87"/>
  <c r="J73" i="87"/>
  <c r="F73" i="87"/>
  <c r="D73" i="87"/>
  <c r="L51" i="87"/>
  <c r="D51" i="87"/>
  <c r="L29" i="87"/>
  <c r="J29" i="87"/>
  <c r="F29" i="87"/>
  <c r="D29" i="87"/>
  <c r="L7" i="87"/>
  <c r="J7" i="87"/>
  <c r="F7" i="87"/>
  <c r="C7" i="87"/>
  <c r="H113" i="86"/>
  <c r="H112" i="86"/>
  <c r="H110" i="86"/>
  <c r="H109" i="86"/>
  <c r="H108" i="86"/>
  <c r="H107" i="86"/>
  <c r="H106" i="86"/>
  <c r="H105" i="86"/>
  <c r="H104" i="86"/>
  <c r="H101" i="86"/>
  <c r="H100" i="86"/>
  <c r="H98" i="86"/>
  <c r="H97" i="86"/>
  <c r="H96" i="86"/>
  <c r="H95" i="86"/>
  <c r="H94" i="86"/>
  <c r="H93" i="86"/>
  <c r="H92" i="86"/>
  <c r="H89" i="86"/>
  <c r="H88" i="86"/>
  <c r="H86" i="86"/>
  <c r="H85" i="86"/>
  <c r="H84" i="86"/>
  <c r="H83" i="86"/>
  <c r="H82" i="86"/>
  <c r="H81" i="86"/>
  <c r="H80" i="86"/>
  <c r="H77" i="86"/>
  <c r="H76" i="86"/>
  <c r="H75" i="86"/>
  <c r="H74" i="86"/>
  <c r="H73" i="86"/>
  <c r="H72" i="86"/>
  <c r="H71" i="86"/>
  <c r="H70" i="86"/>
  <c r="H69" i="86"/>
  <c r="H68" i="86"/>
  <c r="H65" i="86"/>
  <c r="H64" i="86"/>
  <c r="H62" i="86"/>
  <c r="H61" i="86"/>
  <c r="H60" i="86"/>
  <c r="H59" i="86"/>
  <c r="H58" i="86"/>
  <c r="H57" i="86"/>
  <c r="H56" i="86"/>
  <c r="H53" i="86"/>
  <c r="H52" i="86"/>
  <c r="H50" i="86"/>
  <c r="H49" i="86"/>
  <c r="H48" i="86"/>
  <c r="H47" i="86"/>
  <c r="H46" i="86"/>
  <c r="H45" i="86"/>
  <c r="H44" i="86"/>
  <c r="H41" i="86"/>
  <c r="H40" i="86"/>
  <c r="H38" i="86"/>
  <c r="H37" i="86"/>
  <c r="H36" i="86"/>
  <c r="H35" i="86"/>
  <c r="H34" i="86"/>
  <c r="H33" i="86"/>
  <c r="H32" i="86"/>
  <c r="H29" i="86"/>
  <c r="H28" i="86"/>
  <c r="H26" i="86"/>
  <c r="H25" i="86"/>
  <c r="H24" i="86"/>
  <c r="H23" i="86"/>
  <c r="H22" i="86"/>
  <c r="H21" i="86"/>
  <c r="H20" i="86"/>
  <c r="L103" i="86"/>
  <c r="F103" i="86"/>
  <c r="D103" i="86"/>
  <c r="L91" i="86"/>
  <c r="F91" i="86"/>
  <c r="D91" i="86"/>
  <c r="L79" i="86"/>
  <c r="F79" i="86"/>
  <c r="D79" i="86"/>
  <c r="L67" i="86"/>
  <c r="J67" i="86"/>
  <c r="F67" i="86"/>
  <c r="D67" i="86"/>
  <c r="L55" i="86"/>
  <c r="J55" i="86"/>
  <c r="F55" i="86"/>
  <c r="D55" i="86"/>
  <c r="L43" i="86"/>
  <c r="J43" i="86"/>
  <c r="F43" i="86"/>
  <c r="D43" i="86"/>
  <c r="L31" i="86"/>
  <c r="J31" i="86"/>
  <c r="F31" i="86"/>
  <c r="D31" i="86"/>
  <c r="L19" i="86"/>
  <c r="J19" i="86"/>
  <c r="F19" i="86"/>
  <c r="D19" i="86"/>
  <c r="C7" i="86"/>
  <c r="L7" i="86"/>
  <c r="J7" i="86"/>
  <c r="F7" i="86"/>
  <c r="D7" i="86"/>
  <c r="H17" i="86"/>
  <c r="H16" i="86"/>
  <c r="H14" i="86"/>
  <c r="H13" i="86"/>
  <c r="H12" i="86"/>
  <c r="H11" i="86"/>
  <c r="H10" i="86"/>
  <c r="H9" i="86"/>
  <c r="H8" i="86"/>
  <c r="H44" i="84"/>
  <c r="H43" i="84"/>
  <c r="H40" i="84"/>
  <c r="H39" i="84"/>
  <c r="H36" i="84"/>
  <c r="H35" i="84"/>
  <c r="H31" i="84"/>
  <c r="H30" i="84"/>
  <c r="H27" i="84"/>
  <c r="H26" i="84"/>
  <c r="H23" i="84"/>
  <c r="H22" i="84"/>
  <c r="H18" i="84"/>
  <c r="H17" i="84"/>
  <c r="H14" i="84"/>
  <c r="H13" i="84"/>
  <c r="H10" i="84"/>
  <c r="H9" i="84"/>
  <c r="H113" i="81"/>
  <c r="H112" i="81"/>
  <c r="H111" i="81"/>
  <c r="H110" i="81"/>
  <c r="H109" i="81"/>
  <c r="H108" i="81"/>
  <c r="H107" i="81"/>
  <c r="H106" i="81"/>
  <c r="H105" i="81"/>
  <c r="H104" i="81"/>
  <c r="H101" i="81"/>
  <c r="H100" i="81"/>
  <c r="H99" i="81"/>
  <c r="H98" i="81"/>
  <c r="H97" i="81"/>
  <c r="H96" i="81"/>
  <c r="H95" i="81"/>
  <c r="H94" i="81"/>
  <c r="H93" i="81"/>
  <c r="H92" i="81"/>
  <c r="H89" i="81"/>
  <c r="H88" i="81"/>
  <c r="H87" i="81"/>
  <c r="H86" i="81"/>
  <c r="H85" i="81"/>
  <c r="H84" i="81"/>
  <c r="H83" i="81"/>
  <c r="H82" i="81"/>
  <c r="H81" i="81"/>
  <c r="H80" i="81"/>
  <c r="H77" i="81"/>
  <c r="H76" i="81"/>
  <c r="H75" i="81"/>
  <c r="H74" i="81"/>
  <c r="H73" i="81"/>
  <c r="H72" i="81"/>
  <c r="H71" i="81"/>
  <c r="H70" i="81"/>
  <c r="H69" i="81"/>
  <c r="H68" i="81"/>
  <c r="H65" i="81"/>
  <c r="H64" i="81"/>
  <c r="H63" i="81"/>
  <c r="H62" i="81"/>
  <c r="H61" i="81"/>
  <c r="H60" i="81"/>
  <c r="H59" i="81"/>
  <c r="H58" i="81"/>
  <c r="H57" i="81"/>
  <c r="H56" i="81"/>
  <c r="H53" i="81"/>
  <c r="H52" i="81"/>
  <c r="H51" i="81"/>
  <c r="H50" i="81"/>
  <c r="H49" i="81"/>
  <c r="H48" i="81"/>
  <c r="H47" i="81"/>
  <c r="H46" i="81"/>
  <c r="H45" i="81"/>
  <c r="H44" i="81"/>
  <c r="H41" i="81"/>
  <c r="H40" i="81"/>
  <c r="H39" i="81"/>
  <c r="H38" i="81"/>
  <c r="H37" i="81"/>
  <c r="H36" i="81"/>
  <c r="H35" i="81"/>
  <c r="H34" i="81"/>
  <c r="H33" i="81"/>
  <c r="H32" i="81"/>
  <c r="H29" i="81"/>
  <c r="H28" i="81"/>
  <c r="H27" i="81"/>
  <c r="H26" i="81"/>
  <c r="H25" i="81"/>
  <c r="H24" i="81"/>
  <c r="H23" i="81"/>
  <c r="H22" i="81"/>
  <c r="H21" i="81"/>
  <c r="H20" i="81"/>
  <c r="H17" i="81"/>
  <c r="H16" i="81"/>
  <c r="H15" i="81"/>
  <c r="H14" i="81"/>
  <c r="H13" i="81"/>
  <c r="H12" i="81"/>
  <c r="H11" i="81"/>
  <c r="H10" i="81"/>
  <c r="H9" i="81"/>
  <c r="H8" i="81"/>
  <c r="H122" i="17"/>
  <c r="H121" i="17"/>
  <c r="H120" i="17"/>
  <c r="H119" i="17"/>
  <c r="H118" i="17"/>
  <c r="H117" i="17"/>
  <c r="H116" i="17"/>
  <c r="H115" i="17"/>
  <c r="H114" i="17"/>
  <c r="H113" i="17"/>
  <c r="H112" i="17"/>
  <c r="H109" i="17"/>
  <c r="H108" i="17"/>
  <c r="H107" i="17"/>
  <c r="H106" i="17"/>
  <c r="H105" i="17"/>
  <c r="H104" i="17"/>
  <c r="H103" i="17"/>
  <c r="H102" i="17"/>
  <c r="H101" i="17"/>
  <c r="H100" i="17"/>
  <c r="H99" i="17"/>
  <c r="H96" i="17"/>
  <c r="H95" i="17"/>
  <c r="H94" i="17"/>
  <c r="H93" i="17"/>
  <c r="H92" i="17"/>
  <c r="H91" i="17"/>
  <c r="H90" i="17"/>
  <c r="H89" i="17"/>
  <c r="H88" i="17"/>
  <c r="H87" i="17"/>
  <c r="H86" i="17"/>
  <c r="H83" i="17"/>
  <c r="H82" i="17"/>
  <c r="H81" i="17"/>
  <c r="H80" i="17"/>
  <c r="H79" i="17"/>
  <c r="H78" i="17"/>
  <c r="H77" i="17"/>
  <c r="H76" i="17"/>
  <c r="H75" i="17"/>
  <c r="H74" i="17"/>
  <c r="H73" i="17"/>
  <c r="H70" i="17"/>
  <c r="H69" i="17"/>
  <c r="H68" i="17"/>
  <c r="H67" i="17"/>
  <c r="H66" i="17"/>
  <c r="H65" i="17"/>
  <c r="H64" i="17"/>
  <c r="H63" i="17"/>
  <c r="H62" i="17"/>
  <c r="H61" i="17"/>
  <c r="H60" i="17"/>
  <c r="H57" i="17"/>
  <c r="H56" i="17"/>
  <c r="H55" i="17"/>
  <c r="H54" i="17"/>
  <c r="H53" i="17"/>
  <c r="H52" i="17"/>
  <c r="H51" i="17"/>
  <c r="H50" i="17"/>
  <c r="H49" i="17"/>
  <c r="H48" i="17"/>
  <c r="H47" i="17"/>
  <c r="H44" i="17"/>
  <c r="H43" i="17"/>
  <c r="H42" i="17"/>
  <c r="H41" i="17"/>
  <c r="H40" i="17"/>
  <c r="H39" i="17"/>
  <c r="H38" i="17"/>
  <c r="H37" i="17"/>
  <c r="H36" i="17"/>
  <c r="H35" i="17"/>
  <c r="H34" i="17"/>
  <c r="H31" i="17"/>
  <c r="H30" i="17"/>
  <c r="H29" i="17"/>
  <c r="H28" i="17"/>
  <c r="H27" i="17"/>
  <c r="H26" i="17"/>
  <c r="H25" i="17"/>
  <c r="H24" i="17"/>
  <c r="H23" i="17"/>
  <c r="H22" i="17"/>
  <c r="H21" i="17"/>
  <c r="H18" i="17"/>
  <c r="H17" i="17"/>
  <c r="H16" i="17"/>
  <c r="H15" i="17"/>
  <c r="H14" i="17"/>
  <c r="H13" i="17"/>
  <c r="H12" i="17"/>
  <c r="H11" i="17"/>
  <c r="H10" i="17"/>
  <c r="H9" i="17"/>
  <c r="H8" i="17"/>
  <c r="Q44" i="86" l="1"/>
  <c r="Q83" i="86"/>
  <c r="E167" i="87"/>
  <c r="E175" i="87"/>
  <c r="E176" i="87"/>
  <c r="E168" i="87"/>
  <c r="E169" i="87"/>
  <c r="E177" i="87"/>
  <c r="E164" i="87"/>
  <c r="E170" i="87"/>
  <c r="E178" i="87"/>
  <c r="E166" i="87"/>
  <c r="E163" i="87"/>
  <c r="E171" i="87"/>
  <c r="E179" i="87"/>
  <c r="E180" i="87"/>
  <c r="E174" i="87"/>
  <c r="E172" i="87"/>
  <c r="E165" i="87"/>
  <c r="E173" i="87"/>
  <c r="E181" i="87"/>
  <c r="E92" i="87"/>
  <c r="E90" i="87"/>
  <c r="E192" i="87"/>
  <c r="E200" i="87"/>
  <c r="E185" i="87"/>
  <c r="E201" i="87"/>
  <c r="E193" i="87"/>
  <c r="E186" i="87"/>
  <c r="E194" i="87"/>
  <c r="E202" i="87"/>
  <c r="E189" i="87"/>
  <c r="E199" i="87"/>
  <c r="E187" i="87"/>
  <c r="E195" i="87"/>
  <c r="E203" i="87"/>
  <c r="E188" i="87"/>
  <c r="E196" i="87"/>
  <c r="E197" i="87"/>
  <c r="E191" i="87"/>
  <c r="E190" i="87"/>
  <c r="E198" i="87"/>
  <c r="D159" i="1"/>
  <c r="E103" i="87"/>
  <c r="E111" i="87"/>
  <c r="E112" i="87"/>
  <c r="E97" i="87"/>
  <c r="E105" i="87"/>
  <c r="E114" i="87"/>
  <c r="E108" i="87"/>
  <c r="E110" i="87"/>
  <c r="E98" i="87"/>
  <c r="E106" i="87"/>
  <c r="E115" i="87"/>
  <c r="E99" i="87"/>
  <c r="E107" i="87"/>
  <c r="E100" i="87"/>
  <c r="E102" i="87"/>
  <c r="E104" i="87"/>
  <c r="E101" i="87"/>
  <c r="E109" i="87"/>
  <c r="E142" i="87"/>
  <c r="E150" i="87"/>
  <c r="E158" i="87"/>
  <c r="E151" i="87"/>
  <c r="E143" i="87"/>
  <c r="E144" i="87"/>
  <c r="E152" i="87"/>
  <c r="E155" i="87"/>
  <c r="E149" i="87"/>
  <c r="E145" i="87"/>
  <c r="E153" i="87"/>
  <c r="E147" i="87"/>
  <c r="E159" i="87"/>
  <c r="E146" i="87"/>
  <c r="E154" i="87"/>
  <c r="E148" i="87"/>
  <c r="E156" i="87"/>
  <c r="E141" i="87"/>
  <c r="E157" i="87"/>
  <c r="E121" i="87"/>
  <c r="E129" i="87"/>
  <c r="E123" i="87"/>
  <c r="E124" i="87"/>
  <c r="E122" i="87"/>
  <c r="E130" i="87"/>
  <c r="E131" i="87"/>
  <c r="E132" i="87"/>
  <c r="E125" i="87"/>
  <c r="E133" i="87"/>
  <c r="E119" i="87"/>
  <c r="E136" i="87"/>
  <c r="E128" i="87"/>
  <c r="E126" i="87"/>
  <c r="E134" i="87"/>
  <c r="E127" i="87"/>
  <c r="E120" i="87"/>
  <c r="E137" i="87"/>
  <c r="G67" i="63"/>
  <c r="M49" i="90"/>
  <c r="M50" i="90"/>
  <c r="M51" i="90"/>
  <c r="M52" i="90"/>
  <c r="M53" i="90"/>
  <c r="D66" i="63"/>
  <c r="G26" i="90"/>
  <c r="G27" i="90"/>
  <c r="G28" i="90"/>
  <c r="G29" i="90"/>
  <c r="G25" i="90"/>
  <c r="D46" i="63"/>
  <c r="G44" i="90"/>
  <c r="G45" i="90"/>
  <c r="G41" i="90"/>
  <c r="G42" i="90"/>
  <c r="G43" i="90"/>
  <c r="G25" i="63"/>
  <c r="M36" i="90"/>
  <c r="M37" i="90"/>
  <c r="M33" i="90"/>
  <c r="M34" i="90"/>
  <c r="M35" i="90"/>
  <c r="G66" i="63"/>
  <c r="G66" i="4" s="1"/>
  <c r="M25" i="90"/>
  <c r="M26" i="90"/>
  <c r="M27" i="90"/>
  <c r="M28" i="90"/>
  <c r="M29" i="90"/>
  <c r="G46" i="63"/>
  <c r="G46" i="4" s="1"/>
  <c r="M41" i="90"/>
  <c r="M42" i="90"/>
  <c r="M43" i="90"/>
  <c r="M44" i="90"/>
  <c r="M45" i="90"/>
  <c r="E53" i="90"/>
  <c r="C67" i="63"/>
  <c r="D45" i="63"/>
  <c r="G21" i="90"/>
  <c r="G17" i="90"/>
  <c r="G18" i="90"/>
  <c r="G19" i="90"/>
  <c r="G20" i="90"/>
  <c r="D25" i="63"/>
  <c r="G33" i="90"/>
  <c r="G34" i="90"/>
  <c r="G35" i="90"/>
  <c r="G36" i="90"/>
  <c r="G37" i="90"/>
  <c r="D67" i="63"/>
  <c r="G49" i="90"/>
  <c r="G50" i="90"/>
  <c r="G51" i="90"/>
  <c r="G52" i="90"/>
  <c r="G53" i="90"/>
  <c r="G68" i="63"/>
  <c r="G68" i="4" s="1"/>
  <c r="M75" i="90"/>
  <c r="M76" i="90"/>
  <c r="M77" i="90"/>
  <c r="M73" i="90"/>
  <c r="M74" i="90"/>
  <c r="H7" i="86"/>
  <c r="H31" i="86"/>
  <c r="J91" i="86"/>
  <c r="K97" i="86" s="1"/>
  <c r="J161" i="87"/>
  <c r="J159" i="1"/>
  <c r="J166" i="1"/>
  <c r="J183" i="87"/>
  <c r="J103" i="86"/>
  <c r="K61" i="90"/>
  <c r="K59" i="90"/>
  <c r="K58" i="90"/>
  <c r="K60" i="90"/>
  <c r="K57" i="90"/>
  <c r="K26" i="90"/>
  <c r="K27" i="90"/>
  <c r="K25" i="90"/>
  <c r="K28" i="90"/>
  <c r="K29" i="90"/>
  <c r="K74" i="90"/>
  <c r="K73" i="90"/>
  <c r="K76" i="90"/>
  <c r="K75" i="90"/>
  <c r="K77" i="90"/>
  <c r="K33" i="90"/>
  <c r="K36" i="90"/>
  <c r="K34" i="90"/>
  <c r="K37" i="90"/>
  <c r="K35" i="90"/>
  <c r="K53" i="90"/>
  <c r="K50" i="90"/>
  <c r="K49" i="90"/>
  <c r="K51" i="90"/>
  <c r="K52" i="90"/>
  <c r="J79" i="86"/>
  <c r="K21" i="90"/>
  <c r="K19" i="90"/>
  <c r="K17" i="90"/>
  <c r="K18" i="90"/>
  <c r="K20" i="90"/>
  <c r="K67" i="90"/>
  <c r="K65" i="90"/>
  <c r="K68" i="90"/>
  <c r="K69" i="90"/>
  <c r="K66" i="90"/>
  <c r="K43" i="90"/>
  <c r="K44" i="90"/>
  <c r="K41" i="90"/>
  <c r="K42" i="90"/>
  <c r="H47" i="90"/>
  <c r="H39" i="90"/>
  <c r="H31" i="90"/>
  <c r="H183" i="87"/>
  <c r="I200" i="87" s="1"/>
  <c r="H161" i="87"/>
  <c r="I165" i="87" s="1"/>
  <c r="H139" i="87"/>
  <c r="I140" i="87" s="1"/>
  <c r="H117" i="87"/>
  <c r="I120" i="87" s="1"/>
  <c r="H95" i="87"/>
  <c r="I98" i="87" s="1"/>
  <c r="H73" i="87"/>
  <c r="H51" i="87"/>
  <c r="I66" i="87" s="1"/>
  <c r="H29" i="87"/>
  <c r="I34" i="87" s="1"/>
  <c r="H103" i="86"/>
  <c r="H91" i="86"/>
  <c r="H79" i="86"/>
  <c r="H67" i="86"/>
  <c r="H55" i="86"/>
  <c r="H43" i="86"/>
  <c r="H19" i="86"/>
  <c r="D22" i="10"/>
  <c r="D166" i="1" l="1"/>
  <c r="F166" i="1"/>
  <c r="L159" i="1"/>
  <c r="F159" i="1"/>
  <c r="L166" i="1"/>
  <c r="G67" i="4"/>
  <c r="K179" i="87"/>
  <c r="K178" i="87"/>
  <c r="K98" i="86"/>
  <c r="I93" i="87"/>
  <c r="I82" i="87"/>
  <c r="I90" i="87"/>
  <c r="I76" i="87"/>
  <c r="I78" i="87"/>
  <c r="I80" i="87"/>
  <c r="I32" i="90"/>
  <c r="I184" i="87"/>
  <c r="I96" i="87"/>
  <c r="I75" i="87"/>
  <c r="I115" i="87"/>
  <c r="I168" i="87"/>
  <c r="I58" i="87"/>
  <c r="I201" i="87"/>
  <c r="I35" i="87"/>
  <c r="I178" i="87"/>
  <c r="I68" i="87"/>
  <c r="I185" i="87"/>
  <c r="I110" i="87"/>
  <c r="I44" i="90"/>
  <c r="I45" i="90"/>
  <c r="I170" i="87"/>
  <c r="I74" i="87"/>
  <c r="I103" i="87"/>
  <c r="I158" i="87"/>
  <c r="I48" i="87"/>
  <c r="I167" i="87"/>
  <c r="I166" i="87"/>
  <c r="I56" i="87"/>
  <c r="I36" i="90"/>
  <c r="I99" i="87"/>
  <c r="I101" i="87"/>
  <c r="I109" i="87"/>
  <c r="I48" i="90"/>
  <c r="I162" i="87"/>
  <c r="I60" i="87"/>
  <c r="I52" i="90"/>
  <c r="I81" i="87"/>
  <c r="I141" i="87"/>
  <c r="I146" i="87"/>
  <c r="I36" i="87"/>
  <c r="I157" i="87"/>
  <c r="I156" i="87"/>
  <c r="I46" i="87"/>
  <c r="I198" i="87"/>
  <c r="I88" i="87"/>
  <c r="I54" i="87"/>
  <c r="I34" i="90"/>
  <c r="I119" i="87"/>
  <c r="I127" i="87"/>
  <c r="I137" i="87"/>
  <c r="I131" i="87"/>
  <c r="I125" i="87"/>
  <c r="I148" i="87"/>
  <c r="I52" i="87"/>
  <c r="I42" i="90"/>
  <c r="I71" i="87"/>
  <c r="I51" i="90"/>
  <c r="I123" i="87"/>
  <c r="I144" i="87"/>
  <c r="I176" i="87"/>
  <c r="I77" i="87"/>
  <c r="I61" i="87"/>
  <c r="I193" i="87"/>
  <c r="I31" i="87"/>
  <c r="I39" i="87"/>
  <c r="I47" i="87"/>
  <c r="I43" i="87"/>
  <c r="I53" i="90"/>
  <c r="I38" i="87"/>
  <c r="I203" i="87"/>
  <c r="I59" i="87"/>
  <c r="I41" i="90"/>
  <c r="I124" i="87"/>
  <c r="I49" i="90"/>
  <c r="I134" i="87"/>
  <c r="I35" i="90"/>
  <c r="I105" i="87"/>
  <c r="I57" i="87"/>
  <c r="I65" i="87"/>
  <c r="I145" i="87"/>
  <c r="I153" i="87"/>
  <c r="I143" i="87"/>
  <c r="I43" i="90"/>
  <c r="I126" i="87"/>
  <c r="I30" i="87"/>
  <c r="I191" i="87"/>
  <c r="I49" i="87"/>
  <c r="I202" i="87"/>
  <c r="I149" i="87"/>
  <c r="I37" i="90"/>
  <c r="I122" i="87"/>
  <c r="I87" i="87"/>
  <c r="I154" i="87"/>
  <c r="I55" i="87"/>
  <c r="I186" i="87"/>
  <c r="I97" i="87"/>
  <c r="I163" i="87"/>
  <c r="I171" i="87"/>
  <c r="I179" i="87"/>
  <c r="I181" i="87"/>
  <c r="I175" i="87"/>
  <c r="I169" i="87"/>
  <c r="I33" i="90"/>
  <c r="I118" i="87"/>
  <c r="I159" i="87"/>
  <c r="I37" i="87"/>
  <c r="I190" i="87"/>
  <c r="I102" i="87"/>
  <c r="I50" i="90"/>
  <c r="I79" i="87"/>
  <c r="I112" i="87"/>
  <c r="I32" i="87"/>
  <c r="I132" i="87"/>
  <c r="I44" i="87"/>
  <c r="I164" i="87"/>
  <c r="I83" i="87"/>
  <c r="I189" i="87"/>
  <c r="I197" i="87"/>
  <c r="I187" i="87"/>
  <c r="I192" i="87"/>
  <c r="I104" i="87"/>
  <c r="I147" i="87"/>
  <c r="I180" i="87"/>
  <c r="I70" i="87"/>
  <c r="I40" i="90"/>
  <c r="I69" i="87"/>
  <c r="I188" i="87"/>
  <c r="I100" i="87"/>
  <c r="I121" i="87"/>
  <c r="I33" i="87"/>
  <c r="I142" i="87"/>
  <c r="I53" i="87"/>
  <c r="J47" i="1"/>
  <c r="L47" i="1" l="1"/>
  <c r="I39" i="90"/>
  <c r="I95" i="87"/>
  <c r="I47" i="90"/>
  <c r="I51" i="87"/>
  <c r="I139" i="87"/>
  <c r="I29" i="87"/>
  <c r="I183" i="87"/>
  <c r="I31" i="90"/>
  <c r="I73" i="87"/>
  <c r="I117" i="87"/>
  <c r="I161" i="87"/>
  <c r="S165" i="1" l="1"/>
  <c r="S164" i="1"/>
  <c r="S163" i="1"/>
  <c r="S162" i="1"/>
  <c r="S158" i="1"/>
  <c r="S157" i="1"/>
  <c r="S156" i="1"/>
  <c r="S155" i="1"/>
  <c r="S151" i="1"/>
  <c r="S150" i="1"/>
  <c r="S149" i="1"/>
  <c r="S148" i="1"/>
  <c r="S144" i="1"/>
  <c r="S143" i="1"/>
  <c r="S142" i="1"/>
  <c r="S141" i="1"/>
  <c r="S137" i="1"/>
  <c r="S136" i="1"/>
  <c r="S135" i="1"/>
  <c r="S134" i="1"/>
  <c r="S130" i="1"/>
  <c r="S129" i="1"/>
  <c r="S128" i="1"/>
  <c r="S127" i="1"/>
  <c r="S123" i="1"/>
  <c r="S122" i="1"/>
  <c r="S121" i="1"/>
  <c r="S120" i="1"/>
  <c r="S116" i="1"/>
  <c r="S115" i="1"/>
  <c r="S114" i="1"/>
  <c r="S113" i="1"/>
  <c r="S109" i="1"/>
  <c r="S108" i="1"/>
  <c r="S107" i="1"/>
  <c r="S106" i="1"/>
  <c r="S102" i="1"/>
  <c r="S101" i="1"/>
  <c r="S100" i="1"/>
  <c r="S99" i="1"/>
  <c r="S95" i="1"/>
  <c r="S94" i="1"/>
  <c r="S93" i="1"/>
  <c r="S92" i="1"/>
  <c r="S88" i="1"/>
  <c r="S87" i="1"/>
  <c r="S86" i="1"/>
  <c r="S85" i="1"/>
  <c r="S81" i="1"/>
  <c r="S80" i="1"/>
  <c r="S79" i="1"/>
  <c r="S78" i="1"/>
  <c r="S74" i="1"/>
  <c r="S73" i="1"/>
  <c r="S72" i="1"/>
  <c r="S71" i="1"/>
  <c r="S67" i="1" l="1"/>
  <c r="S66" i="1"/>
  <c r="S65" i="1"/>
  <c r="S64" i="1"/>
  <c r="S60" i="1"/>
  <c r="S59" i="1"/>
  <c r="S58" i="1"/>
  <c r="S57" i="1"/>
  <c r="S53" i="1"/>
  <c r="S52" i="1"/>
  <c r="S51" i="1"/>
  <c r="S50" i="1"/>
  <c r="S46" i="1"/>
  <c r="S45" i="1"/>
  <c r="S44" i="1"/>
  <c r="S43" i="1"/>
  <c r="S39" i="1"/>
  <c r="S38" i="1"/>
  <c r="S37" i="1"/>
  <c r="S36" i="1"/>
  <c r="S32" i="1"/>
  <c r="S31" i="1"/>
  <c r="S30" i="1"/>
  <c r="S29" i="1"/>
  <c r="S23" i="1"/>
  <c r="S24" i="1"/>
  <c r="S25" i="1"/>
  <c r="S22" i="1"/>
  <c r="I105" i="86" l="1"/>
  <c r="I93" i="86"/>
  <c r="I82" i="86"/>
  <c r="I69" i="86"/>
  <c r="I60" i="86"/>
  <c r="I45" i="86"/>
  <c r="I33" i="86"/>
  <c r="I21" i="86"/>
  <c r="I10" i="86"/>
  <c r="E93" i="86"/>
  <c r="E83" i="86"/>
  <c r="E69" i="86"/>
  <c r="E57" i="86"/>
  <c r="E46" i="86"/>
  <c r="E10" i="86"/>
  <c r="E77" i="87"/>
  <c r="D7" i="87"/>
  <c r="D103" i="81"/>
  <c r="E106" i="81" s="1"/>
  <c r="D91" i="81"/>
  <c r="E98" i="81" s="1"/>
  <c r="D79" i="81"/>
  <c r="E82" i="81" s="1"/>
  <c r="D67" i="81"/>
  <c r="E76" i="81" s="1"/>
  <c r="D43" i="81"/>
  <c r="E46" i="81" s="1"/>
  <c r="D31" i="81"/>
  <c r="E40" i="81" s="1"/>
  <c r="E24" i="81"/>
  <c r="D7" i="81"/>
  <c r="E10" i="81" s="1"/>
  <c r="I40" i="86" l="1"/>
  <c r="I59" i="86"/>
  <c r="I17" i="86"/>
  <c r="I89" i="86"/>
  <c r="I88" i="86"/>
  <c r="I81" i="86"/>
  <c r="I16" i="86"/>
  <c r="I112" i="86"/>
  <c r="I28" i="86"/>
  <c r="I76" i="86"/>
  <c r="E11" i="86"/>
  <c r="I75" i="86"/>
  <c r="I83" i="86"/>
  <c r="I74" i="86"/>
  <c r="I73" i="86"/>
  <c r="I72" i="86"/>
  <c r="I58" i="86"/>
  <c r="I65" i="86"/>
  <c r="I100" i="86"/>
  <c r="E82" i="86"/>
  <c r="I9" i="86"/>
  <c r="I25" i="86"/>
  <c r="I64" i="86"/>
  <c r="I71" i="86"/>
  <c r="I86" i="86"/>
  <c r="I26" i="86"/>
  <c r="I57" i="86"/>
  <c r="I24" i="86"/>
  <c r="I70" i="86"/>
  <c r="I85" i="86"/>
  <c r="I98" i="86"/>
  <c r="E100" i="86"/>
  <c r="I23" i="86"/>
  <c r="I52" i="86"/>
  <c r="I62" i="86"/>
  <c r="I77" i="86"/>
  <c r="I84" i="86"/>
  <c r="I97" i="86"/>
  <c r="I61" i="86"/>
  <c r="I96" i="86"/>
  <c r="I22" i="86"/>
  <c r="I29" i="86"/>
  <c r="I95" i="86"/>
  <c r="E45" i="81"/>
  <c r="E75" i="81"/>
  <c r="E88" i="81"/>
  <c r="E113" i="81"/>
  <c r="E39" i="81"/>
  <c r="E81" i="81"/>
  <c r="E112" i="81"/>
  <c r="E38" i="81"/>
  <c r="E111" i="81"/>
  <c r="E37" i="81"/>
  <c r="E74" i="81"/>
  <c r="E110" i="81"/>
  <c r="E35" i="81"/>
  <c r="E73" i="81"/>
  <c r="E97" i="81"/>
  <c r="E109" i="81"/>
  <c r="E9" i="81"/>
  <c r="E71" i="81"/>
  <c r="E96" i="81"/>
  <c r="E107" i="81"/>
  <c r="E95" i="81"/>
  <c r="E23" i="81"/>
  <c r="E52" i="81"/>
  <c r="E93" i="81"/>
  <c r="E16" i="81"/>
  <c r="E15" i="81"/>
  <c r="E21" i="81"/>
  <c r="E36" i="81"/>
  <c r="E51" i="81"/>
  <c r="E72" i="81"/>
  <c r="E87" i="81"/>
  <c r="E94" i="81"/>
  <c r="E108" i="81"/>
  <c r="E28" i="81"/>
  <c r="E86" i="81"/>
  <c r="E13" i="81"/>
  <c r="E27" i="81"/>
  <c r="E34" i="81"/>
  <c r="E49" i="81"/>
  <c r="E70" i="81"/>
  <c r="E85" i="81"/>
  <c r="E100" i="81"/>
  <c r="E105" i="81"/>
  <c r="E14" i="81"/>
  <c r="E50" i="81"/>
  <c r="E12" i="81"/>
  <c r="E26" i="81"/>
  <c r="E41" i="81"/>
  <c r="E33" i="81"/>
  <c r="E48" i="81"/>
  <c r="E69" i="81"/>
  <c r="E84" i="81"/>
  <c r="E99" i="81"/>
  <c r="E22" i="81"/>
  <c r="E11" i="81"/>
  <c r="E25" i="81"/>
  <c r="E47" i="81"/>
  <c r="E83" i="81"/>
  <c r="E60" i="87"/>
  <c r="E68" i="87"/>
  <c r="E54" i="87"/>
  <c r="E70" i="87"/>
  <c r="E71" i="87"/>
  <c r="E59" i="87"/>
  <c r="E53" i="87"/>
  <c r="E61" i="87"/>
  <c r="E69" i="87"/>
  <c r="E62" i="87"/>
  <c r="E55" i="87"/>
  <c r="E63" i="87"/>
  <c r="E66" i="87"/>
  <c r="E67" i="87"/>
  <c r="E56" i="87"/>
  <c r="E64" i="87"/>
  <c r="E57" i="87"/>
  <c r="E65" i="87"/>
  <c r="E58" i="87"/>
  <c r="E79" i="87"/>
  <c r="E87" i="87"/>
  <c r="E84" i="87"/>
  <c r="E78" i="87"/>
  <c r="E80" i="87"/>
  <c r="E88" i="87"/>
  <c r="E76" i="87"/>
  <c r="E81" i="87"/>
  <c r="E89" i="87"/>
  <c r="E82" i="87"/>
  <c r="E75" i="87"/>
  <c r="E83" i="87"/>
  <c r="E93" i="87"/>
  <c r="E85" i="87"/>
  <c r="E86" i="87"/>
  <c r="E14" i="87"/>
  <c r="E22" i="87"/>
  <c r="E15" i="87"/>
  <c r="E23" i="87"/>
  <c r="E16" i="87"/>
  <c r="E24" i="87"/>
  <c r="E9" i="87"/>
  <c r="E17" i="87"/>
  <c r="E25" i="87"/>
  <c r="E10" i="87"/>
  <c r="E18" i="87"/>
  <c r="E26" i="87"/>
  <c r="E11" i="87"/>
  <c r="E19" i="87"/>
  <c r="E27" i="87"/>
  <c r="E21" i="87"/>
  <c r="E12" i="87"/>
  <c r="E20" i="87"/>
  <c r="E13" i="87"/>
  <c r="E33" i="87"/>
  <c r="E36" i="87"/>
  <c r="E34" i="87"/>
  <c r="E44" i="87"/>
  <c r="E43" i="87"/>
  <c r="E37" i="87"/>
  <c r="E42" i="87"/>
  <c r="E35" i="87"/>
  <c r="E41" i="87"/>
  <c r="E48" i="87"/>
  <c r="E47" i="87"/>
  <c r="E40" i="87"/>
  <c r="E49" i="87"/>
  <c r="E39" i="87"/>
  <c r="E46" i="87"/>
  <c r="E38" i="87"/>
  <c r="E32" i="87"/>
  <c r="E45" i="87"/>
  <c r="E31" i="87"/>
  <c r="E45" i="86"/>
  <c r="E9" i="86"/>
  <c r="E53" i="86"/>
  <c r="E81" i="86"/>
  <c r="E52" i="86"/>
  <c r="E89" i="86"/>
  <c r="E17" i="86"/>
  <c r="E51" i="86"/>
  <c r="E65" i="86"/>
  <c r="E88" i="86"/>
  <c r="E16" i="86"/>
  <c r="E49" i="86"/>
  <c r="E60" i="86"/>
  <c r="E87" i="86"/>
  <c r="E15" i="86"/>
  <c r="E48" i="86"/>
  <c r="E58" i="86"/>
  <c r="E85" i="86"/>
  <c r="E13" i="86"/>
  <c r="E47" i="86"/>
  <c r="E84" i="86"/>
  <c r="E8" i="87"/>
  <c r="E12" i="86"/>
  <c r="E77" i="86"/>
  <c r="I110" i="86"/>
  <c r="I109" i="86"/>
  <c r="I108" i="86"/>
  <c r="I107" i="86"/>
  <c r="I106" i="86"/>
  <c r="I113" i="86"/>
  <c r="I94" i="86"/>
  <c r="I101" i="86"/>
  <c r="I50" i="86"/>
  <c r="I49" i="86"/>
  <c r="I48" i="86"/>
  <c r="I47" i="86"/>
  <c r="I46" i="86"/>
  <c r="I53" i="86"/>
  <c r="I38" i="86"/>
  <c r="I37" i="86"/>
  <c r="I36" i="86"/>
  <c r="I35" i="86"/>
  <c r="I34" i="86"/>
  <c r="I41" i="86"/>
  <c r="I14" i="86"/>
  <c r="I13" i="86"/>
  <c r="I12" i="86"/>
  <c r="I11" i="86"/>
  <c r="E101" i="86"/>
  <c r="E99" i="86"/>
  <c r="E97" i="86"/>
  <c r="E96" i="86"/>
  <c r="E95" i="86"/>
  <c r="E94" i="86"/>
  <c r="E76" i="86"/>
  <c r="E75" i="86"/>
  <c r="E73" i="86"/>
  <c r="E72" i="86"/>
  <c r="E71" i="86"/>
  <c r="E70" i="86"/>
  <c r="E64" i="86"/>
  <c r="E63" i="86"/>
  <c r="E61" i="86"/>
  <c r="E59" i="86"/>
  <c r="H103" i="81"/>
  <c r="I106" i="81" s="1"/>
  <c r="H91" i="81"/>
  <c r="I100" i="81" s="1"/>
  <c r="H79" i="81"/>
  <c r="I86" i="81" s="1"/>
  <c r="H67" i="81"/>
  <c r="I72" i="81" s="1"/>
  <c r="H55" i="81"/>
  <c r="I58" i="81" s="1"/>
  <c r="H43" i="81"/>
  <c r="I51" i="81" s="1"/>
  <c r="H31" i="81"/>
  <c r="I37" i="81" s="1"/>
  <c r="H19" i="81"/>
  <c r="I21" i="81" s="1"/>
  <c r="H7" i="81"/>
  <c r="I14" i="81" s="1"/>
  <c r="I57" i="81" l="1"/>
  <c r="I24" i="81"/>
  <c r="I50" i="81"/>
  <c r="I28" i="81"/>
  <c r="I65" i="81"/>
  <c r="I36" i="81"/>
  <c r="I29" i="81"/>
  <c r="I105" i="81"/>
  <c r="I113" i="81"/>
  <c r="I71" i="81"/>
  <c r="I85" i="81"/>
  <c r="I99" i="81"/>
  <c r="I35" i="81"/>
  <c r="I49" i="81"/>
  <c r="I64" i="81"/>
  <c r="I70" i="81"/>
  <c r="I84" i="81"/>
  <c r="I98" i="81"/>
  <c r="I112" i="81"/>
  <c r="I34" i="81"/>
  <c r="I48" i="81"/>
  <c r="I63" i="81"/>
  <c r="I77" i="81"/>
  <c r="I69" i="81"/>
  <c r="I83" i="81"/>
  <c r="I97" i="81"/>
  <c r="I111" i="81"/>
  <c r="I41" i="81"/>
  <c r="I33" i="81"/>
  <c r="I47" i="81"/>
  <c r="I62" i="81"/>
  <c r="I76" i="81"/>
  <c r="I82" i="81"/>
  <c r="I96" i="81"/>
  <c r="I110" i="81"/>
  <c r="I40" i="81"/>
  <c r="I46" i="81"/>
  <c r="I61" i="81"/>
  <c r="I75" i="81"/>
  <c r="I89" i="81"/>
  <c r="I81" i="81"/>
  <c r="I95" i="81"/>
  <c r="I109" i="81"/>
  <c r="I27" i="81"/>
  <c r="I39" i="81"/>
  <c r="I53" i="81"/>
  <c r="I45" i="81"/>
  <c r="I60" i="81"/>
  <c r="I74" i="81"/>
  <c r="I88" i="81"/>
  <c r="I94" i="81"/>
  <c r="I108" i="81"/>
  <c r="I26" i="81"/>
  <c r="I38" i="81"/>
  <c r="I52" i="81"/>
  <c r="I59" i="81"/>
  <c r="I73" i="81"/>
  <c r="I87" i="81"/>
  <c r="I101" i="81"/>
  <c r="I93" i="81"/>
  <c r="I107" i="81"/>
  <c r="I25" i="81"/>
  <c r="E7" i="87"/>
  <c r="I23" i="81"/>
  <c r="I22" i="81"/>
  <c r="I13" i="81"/>
  <c r="I12" i="81"/>
  <c r="I11" i="81"/>
  <c r="I10" i="81"/>
  <c r="I17" i="81"/>
  <c r="I9" i="81"/>
  <c r="I16" i="81"/>
  <c r="I15" i="81"/>
  <c r="F29" i="1"/>
  <c r="F30" i="1"/>
  <c r="F31" i="1"/>
  <c r="J148" i="1"/>
  <c r="J149" i="1"/>
  <c r="J150" i="1"/>
  <c r="J151" i="1"/>
  <c r="J22" i="1"/>
  <c r="K27" i="1" s="1"/>
  <c r="J23" i="1"/>
  <c r="J24" i="1"/>
  <c r="G30" i="1" l="1"/>
  <c r="K24" i="1"/>
  <c r="K23" i="1"/>
  <c r="K149" i="1"/>
  <c r="G31" i="1"/>
  <c r="K150" i="1"/>
  <c r="K151" i="1"/>
  <c r="E64" i="76"/>
  <c r="E63" i="76"/>
  <c r="E62" i="76"/>
  <c r="E60" i="76"/>
  <c r="E59" i="76"/>
  <c r="E58" i="76"/>
  <c r="E56" i="76"/>
  <c r="E55" i="76"/>
  <c r="E54" i="76"/>
  <c r="E52" i="76"/>
  <c r="E51" i="76"/>
  <c r="E50" i="76"/>
  <c r="E43" i="76"/>
  <c r="E42" i="76"/>
  <c r="E41" i="76"/>
  <c r="E39" i="76"/>
  <c r="E38" i="76"/>
  <c r="E37" i="76"/>
  <c r="E35" i="76"/>
  <c r="E34" i="76"/>
  <c r="E33" i="76"/>
  <c r="E31" i="76"/>
  <c r="E30" i="76"/>
  <c r="E29" i="76"/>
  <c r="E22" i="76"/>
  <c r="E21" i="76"/>
  <c r="E20" i="76"/>
  <c r="H53" i="1" s="1"/>
  <c r="E18" i="76"/>
  <c r="E17" i="76"/>
  <c r="E16" i="76"/>
  <c r="H52" i="1" s="1"/>
  <c r="E14" i="76"/>
  <c r="E13" i="76"/>
  <c r="E12" i="76"/>
  <c r="H51" i="1" s="1"/>
  <c r="E10" i="76"/>
  <c r="E9" i="76"/>
  <c r="E8" i="76"/>
  <c r="H50" i="1" s="1"/>
  <c r="I55" i="1" s="1"/>
  <c r="I51" i="1" l="1"/>
  <c r="I54" i="1"/>
  <c r="I53" i="1"/>
  <c r="I52" i="1"/>
  <c r="J103" i="91"/>
  <c r="K109" i="91" s="1"/>
  <c r="J91" i="91"/>
  <c r="K94" i="91" s="1"/>
  <c r="J79" i="91"/>
  <c r="K83" i="91" s="1"/>
  <c r="J67" i="91"/>
  <c r="K71" i="91" s="1"/>
  <c r="J55" i="91"/>
  <c r="K61" i="91" s="1"/>
  <c r="J43" i="91"/>
  <c r="K46" i="91" s="1"/>
  <c r="J31" i="91"/>
  <c r="K35" i="91" s="1"/>
  <c r="J7" i="91"/>
  <c r="K14" i="91" s="1"/>
  <c r="E45" i="91" l="1"/>
  <c r="E50" i="91"/>
  <c r="E46" i="91"/>
  <c r="E47" i="91"/>
  <c r="E53" i="91"/>
  <c r="E48" i="91"/>
  <c r="E49" i="91"/>
  <c r="E51" i="91"/>
  <c r="E56" i="91"/>
  <c r="K10" i="91"/>
  <c r="K98" i="91"/>
  <c r="K50" i="91"/>
  <c r="K62" i="91"/>
  <c r="K108" i="91"/>
  <c r="K60" i="91"/>
  <c r="K13" i="91"/>
  <c r="K72" i="91"/>
  <c r="E44" i="91"/>
  <c r="K12" i="91"/>
  <c r="K34" i="91"/>
  <c r="K49" i="91"/>
  <c r="K59" i="91"/>
  <c r="K82" i="91"/>
  <c r="K97" i="91"/>
  <c r="K107" i="91"/>
  <c r="K11" i="91"/>
  <c r="K38" i="91"/>
  <c r="K48" i="91"/>
  <c r="K86" i="91"/>
  <c r="K96" i="91"/>
  <c r="K37" i="91"/>
  <c r="K47" i="91"/>
  <c r="K70" i="91"/>
  <c r="K85" i="91"/>
  <c r="K95" i="91"/>
  <c r="K36" i="91"/>
  <c r="K74" i="91"/>
  <c r="K84" i="91"/>
  <c r="K58" i="91"/>
  <c r="K73" i="91"/>
  <c r="K106" i="91"/>
  <c r="K110" i="91"/>
  <c r="E68" i="91"/>
  <c r="E43" i="91" l="1"/>
  <c r="E67" i="91"/>
  <c r="E55" i="91"/>
  <c r="K79" i="91"/>
  <c r="K91" i="91"/>
  <c r="E92" i="86" l="1"/>
  <c r="E91" i="86" s="1"/>
  <c r="D58" i="85"/>
  <c r="D52" i="85"/>
  <c r="E53" i="85" s="1"/>
  <c r="D46" i="85"/>
  <c r="E49" i="85" s="1"/>
  <c r="D39" i="85"/>
  <c r="E40" i="85" s="1"/>
  <c r="D33" i="85"/>
  <c r="E36" i="85" s="1"/>
  <c r="D27" i="85"/>
  <c r="E30" i="85" s="1"/>
  <c r="D20" i="85"/>
  <c r="E23" i="85" s="1"/>
  <c r="D14" i="85"/>
  <c r="E15" i="85" s="1"/>
  <c r="D8" i="85"/>
  <c r="E11" i="85" s="1"/>
  <c r="D42" i="84"/>
  <c r="E43" i="84" s="1"/>
  <c r="D38" i="84"/>
  <c r="E40" i="84" s="1"/>
  <c r="D34" i="84"/>
  <c r="E35" i="84" s="1"/>
  <c r="D29" i="84"/>
  <c r="E31" i="84" s="1"/>
  <c r="D25" i="84"/>
  <c r="E27" i="84" s="1"/>
  <c r="E23" i="84"/>
  <c r="D16" i="84"/>
  <c r="E18" i="84" s="1"/>
  <c r="D12" i="84"/>
  <c r="E14" i="84" s="1"/>
  <c r="D8" i="84"/>
  <c r="E10" i="84" s="1"/>
  <c r="E59" i="85" l="1"/>
  <c r="E60" i="85"/>
  <c r="E61" i="85"/>
  <c r="E10" i="85"/>
  <c r="E36" i="84"/>
  <c r="E34" i="84" s="1"/>
  <c r="E44" i="84"/>
  <c r="E42" i="84" s="1"/>
  <c r="E13" i="84"/>
  <c r="E12" i="84" s="1"/>
  <c r="E9" i="84"/>
  <c r="E8" i="84" s="1"/>
  <c r="E105" i="86"/>
  <c r="E107" i="86"/>
  <c r="E106" i="86"/>
  <c r="E108" i="86"/>
  <c r="E109" i="86"/>
  <c r="E111" i="86"/>
  <c r="E112" i="86"/>
  <c r="E113" i="86"/>
  <c r="E104" i="86"/>
  <c r="E80" i="86"/>
  <c r="E79" i="86" s="1"/>
  <c r="E33" i="86"/>
  <c r="E34" i="86"/>
  <c r="E35" i="86"/>
  <c r="E36" i="86"/>
  <c r="E37" i="86"/>
  <c r="E39" i="86"/>
  <c r="E40" i="86"/>
  <c r="E41" i="86"/>
  <c r="E21" i="86"/>
  <c r="E29" i="86"/>
  <c r="E22" i="86"/>
  <c r="E23" i="86"/>
  <c r="E24" i="86"/>
  <c r="E25" i="86"/>
  <c r="E28" i="86"/>
  <c r="E27" i="86"/>
  <c r="E8" i="86"/>
  <c r="E7" i="86" s="1"/>
  <c r="E58" i="85"/>
  <c r="E54" i="85"/>
  <c r="E55" i="85"/>
  <c r="E48" i="85"/>
  <c r="E47" i="85"/>
  <c r="E41" i="85"/>
  <c r="E42" i="85"/>
  <c r="E35" i="85"/>
  <c r="E34" i="85"/>
  <c r="E28" i="85"/>
  <c r="E29" i="85"/>
  <c r="E21" i="85"/>
  <c r="E20" i="85" s="1"/>
  <c r="E17" i="85"/>
  <c r="E16" i="85"/>
  <c r="E9" i="85"/>
  <c r="E68" i="86"/>
  <c r="E67" i="86" s="1"/>
  <c r="E56" i="86"/>
  <c r="E55" i="86" s="1"/>
  <c r="E44" i="86"/>
  <c r="E43" i="86" s="1"/>
  <c r="E32" i="86"/>
  <c r="E20" i="86"/>
  <c r="E39" i="84"/>
  <c r="E38" i="84" s="1"/>
  <c r="E30" i="84"/>
  <c r="E29" i="84" s="1"/>
  <c r="E26" i="84"/>
  <c r="E25" i="84" s="1"/>
  <c r="E22" i="84"/>
  <c r="E21" i="84" s="1"/>
  <c r="E17" i="84"/>
  <c r="E16" i="84" s="1"/>
  <c r="D55" i="81"/>
  <c r="G64" i="14"/>
  <c r="G63" i="14"/>
  <c r="G62" i="14"/>
  <c r="F64" i="14"/>
  <c r="F63" i="14"/>
  <c r="F62" i="14"/>
  <c r="G43" i="14"/>
  <c r="G42" i="14"/>
  <c r="G41" i="14"/>
  <c r="F43" i="14"/>
  <c r="F42" i="14"/>
  <c r="F41" i="14"/>
  <c r="D42" i="14"/>
  <c r="D41" i="14"/>
  <c r="G22" i="14"/>
  <c r="G21" i="14"/>
  <c r="G20" i="14"/>
  <c r="F22" i="14"/>
  <c r="F21" i="14"/>
  <c r="F20" i="14"/>
  <c r="D21" i="14"/>
  <c r="D20" i="14"/>
  <c r="E103" i="86" l="1"/>
  <c r="E31" i="86"/>
  <c r="E19" i="86"/>
  <c r="E52" i="85"/>
  <c r="E33" i="85"/>
  <c r="E46" i="85"/>
  <c r="E27" i="85"/>
  <c r="E8" i="85"/>
  <c r="E14" i="85"/>
  <c r="E60" i="81"/>
  <c r="E61" i="81"/>
  <c r="E64" i="81"/>
  <c r="E58" i="81"/>
  <c r="E59" i="81"/>
  <c r="E62" i="81"/>
  <c r="E63" i="81"/>
  <c r="E57" i="81"/>
  <c r="E44" i="81"/>
  <c r="E43" i="81" s="1"/>
  <c r="E80" i="81"/>
  <c r="E79" i="81" s="1"/>
  <c r="E56" i="81"/>
  <c r="E32" i="81"/>
  <c r="E31" i="81" s="1"/>
  <c r="E104" i="81"/>
  <c r="E103" i="81" s="1"/>
  <c r="E92" i="81"/>
  <c r="E91" i="81" s="1"/>
  <c r="E68" i="81"/>
  <c r="E67" i="81" s="1"/>
  <c r="E39" i="85"/>
  <c r="E55" i="81" l="1"/>
  <c r="H67" i="1" l="1"/>
  <c r="J67" i="1"/>
  <c r="F162" i="1"/>
  <c r="G167" i="1" s="1"/>
  <c r="J162" i="1"/>
  <c r="K167" i="1" s="1"/>
  <c r="L162" i="1"/>
  <c r="M167" i="1" s="1"/>
  <c r="F163" i="1"/>
  <c r="J163" i="1"/>
  <c r="L163" i="1"/>
  <c r="F164" i="1"/>
  <c r="J164" i="1"/>
  <c r="L164" i="1"/>
  <c r="F165" i="1"/>
  <c r="J165" i="1"/>
  <c r="L165" i="1"/>
  <c r="D165" i="1"/>
  <c r="D164" i="1"/>
  <c r="D163" i="1"/>
  <c r="D162" i="1"/>
  <c r="E167" i="1" s="1"/>
  <c r="F120" i="1"/>
  <c r="J120" i="1"/>
  <c r="K125" i="1" s="1"/>
  <c r="L120" i="1"/>
  <c r="M125" i="1" s="1"/>
  <c r="F121" i="1"/>
  <c r="J121" i="1"/>
  <c r="L121" i="1"/>
  <c r="F122" i="1"/>
  <c r="J122" i="1"/>
  <c r="L122" i="1"/>
  <c r="F123" i="1"/>
  <c r="J123" i="1"/>
  <c r="L123" i="1"/>
  <c r="D123" i="1"/>
  <c r="D122" i="1"/>
  <c r="D121" i="1"/>
  <c r="D120" i="1"/>
  <c r="F88" i="1"/>
  <c r="H88" i="1"/>
  <c r="J88" i="1"/>
  <c r="L88" i="1"/>
  <c r="D88" i="1"/>
  <c r="F87" i="1"/>
  <c r="H87" i="1"/>
  <c r="J87" i="1"/>
  <c r="L87" i="1"/>
  <c r="D87" i="1"/>
  <c r="F86" i="1"/>
  <c r="H86" i="1"/>
  <c r="J86" i="1"/>
  <c r="L86" i="1"/>
  <c r="D86" i="1"/>
  <c r="F85" i="1"/>
  <c r="G90" i="1" s="1"/>
  <c r="H85" i="1"/>
  <c r="I90" i="1" s="1"/>
  <c r="J85" i="1"/>
  <c r="K90" i="1" s="1"/>
  <c r="L85" i="1"/>
  <c r="M90" i="1" s="1"/>
  <c r="D85" i="1"/>
  <c r="E90" i="1" s="1"/>
  <c r="F74" i="1"/>
  <c r="H74" i="1"/>
  <c r="J74" i="1"/>
  <c r="L74" i="1"/>
  <c r="D74" i="1"/>
  <c r="F73" i="1"/>
  <c r="H73" i="1"/>
  <c r="J73" i="1"/>
  <c r="L73" i="1"/>
  <c r="D73" i="1"/>
  <c r="F72" i="1"/>
  <c r="H72" i="1"/>
  <c r="J72" i="1"/>
  <c r="L72" i="1"/>
  <c r="D72" i="1"/>
  <c r="F71" i="1"/>
  <c r="G76" i="1" s="1"/>
  <c r="H71" i="1"/>
  <c r="I76" i="1" s="1"/>
  <c r="J71" i="1"/>
  <c r="K76" i="1" s="1"/>
  <c r="L71" i="1"/>
  <c r="M76" i="1" s="1"/>
  <c r="D71" i="1"/>
  <c r="E76" i="1" s="1"/>
  <c r="L116" i="1"/>
  <c r="J116" i="1"/>
  <c r="L115" i="1"/>
  <c r="J115" i="1"/>
  <c r="L114" i="1"/>
  <c r="J114" i="1"/>
  <c r="L113" i="1"/>
  <c r="M118" i="1" s="1"/>
  <c r="J113" i="1"/>
  <c r="K118" i="1" s="1"/>
  <c r="F113" i="1"/>
  <c r="F114" i="1"/>
  <c r="F115" i="1"/>
  <c r="F116" i="1"/>
  <c r="G115" i="1" l="1"/>
  <c r="M72" i="1"/>
  <c r="E72" i="1"/>
  <c r="G163" i="1"/>
  <c r="K115" i="1"/>
  <c r="M87" i="1"/>
  <c r="M122" i="1"/>
  <c r="M164" i="1"/>
  <c r="K72" i="1"/>
  <c r="M114" i="1"/>
  <c r="G114" i="1"/>
  <c r="G73" i="1"/>
  <c r="E87" i="1"/>
  <c r="K121" i="1"/>
  <c r="K163" i="1"/>
  <c r="M73" i="1"/>
  <c r="K86" i="1"/>
  <c r="G116" i="1"/>
  <c r="K73" i="1"/>
  <c r="I86" i="1"/>
  <c r="M88" i="1"/>
  <c r="M89" i="1"/>
  <c r="M123" i="1"/>
  <c r="M124" i="1"/>
  <c r="G121" i="1"/>
  <c r="M166" i="1"/>
  <c r="M165" i="1"/>
  <c r="E123" i="1"/>
  <c r="M115" i="1"/>
  <c r="I73" i="1"/>
  <c r="G86" i="1"/>
  <c r="K88" i="1"/>
  <c r="K89" i="1"/>
  <c r="K123" i="1"/>
  <c r="K124" i="1"/>
  <c r="K165" i="1"/>
  <c r="K166" i="1"/>
  <c r="G74" i="1"/>
  <c r="G75" i="1"/>
  <c r="K116" i="1"/>
  <c r="K117" i="1"/>
  <c r="I88" i="1"/>
  <c r="I89" i="1"/>
  <c r="G123" i="1"/>
  <c r="G166" i="1"/>
  <c r="G165" i="1"/>
  <c r="M116" i="1"/>
  <c r="M117" i="1"/>
  <c r="E74" i="1"/>
  <c r="E75" i="1"/>
  <c r="G88" i="1"/>
  <c r="G89" i="1"/>
  <c r="I72" i="1"/>
  <c r="M74" i="1"/>
  <c r="M75" i="1"/>
  <c r="K87" i="1"/>
  <c r="K122" i="1"/>
  <c r="K164" i="1"/>
  <c r="E88" i="1"/>
  <c r="E89" i="1"/>
  <c r="G72" i="1"/>
  <c r="K74" i="1"/>
  <c r="K75" i="1"/>
  <c r="E86" i="1"/>
  <c r="I87" i="1"/>
  <c r="E121" i="1"/>
  <c r="G122" i="1"/>
  <c r="E163" i="1"/>
  <c r="G164" i="1"/>
  <c r="I68" i="1"/>
  <c r="E166" i="1"/>
  <c r="E165" i="1"/>
  <c r="K114" i="1"/>
  <c r="E73" i="1"/>
  <c r="I74" i="1"/>
  <c r="I75" i="1"/>
  <c r="M86" i="1"/>
  <c r="G87" i="1"/>
  <c r="E122" i="1"/>
  <c r="M121" i="1"/>
  <c r="E164" i="1"/>
  <c r="M163" i="1"/>
  <c r="F117" i="87" l="1"/>
  <c r="F139" i="87"/>
  <c r="J51" i="87"/>
  <c r="F161" i="87"/>
  <c r="F51" i="87"/>
  <c r="I104" i="86"/>
  <c r="I103" i="86" s="1"/>
  <c r="I92" i="86"/>
  <c r="I91" i="86" s="1"/>
  <c r="I80" i="86"/>
  <c r="I79" i="86" s="1"/>
  <c r="I68" i="86"/>
  <c r="I67" i="86" s="1"/>
  <c r="I56" i="86"/>
  <c r="I55" i="86" s="1"/>
  <c r="I44" i="86"/>
  <c r="I43" i="86" s="1"/>
  <c r="I32" i="86"/>
  <c r="I31" i="86" s="1"/>
  <c r="K107" i="86"/>
  <c r="K94" i="86"/>
  <c r="K81" i="86"/>
  <c r="K76" i="86"/>
  <c r="K63" i="86"/>
  <c r="K50" i="86"/>
  <c r="Q62" i="86"/>
  <c r="Q50" i="86"/>
  <c r="Q25" i="86"/>
  <c r="Q15" i="86"/>
  <c r="J27" i="85"/>
  <c r="J58" i="85"/>
  <c r="K60" i="85" s="1"/>
  <c r="J52" i="85"/>
  <c r="J46" i="85"/>
  <c r="J39" i="85"/>
  <c r="K41" i="85" s="1"/>
  <c r="J33" i="85"/>
  <c r="J20" i="85"/>
  <c r="K22" i="85" s="1"/>
  <c r="J14" i="85"/>
  <c r="K16" i="85" s="1"/>
  <c r="L58" i="85"/>
  <c r="L52" i="85"/>
  <c r="L46" i="85"/>
  <c r="L39" i="85"/>
  <c r="L27" i="85"/>
  <c r="L20" i="85"/>
  <c r="L14" i="85"/>
  <c r="M15" i="85" s="1"/>
  <c r="L33" i="85"/>
  <c r="J8" i="85"/>
  <c r="L38" i="84"/>
  <c r="M40" i="84" s="1"/>
  <c r="H42" i="84"/>
  <c r="I44" i="84" s="1"/>
  <c r="H38" i="84"/>
  <c r="I40" i="84" s="1"/>
  <c r="H34" i="84"/>
  <c r="I36" i="84" s="1"/>
  <c r="H29" i="84"/>
  <c r="I31" i="84" s="1"/>
  <c r="H25" i="84"/>
  <c r="I27" i="84" s="1"/>
  <c r="H21" i="84"/>
  <c r="I23" i="84" s="1"/>
  <c r="H8" i="84"/>
  <c r="I9" i="84" s="1"/>
  <c r="J91" i="81"/>
  <c r="K100" i="81" s="1"/>
  <c r="J55" i="81"/>
  <c r="K60" i="81" s="1"/>
  <c r="J43" i="81"/>
  <c r="K45" i="81" s="1"/>
  <c r="J31" i="81"/>
  <c r="K38" i="81" s="1"/>
  <c r="K11" i="85" l="1"/>
  <c r="K9" i="85"/>
  <c r="M21" i="85"/>
  <c r="M22" i="85"/>
  <c r="M23" i="85"/>
  <c r="M24" i="85"/>
  <c r="M29" i="85"/>
  <c r="M30" i="85"/>
  <c r="M31" i="85"/>
  <c r="M42" i="85"/>
  <c r="M43" i="85"/>
  <c r="M41" i="85"/>
  <c r="M50" i="85"/>
  <c r="M48" i="85"/>
  <c r="M49" i="85"/>
  <c r="M54" i="85"/>
  <c r="M55" i="85"/>
  <c r="M56" i="85"/>
  <c r="M35" i="85"/>
  <c r="M36" i="85"/>
  <c r="M37" i="85"/>
  <c r="M60" i="85"/>
  <c r="M61" i="85"/>
  <c r="M62" i="85"/>
  <c r="F183" i="87"/>
  <c r="M59" i="85"/>
  <c r="M39" i="84"/>
  <c r="M38" i="84" s="1"/>
  <c r="K37" i="81"/>
  <c r="K36" i="81"/>
  <c r="K99" i="81"/>
  <c r="K98" i="81"/>
  <c r="K51" i="81"/>
  <c r="K96" i="81"/>
  <c r="K59" i="81"/>
  <c r="K35" i="81"/>
  <c r="K56" i="81"/>
  <c r="K57" i="81"/>
  <c r="K97" i="81"/>
  <c r="K32" i="81"/>
  <c r="K33" i="81"/>
  <c r="K63" i="81"/>
  <c r="K95" i="81"/>
  <c r="K34" i="81"/>
  <c r="K40" i="81"/>
  <c r="K62" i="81"/>
  <c r="K94" i="81"/>
  <c r="K39" i="81"/>
  <c r="K61" i="81"/>
  <c r="K92" i="81"/>
  <c r="K93" i="81"/>
  <c r="K58" i="81"/>
  <c r="K64" i="81"/>
  <c r="K52" i="81"/>
  <c r="K33" i="86"/>
  <c r="K35" i="85"/>
  <c r="K40" i="85"/>
  <c r="K42" i="85"/>
  <c r="K10" i="85"/>
  <c r="K36" i="85"/>
  <c r="M47" i="85"/>
  <c r="K21" i="85"/>
  <c r="K29" i="85"/>
  <c r="K30" i="85"/>
  <c r="K55" i="85"/>
  <c r="K34" i="85"/>
  <c r="K47" i="85"/>
  <c r="K59" i="85"/>
  <c r="K23" i="85"/>
  <c r="K49" i="85"/>
  <c r="K61" i="85"/>
  <c r="K28" i="85"/>
  <c r="K53" i="85"/>
  <c r="K93" i="86"/>
  <c r="K106" i="86"/>
  <c r="K40" i="86"/>
  <c r="K39" i="86"/>
  <c r="K36" i="86"/>
  <c r="K35" i="86"/>
  <c r="K48" i="86"/>
  <c r="K92" i="86"/>
  <c r="K62" i="86"/>
  <c r="K105" i="86"/>
  <c r="K88" i="86"/>
  <c r="K38" i="86"/>
  <c r="K100" i="86"/>
  <c r="K104" i="86"/>
  <c r="K47" i="86"/>
  <c r="K60" i="86"/>
  <c r="K86" i="86"/>
  <c r="K99" i="86"/>
  <c r="K112" i="86"/>
  <c r="K46" i="86"/>
  <c r="K59" i="86"/>
  <c r="K72" i="86"/>
  <c r="K85" i="86"/>
  <c r="K34" i="86"/>
  <c r="K44" i="86"/>
  <c r="K45" i="86"/>
  <c r="K58" i="86"/>
  <c r="K71" i="86"/>
  <c r="K84" i="86"/>
  <c r="K87" i="86"/>
  <c r="K32" i="86"/>
  <c r="K52" i="86"/>
  <c r="K56" i="86"/>
  <c r="K57" i="86"/>
  <c r="K70" i="86"/>
  <c r="K83" i="86"/>
  <c r="K96" i="86"/>
  <c r="K51" i="86"/>
  <c r="K64" i="86"/>
  <c r="K68" i="86"/>
  <c r="K69" i="86"/>
  <c r="K82" i="86"/>
  <c r="K95" i="86"/>
  <c r="K108" i="86"/>
  <c r="K80" i="86"/>
  <c r="J79" i="81"/>
  <c r="K86" i="81" s="1"/>
  <c r="J8" i="84"/>
  <c r="K9" i="84" s="1"/>
  <c r="G37" i="86"/>
  <c r="M40" i="85"/>
  <c r="M28" i="85"/>
  <c r="M53" i="85"/>
  <c r="M34" i="85"/>
  <c r="M18" i="85"/>
  <c r="M17" i="85"/>
  <c r="M16" i="85"/>
  <c r="K15" i="85"/>
  <c r="K17" i="85"/>
  <c r="L42" i="84"/>
  <c r="M43" i="84" s="1"/>
  <c r="L34" i="84"/>
  <c r="M36" i="84" s="1"/>
  <c r="L29" i="84"/>
  <c r="M30" i="84" s="1"/>
  <c r="L25" i="84"/>
  <c r="M27" i="84" s="1"/>
  <c r="L21" i="84"/>
  <c r="M23" i="84" s="1"/>
  <c r="L16" i="84"/>
  <c r="M17" i="84" s="1"/>
  <c r="L12" i="84"/>
  <c r="M13" i="84" s="1"/>
  <c r="L8" i="84"/>
  <c r="M10" i="84" s="1"/>
  <c r="I39" i="84"/>
  <c r="I38" i="84" s="1"/>
  <c r="I35" i="84"/>
  <c r="I34" i="84" s="1"/>
  <c r="I43" i="84"/>
  <c r="I42" i="84" s="1"/>
  <c r="I26" i="84"/>
  <c r="I25" i="84" s="1"/>
  <c r="I22" i="84"/>
  <c r="I21" i="84" s="1"/>
  <c r="I30" i="84"/>
  <c r="I29" i="84" s="1"/>
  <c r="I10" i="84"/>
  <c r="I8" i="84" s="1"/>
  <c r="H16" i="84"/>
  <c r="I17" i="84" s="1"/>
  <c r="H12" i="84"/>
  <c r="I14" i="84" s="1"/>
  <c r="J42" i="84"/>
  <c r="K44" i="84" s="1"/>
  <c r="J38" i="84"/>
  <c r="K40" i="84" s="1"/>
  <c r="J34" i="84"/>
  <c r="K36" i="84" s="1"/>
  <c r="J29" i="84"/>
  <c r="K31" i="84" s="1"/>
  <c r="J25" i="84"/>
  <c r="K26" i="84" s="1"/>
  <c r="J21" i="84"/>
  <c r="K23" i="84" s="1"/>
  <c r="J16" i="84"/>
  <c r="K18" i="84" s="1"/>
  <c r="J12" i="84"/>
  <c r="K14" i="84" s="1"/>
  <c r="J67" i="81"/>
  <c r="K76" i="81" s="1"/>
  <c r="K50" i="81"/>
  <c r="K49" i="81"/>
  <c r="K48" i="81"/>
  <c r="K47" i="81"/>
  <c r="K46" i="81"/>
  <c r="K44" i="81"/>
  <c r="J103" i="81"/>
  <c r="K103" i="86" l="1"/>
  <c r="K91" i="86"/>
  <c r="K31" i="86"/>
  <c r="K67" i="86"/>
  <c r="K55" i="86"/>
  <c r="K79" i="86"/>
  <c r="K43" i="86"/>
  <c r="K46" i="85"/>
  <c r="K8" i="85"/>
  <c r="K31" i="81"/>
  <c r="K105" i="81"/>
  <c r="K104" i="81"/>
  <c r="K112" i="81"/>
  <c r="K106" i="81"/>
  <c r="K107" i="81"/>
  <c r="K109" i="81"/>
  <c r="K108" i="81"/>
  <c r="K110" i="81"/>
  <c r="K111" i="81"/>
  <c r="K39" i="85"/>
  <c r="M39" i="85"/>
  <c r="K52" i="85"/>
  <c r="K33" i="85"/>
  <c r="M58" i="85"/>
  <c r="K20" i="85"/>
  <c r="K58" i="85"/>
  <c r="K27" i="85"/>
  <c r="K14" i="85"/>
  <c r="M46" i="85"/>
  <c r="K10" i="84"/>
  <c r="K8" i="84" s="1"/>
  <c r="G32" i="86"/>
  <c r="G39" i="86"/>
  <c r="G36" i="86"/>
  <c r="G34" i="86"/>
  <c r="G33" i="86"/>
  <c r="G40" i="86"/>
  <c r="G35" i="86"/>
  <c r="K83" i="81"/>
  <c r="K80" i="81"/>
  <c r="K81" i="81"/>
  <c r="K87" i="81"/>
  <c r="K85" i="81"/>
  <c r="K84" i="81"/>
  <c r="K88" i="81"/>
  <c r="K82" i="81"/>
  <c r="K70" i="81"/>
  <c r="K72" i="81"/>
  <c r="K69" i="81"/>
  <c r="K73" i="81"/>
  <c r="K74" i="81"/>
  <c r="K71" i="81"/>
  <c r="K75" i="81"/>
  <c r="K68" i="81"/>
  <c r="M52" i="85"/>
  <c r="M33" i="85"/>
  <c r="M27" i="85"/>
  <c r="M20" i="85"/>
  <c r="M14" i="85"/>
  <c r="M35" i="84"/>
  <c r="M34" i="84" s="1"/>
  <c r="M26" i="84"/>
  <c r="M25" i="84" s="1"/>
  <c r="M22" i="84"/>
  <c r="M21" i="84" s="1"/>
  <c r="M44" i="84"/>
  <c r="M42" i="84" s="1"/>
  <c r="M31" i="84"/>
  <c r="M29" i="84" s="1"/>
  <c r="M18" i="84"/>
  <c r="M16" i="84" s="1"/>
  <c r="M14" i="84"/>
  <c r="M12" i="84" s="1"/>
  <c r="M9" i="84"/>
  <c r="M8" i="84" s="1"/>
  <c r="I18" i="84"/>
  <c r="I16" i="84" s="1"/>
  <c r="I13" i="84"/>
  <c r="I12" i="84" s="1"/>
  <c r="K39" i="84"/>
  <c r="K38" i="84" s="1"/>
  <c r="K43" i="84"/>
  <c r="K42" i="84" s="1"/>
  <c r="K35" i="84"/>
  <c r="K34" i="84" s="1"/>
  <c r="K30" i="84"/>
  <c r="K29" i="84" s="1"/>
  <c r="K27" i="84"/>
  <c r="K25" i="84" s="1"/>
  <c r="K22" i="84"/>
  <c r="K21" i="84" s="1"/>
  <c r="K17" i="84"/>
  <c r="K16" i="84" s="1"/>
  <c r="K13" i="84"/>
  <c r="K12" i="84" s="1"/>
  <c r="G31" i="86" l="1"/>
  <c r="I80" i="81"/>
  <c r="I79" i="81" s="1"/>
  <c r="I104" i="81"/>
  <c r="I103" i="81" s="1"/>
  <c r="I92" i="81"/>
  <c r="I91" i="81" s="1"/>
  <c r="I68" i="81"/>
  <c r="I67" i="81" s="1"/>
  <c r="I56" i="81"/>
  <c r="I55" i="81" s="1"/>
  <c r="I44" i="81"/>
  <c r="I43" i="81" s="1"/>
  <c r="I32" i="81"/>
  <c r="I31" i="81" s="1"/>
  <c r="F144" i="1"/>
  <c r="H144" i="1"/>
  <c r="J144" i="1"/>
  <c r="L144" i="1"/>
  <c r="D144" i="1"/>
  <c r="F143" i="1"/>
  <c r="H143" i="1"/>
  <c r="J143" i="1"/>
  <c r="L143" i="1"/>
  <c r="D143" i="1"/>
  <c r="F142" i="1"/>
  <c r="H142" i="1"/>
  <c r="J142" i="1"/>
  <c r="L142" i="1"/>
  <c r="D142" i="1"/>
  <c r="F141" i="1"/>
  <c r="H141" i="1"/>
  <c r="I146" i="1" s="1"/>
  <c r="J141" i="1"/>
  <c r="L141" i="1"/>
  <c r="M146" i="1" s="1"/>
  <c r="D141" i="1"/>
  <c r="I142" i="1" l="1"/>
  <c r="G142" i="1"/>
  <c r="E143" i="1"/>
  <c r="K142" i="1"/>
  <c r="M142" i="1"/>
  <c r="G143" i="1"/>
  <c r="E144" i="1"/>
  <c r="M144" i="1"/>
  <c r="M145" i="1"/>
  <c r="K144" i="1"/>
  <c r="I145" i="1"/>
  <c r="I144" i="1"/>
  <c r="M143" i="1"/>
  <c r="G144" i="1"/>
  <c r="K143" i="1"/>
  <c r="E142" i="1"/>
  <c r="I143" i="1"/>
  <c r="L103" i="91"/>
  <c r="M107" i="91" s="1"/>
  <c r="K103" i="91"/>
  <c r="L91" i="91"/>
  <c r="M95" i="91" s="1"/>
  <c r="L79" i="91"/>
  <c r="M83" i="91" s="1"/>
  <c r="L67" i="91"/>
  <c r="M75" i="91" s="1"/>
  <c r="K67" i="91"/>
  <c r="F67" i="91"/>
  <c r="L55" i="91"/>
  <c r="M62" i="91" s="1"/>
  <c r="K55" i="91"/>
  <c r="F55" i="91"/>
  <c r="G63" i="91" s="1"/>
  <c r="L43" i="91"/>
  <c r="M49" i="91" s="1"/>
  <c r="F43" i="91"/>
  <c r="G50" i="91" s="1"/>
  <c r="L31" i="91"/>
  <c r="K31" i="91"/>
  <c r="F31" i="91"/>
  <c r="L19" i="91"/>
  <c r="M27" i="91" s="1"/>
  <c r="J19" i="91"/>
  <c r="F19" i="91"/>
  <c r="L7" i="91"/>
  <c r="M14" i="91" s="1"/>
  <c r="K7" i="91"/>
  <c r="F7" i="91"/>
  <c r="L15" i="90"/>
  <c r="G45" i="63" s="1"/>
  <c r="G45" i="4" s="1"/>
  <c r="L7" i="90"/>
  <c r="G24" i="63" s="1"/>
  <c r="J7" i="90"/>
  <c r="F24" i="63" s="1"/>
  <c r="F7" i="90"/>
  <c r="D24" i="63" s="1"/>
  <c r="M77" i="87"/>
  <c r="K77" i="87"/>
  <c r="G77" i="87"/>
  <c r="M13" i="86"/>
  <c r="G16" i="86"/>
  <c r="L152" i="1" l="1"/>
  <c r="F152" i="1"/>
  <c r="J152" i="1"/>
  <c r="K153" i="1" s="1"/>
  <c r="F71" i="90"/>
  <c r="D68" i="63" s="1"/>
  <c r="F63" i="90"/>
  <c r="G69" i="90" s="1"/>
  <c r="F55" i="90"/>
  <c r="K23" i="91"/>
  <c r="K24" i="91"/>
  <c r="K25" i="91"/>
  <c r="K26" i="91"/>
  <c r="K22" i="91"/>
  <c r="E34" i="90"/>
  <c r="E32" i="90"/>
  <c r="E36" i="90"/>
  <c r="E35" i="90"/>
  <c r="E33" i="90"/>
  <c r="E37" i="90"/>
  <c r="K72" i="90"/>
  <c r="K32" i="90"/>
  <c r="K48" i="90"/>
  <c r="E44" i="90"/>
  <c r="E41" i="90"/>
  <c r="E45" i="90"/>
  <c r="E42" i="90"/>
  <c r="E40" i="90"/>
  <c r="E43" i="90"/>
  <c r="K56" i="90"/>
  <c r="K64" i="90"/>
  <c r="K187" i="87"/>
  <c r="K195" i="87"/>
  <c r="K189" i="87"/>
  <c r="K190" i="87"/>
  <c r="K188" i="87"/>
  <c r="K196" i="87"/>
  <c r="K197" i="87"/>
  <c r="K198" i="87"/>
  <c r="K191" i="87"/>
  <c r="K199" i="87"/>
  <c r="K186" i="87"/>
  <c r="K202" i="87"/>
  <c r="K192" i="87"/>
  <c r="K200" i="87"/>
  <c r="K193" i="87"/>
  <c r="K194" i="87"/>
  <c r="M186" i="87"/>
  <c r="M195" i="87"/>
  <c r="M197" i="87"/>
  <c r="M190" i="87"/>
  <c r="M188" i="87"/>
  <c r="M196" i="87"/>
  <c r="M189" i="87"/>
  <c r="M198" i="87"/>
  <c r="M191" i="87"/>
  <c r="M199" i="87"/>
  <c r="M201" i="87"/>
  <c r="M192" i="87"/>
  <c r="M200" i="87"/>
  <c r="M193" i="87"/>
  <c r="M194" i="87"/>
  <c r="M28" i="86"/>
  <c r="M24" i="86"/>
  <c r="M21" i="86"/>
  <c r="M20" i="86"/>
  <c r="M22" i="86"/>
  <c r="M27" i="86"/>
  <c r="M23" i="86"/>
  <c r="M25" i="86"/>
  <c r="M26" i="86"/>
  <c r="M83" i="86"/>
  <c r="M84" i="86"/>
  <c r="M85" i="86"/>
  <c r="M87" i="86"/>
  <c r="M86" i="86"/>
  <c r="M88" i="86"/>
  <c r="M81" i="86"/>
  <c r="M80" i="86"/>
  <c r="M82" i="86"/>
  <c r="M96" i="86"/>
  <c r="M97" i="86"/>
  <c r="M98" i="86"/>
  <c r="M100" i="86"/>
  <c r="M99" i="86"/>
  <c r="M95" i="86"/>
  <c r="M93" i="86"/>
  <c r="M92" i="86"/>
  <c r="M94" i="86"/>
  <c r="M108" i="86"/>
  <c r="M107" i="86"/>
  <c r="M110" i="86"/>
  <c r="M106" i="86"/>
  <c r="M111" i="86"/>
  <c r="M112" i="86"/>
  <c r="M105" i="86"/>
  <c r="M104" i="86"/>
  <c r="M165" i="87"/>
  <c r="M173" i="87"/>
  <c r="M167" i="87"/>
  <c r="M168" i="87"/>
  <c r="M166" i="87"/>
  <c r="M174" i="87"/>
  <c r="M175" i="87"/>
  <c r="M176" i="87"/>
  <c r="M169" i="87"/>
  <c r="M177" i="87"/>
  <c r="M163" i="87"/>
  <c r="M179" i="87"/>
  <c r="M164" i="87"/>
  <c r="M170" i="87"/>
  <c r="M178" i="87"/>
  <c r="M171" i="87"/>
  <c r="M172" i="87"/>
  <c r="M180" i="87"/>
  <c r="K163" i="87"/>
  <c r="K171" i="87"/>
  <c r="K165" i="87"/>
  <c r="K174" i="87"/>
  <c r="K164" i="87"/>
  <c r="K172" i="87"/>
  <c r="K180" i="87"/>
  <c r="K173" i="87"/>
  <c r="K166" i="87"/>
  <c r="K167" i="87"/>
  <c r="K175" i="87"/>
  <c r="K177" i="87"/>
  <c r="K170" i="87"/>
  <c r="K168" i="87"/>
  <c r="K176" i="87"/>
  <c r="K169" i="87"/>
  <c r="G165" i="87"/>
  <c r="G168" i="87"/>
  <c r="G173" i="87"/>
  <c r="G174" i="87"/>
  <c r="G163" i="87"/>
  <c r="G177" i="87"/>
  <c r="G180" i="87"/>
  <c r="G169" i="87"/>
  <c r="G172" i="87"/>
  <c r="G164" i="87"/>
  <c r="G179" i="87"/>
  <c r="G176" i="87"/>
  <c r="G170" i="87"/>
  <c r="G171" i="87"/>
  <c r="G167" i="87"/>
  <c r="G178" i="87"/>
  <c r="G175" i="87"/>
  <c r="G166" i="87"/>
  <c r="G143" i="87"/>
  <c r="G146" i="87"/>
  <c r="G158" i="87"/>
  <c r="G147" i="87"/>
  <c r="G150" i="87"/>
  <c r="G154" i="87"/>
  <c r="G155" i="87"/>
  <c r="G157" i="87"/>
  <c r="G145" i="87"/>
  <c r="G149" i="87"/>
  <c r="G141" i="87"/>
  <c r="G142" i="87"/>
  <c r="G151" i="87"/>
  <c r="G153" i="87"/>
  <c r="G156" i="87"/>
  <c r="G144" i="87"/>
  <c r="G148" i="87"/>
  <c r="G152" i="87"/>
  <c r="K141" i="87"/>
  <c r="K149" i="87"/>
  <c r="K142" i="87"/>
  <c r="K150" i="87"/>
  <c r="K158" i="87"/>
  <c r="K151" i="87"/>
  <c r="K144" i="87"/>
  <c r="K152" i="87"/>
  <c r="K146" i="87"/>
  <c r="K147" i="87"/>
  <c r="K156" i="87"/>
  <c r="K145" i="87"/>
  <c r="K153" i="87"/>
  <c r="K154" i="87"/>
  <c r="K155" i="87"/>
  <c r="K148" i="87"/>
  <c r="K143" i="87"/>
  <c r="M143" i="87"/>
  <c r="M151" i="87"/>
  <c r="M144" i="87"/>
  <c r="M152" i="87"/>
  <c r="M145" i="87"/>
  <c r="M146" i="87"/>
  <c r="M154" i="87"/>
  <c r="M156" i="87"/>
  <c r="M149" i="87"/>
  <c r="M142" i="87"/>
  <c r="M158" i="87"/>
  <c r="M153" i="87"/>
  <c r="M147" i="87"/>
  <c r="M155" i="87"/>
  <c r="M148" i="87"/>
  <c r="M141" i="87"/>
  <c r="M157" i="87"/>
  <c r="M150" i="87"/>
  <c r="G121" i="87"/>
  <c r="G124" i="87"/>
  <c r="G131" i="87"/>
  <c r="G128" i="87"/>
  <c r="G122" i="87"/>
  <c r="G127" i="87"/>
  <c r="G130" i="87"/>
  <c r="G132" i="87"/>
  <c r="G120" i="87"/>
  <c r="G135" i="87"/>
  <c r="G125" i="87"/>
  <c r="G123" i="87"/>
  <c r="G134" i="87"/>
  <c r="G129" i="87"/>
  <c r="G126" i="87"/>
  <c r="G119" i="87"/>
  <c r="G133" i="87"/>
  <c r="G136" i="87"/>
  <c r="K121" i="87"/>
  <c r="K129" i="87"/>
  <c r="K125" i="87"/>
  <c r="K120" i="87"/>
  <c r="K122" i="87"/>
  <c r="K130" i="87"/>
  <c r="K133" i="87"/>
  <c r="K123" i="87"/>
  <c r="K131" i="87"/>
  <c r="K124" i="87"/>
  <c r="K132" i="87"/>
  <c r="K126" i="87"/>
  <c r="K134" i="87"/>
  <c r="K136" i="87"/>
  <c r="K127" i="87"/>
  <c r="K128" i="87"/>
  <c r="M120" i="87"/>
  <c r="M121" i="87"/>
  <c r="M129" i="87"/>
  <c r="M122" i="87"/>
  <c r="M130" i="87"/>
  <c r="M123" i="87"/>
  <c r="M131" i="87"/>
  <c r="M133" i="87"/>
  <c r="M124" i="87"/>
  <c r="M132" i="87"/>
  <c r="M125" i="87"/>
  <c r="M128" i="87"/>
  <c r="M126" i="87"/>
  <c r="M134" i="87"/>
  <c r="M127" i="87"/>
  <c r="M97" i="87"/>
  <c r="M98" i="87"/>
  <c r="M106" i="87"/>
  <c r="M109" i="87"/>
  <c r="M105" i="87"/>
  <c r="M99" i="87"/>
  <c r="M107" i="87"/>
  <c r="M100" i="87"/>
  <c r="M108" i="87"/>
  <c r="M101" i="87"/>
  <c r="M102" i="87"/>
  <c r="M110" i="87"/>
  <c r="M112" i="87"/>
  <c r="M103" i="87"/>
  <c r="M111" i="87"/>
  <c r="M104" i="87"/>
  <c r="G98" i="87"/>
  <c r="G106" i="87"/>
  <c r="G114" i="87"/>
  <c r="G99" i="87"/>
  <c r="G107" i="87"/>
  <c r="G109" i="87"/>
  <c r="G97" i="87"/>
  <c r="G100" i="87"/>
  <c r="G108" i="87"/>
  <c r="G101" i="87"/>
  <c r="G113" i="87"/>
  <c r="G102" i="87"/>
  <c r="G110" i="87"/>
  <c r="G112" i="87"/>
  <c r="G105" i="87"/>
  <c r="G103" i="87"/>
  <c r="G111" i="87"/>
  <c r="G104" i="87"/>
  <c r="K98" i="87"/>
  <c r="K106" i="87"/>
  <c r="K109" i="87"/>
  <c r="K99" i="87"/>
  <c r="K107" i="87"/>
  <c r="K101" i="87"/>
  <c r="K100" i="87"/>
  <c r="K108" i="87"/>
  <c r="K97" i="87"/>
  <c r="K102" i="87"/>
  <c r="K110" i="87"/>
  <c r="K104" i="87"/>
  <c r="K103" i="87"/>
  <c r="K111" i="87"/>
  <c r="K112" i="87"/>
  <c r="K105" i="87"/>
  <c r="M56" i="87"/>
  <c r="M64" i="87"/>
  <c r="M58" i="87"/>
  <c r="M67" i="87"/>
  <c r="M63" i="87"/>
  <c r="M57" i="87"/>
  <c r="M65" i="87"/>
  <c r="M66" i="87"/>
  <c r="M59" i="87"/>
  <c r="M60" i="87"/>
  <c r="M68" i="87"/>
  <c r="M61" i="87"/>
  <c r="M69" i="87"/>
  <c r="M54" i="87"/>
  <c r="M62" i="87"/>
  <c r="M55" i="87"/>
  <c r="G55" i="87"/>
  <c r="G58" i="87"/>
  <c r="G65" i="87"/>
  <c r="G62" i="87"/>
  <c r="G60" i="87"/>
  <c r="G56" i="87"/>
  <c r="G54" i="87"/>
  <c r="G64" i="87"/>
  <c r="G63" i="87"/>
  <c r="G66" i="87"/>
  <c r="G53" i="87"/>
  <c r="G69" i="87"/>
  <c r="G68" i="87"/>
  <c r="G57" i="87"/>
  <c r="G61" i="87"/>
  <c r="G67" i="87"/>
  <c r="G59" i="87"/>
  <c r="G70" i="87"/>
  <c r="K82" i="87"/>
  <c r="K90" i="87"/>
  <c r="K75" i="87"/>
  <c r="K83" i="87"/>
  <c r="K92" i="87"/>
  <c r="K76" i="87"/>
  <c r="K84" i="87"/>
  <c r="K85" i="87"/>
  <c r="K89" i="87"/>
  <c r="K78" i="87"/>
  <c r="K86" i="87"/>
  <c r="K79" i="87"/>
  <c r="K87" i="87"/>
  <c r="K80" i="87"/>
  <c r="K88" i="87"/>
  <c r="K81" i="87"/>
  <c r="G81" i="87"/>
  <c r="G89" i="87"/>
  <c r="G82" i="87"/>
  <c r="G90" i="87"/>
  <c r="G80" i="87"/>
  <c r="G75" i="87"/>
  <c r="G83" i="87"/>
  <c r="G91" i="87"/>
  <c r="G86" i="87"/>
  <c r="G88" i="87"/>
  <c r="G76" i="87"/>
  <c r="G84" i="87"/>
  <c r="G92" i="87"/>
  <c r="G78" i="87"/>
  <c r="G85" i="87"/>
  <c r="G79" i="87"/>
  <c r="G87" i="87"/>
  <c r="M75" i="87"/>
  <c r="M83" i="87"/>
  <c r="M92" i="87"/>
  <c r="M76" i="87"/>
  <c r="M84" i="87"/>
  <c r="M85" i="87"/>
  <c r="M78" i="87"/>
  <c r="M86" i="87"/>
  <c r="M79" i="87"/>
  <c r="M87" i="87"/>
  <c r="M90" i="87"/>
  <c r="M80" i="87"/>
  <c r="M88" i="87"/>
  <c r="M81" i="87"/>
  <c r="M89" i="87"/>
  <c r="M82" i="87"/>
  <c r="K10" i="87"/>
  <c r="K18" i="87"/>
  <c r="K26" i="87"/>
  <c r="K11" i="87"/>
  <c r="K19" i="87"/>
  <c r="K25" i="87"/>
  <c r="K12" i="87"/>
  <c r="K20" i="87"/>
  <c r="K9" i="87"/>
  <c r="K13" i="87"/>
  <c r="K21" i="87"/>
  <c r="K14" i="87"/>
  <c r="K22" i="87"/>
  <c r="K17" i="87"/>
  <c r="K15" i="87"/>
  <c r="K23" i="87"/>
  <c r="K16" i="87"/>
  <c r="K24" i="87"/>
  <c r="M12" i="87"/>
  <c r="M20" i="87"/>
  <c r="M13" i="87"/>
  <c r="M21" i="87"/>
  <c r="M14" i="87"/>
  <c r="M22" i="87"/>
  <c r="M15" i="87"/>
  <c r="M23" i="87"/>
  <c r="M16" i="87"/>
  <c r="M24" i="87"/>
  <c r="M9" i="87"/>
  <c r="M17" i="87"/>
  <c r="M25" i="87"/>
  <c r="M19" i="87"/>
  <c r="M10" i="87"/>
  <c r="M18" i="87"/>
  <c r="M26" i="87"/>
  <c r="M11" i="87"/>
  <c r="G16" i="87"/>
  <c r="G24" i="87"/>
  <c r="G23" i="87"/>
  <c r="G9" i="87"/>
  <c r="G17" i="87"/>
  <c r="G25" i="87"/>
  <c r="G10" i="87"/>
  <c r="G18" i="87"/>
  <c r="G26" i="87"/>
  <c r="G11" i="87"/>
  <c r="G19" i="87"/>
  <c r="G15" i="87"/>
  <c r="G12" i="87"/>
  <c r="G20" i="87"/>
  <c r="G13" i="87"/>
  <c r="G21" i="87"/>
  <c r="G14" i="87"/>
  <c r="G22" i="87"/>
  <c r="G33" i="87"/>
  <c r="G36" i="87"/>
  <c r="K33" i="87"/>
  <c r="K36" i="87"/>
  <c r="M33" i="87"/>
  <c r="M36" i="87"/>
  <c r="K140" i="87"/>
  <c r="M140" i="87"/>
  <c r="M162" i="87"/>
  <c r="K162" i="87"/>
  <c r="M45" i="86"/>
  <c r="M44" i="86"/>
  <c r="M46" i="86"/>
  <c r="M47" i="86"/>
  <c r="M48" i="86"/>
  <c r="M50" i="86"/>
  <c r="M51" i="86"/>
  <c r="G74" i="87"/>
  <c r="I20" i="86"/>
  <c r="I19" i="86" s="1"/>
  <c r="G118" i="87"/>
  <c r="G39" i="87"/>
  <c r="G47" i="87"/>
  <c r="G30" i="87"/>
  <c r="G40" i="87"/>
  <c r="G48" i="87"/>
  <c r="G41" i="87"/>
  <c r="G35" i="87"/>
  <c r="G42" i="87"/>
  <c r="G37" i="87"/>
  <c r="G43" i="87"/>
  <c r="G31" i="87"/>
  <c r="G45" i="87"/>
  <c r="G44" i="87"/>
  <c r="G32" i="87"/>
  <c r="G38" i="87"/>
  <c r="G46" i="87"/>
  <c r="G34" i="87"/>
  <c r="K43" i="87"/>
  <c r="K37" i="87"/>
  <c r="K44" i="87"/>
  <c r="K32" i="87"/>
  <c r="K38" i="87"/>
  <c r="K46" i="87"/>
  <c r="K48" i="87"/>
  <c r="K39" i="87"/>
  <c r="K47" i="87"/>
  <c r="K40" i="87"/>
  <c r="K34" i="87"/>
  <c r="K41" i="87"/>
  <c r="K30" i="87"/>
  <c r="K31" i="87"/>
  <c r="K45" i="87"/>
  <c r="K35" i="87"/>
  <c r="K42" i="87"/>
  <c r="M39" i="87"/>
  <c r="M47" i="87"/>
  <c r="M34" i="87"/>
  <c r="M40" i="87"/>
  <c r="M48" i="87"/>
  <c r="M30" i="87"/>
  <c r="M35" i="87"/>
  <c r="M42" i="87"/>
  <c r="M37" i="87"/>
  <c r="M43" i="87"/>
  <c r="M44" i="87"/>
  <c r="M31" i="87"/>
  <c r="M45" i="87"/>
  <c r="M32" i="87"/>
  <c r="M38" i="87"/>
  <c r="M46" i="87"/>
  <c r="M41" i="87"/>
  <c r="G162" i="87"/>
  <c r="G52" i="87"/>
  <c r="M74" i="86"/>
  <c r="M68" i="86"/>
  <c r="M69" i="86"/>
  <c r="M72" i="86"/>
  <c r="M70" i="86"/>
  <c r="M71" i="86"/>
  <c r="M62" i="86"/>
  <c r="M63" i="86"/>
  <c r="M56" i="86"/>
  <c r="M57" i="86"/>
  <c r="M60" i="86"/>
  <c r="M58" i="86"/>
  <c r="M59" i="86"/>
  <c r="M35" i="86"/>
  <c r="M36" i="86"/>
  <c r="M38" i="86"/>
  <c r="M39" i="86"/>
  <c r="M40" i="86"/>
  <c r="M32" i="86"/>
  <c r="M34" i="86"/>
  <c r="M33" i="86"/>
  <c r="K185" i="87"/>
  <c r="M185" i="87"/>
  <c r="K119" i="87"/>
  <c r="M119" i="87"/>
  <c r="K114" i="87"/>
  <c r="K96" i="87"/>
  <c r="M96" i="87"/>
  <c r="M114" i="87"/>
  <c r="M53" i="87"/>
  <c r="K74" i="87"/>
  <c r="M74" i="87"/>
  <c r="K43" i="91"/>
  <c r="M59" i="91"/>
  <c r="M73" i="91"/>
  <c r="E49" i="90"/>
  <c r="E48" i="90"/>
  <c r="E50" i="90"/>
  <c r="E51" i="90"/>
  <c r="E52" i="90"/>
  <c r="E184" i="87"/>
  <c r="E183" i="87" s="1"/>
  <c r="E162" i="87"/>
  <c r="E161" i="87" s="1"/>
  <c r="E140" i="87"/>
  <c r="E139" i="87" s="1"/>
  <c r="E118" i="87"/>
  <c r="E96" i="87"/>
  <c r="E74" i="87"/>
  <c r="E73" i="87" s="1"/>
  <c r="E52" i="87"/>
  <c r="E51" i="87" s="1"/>
  <c r="E30" i="87"/>
  <c r="E29" i="87" s="1"/>
  <c r="M72" i="91"/>
  <c r="M63" i="91"/>
  <c r="M50" i="91"/>
  <c r="M25" i="91"/>
  <c r="G60" i="91"/>
  <c r="G38" i="91"/>
  <c r="G25" i="91"/>
  <c r="K24" i="90"/>
  <c r="K16" i="90"/>
  <c r="K9" i="90"/>
  <c r="K10" i="90"/>
  <c r="K11" i="90"/>
  <c r="K8" i="90"/>
  <c r="K12" i="90"/>
  <c r="K13" i="90"/>
  <c r="M67" i="90"/>
  <c r="G140" i="87"/>
  <c r="G96" i="87"/>
  <c r="M8" i="86"/>
  <c r="M14" i="86"/>
  <c r="I8" i="86"/>
  <c r="I7" i="86" s="1"/>
  <c r="G24" i="86"/>
  <c r="G25" i="86"/>
  <c r="G27" i="86"/>
  <c r="G28" i="86"/>
  <c r="G22" i="86"/>
  <c r="G23" i="86"/>
  <c r="G21" i="86"/>
  <c r="G20" i="86"/>
  <c r="K12" i="86"/>
  <c r="K13" i="86"/>
  <c r="K11" i="86"/>
  <c r="K14" i="86"/>
  <c r="K15" i="86"/>
  <c r="K16" i="86"/>
  <c r="K9" i="86"/>
  <c r="K8" i="86"/>
  <c r="K10" i="86"/>
  <c r="G52" i="86"/>
  <c r="G45" i="86"/>
  <c r="G44" i="86"/>
  <c r="G46" i="86"/>
  <c r="G51" i="86"/>
  <c r="G47" i="86"/>
  <c r="G48" i="86"/>
  <c r="G49" i="86"/>
  <c r="G58" i="86"/>
  <c r="G64" i="86"/>
  <c r="G59" i="86"/>
  <c r="G60" i="86"/>
  <c r="G61" i="86"/>
  <c r="G57" i="86"/>
  <c r="G63" i="86"/>
  <c r="G56" i="86"/>
  <c r="K25" i="86"/>
  <c r="K26" i="86"/>
  <c r="K23" i="86"/>
  <c r="K27" i="86"/>
  <c r="K28" i="86"/>
  <c r="K24" i="86"/>
  <c r="K21" i="86"/>
  <c r="K20" i="86"/>
  <c r="K22" i="86"/>
  <c r="G71" i="86"/>
  <c r="G70" i="86"/>
  <c r="G72" i="86"/>
  <c r="G68" i="86"/>
  <c r="G69" i="86"/>
  <c r="G73" i="86"/>
  <c r="G75" i="86"/>
  <c r="M11" i="86"/>
  <c r="M12" i="86"/>
  <c r="G70" i="91"/>
  <c r="G73" i="91"/>
  <c r="G74" i="91"/>
  <c r="G69" i="91"/>
  <c r="M60" i="91"/>
  <c r="G61" i="91"/>
  <c r="G57" i="91"/>
  <c r="M46" i="91"/>
  <c r="M47" i="91"/>
  <c r="M51" i="91"/>
  <c r="M37" i="91"/>
  <c r="G34" i="91"/>
  <c r="F103" i="91"/>
  <c r="M24" i="91"/>
  <c r="M20" i="91"/>
  <c r="M21" i="91"/>
  <c r="G26" i="91"/>
  <c r="G21" i="91"/>
  <c r="G22" i="91"/>
  <c r="F91" i="91"/>
  <c r="M8" i="91"/>
  <c r="M11" i="91"/>
  <c r="M12" i="91"/>
  <c r="M15" i="91"/>
  <c r="F79" i="91"/>
  <c r="M98" i="91"/>
  <c r="G35" i="91"/>
  <c r="G39" i="91"/>
  <c r="G48" i="91"/>
  <c r="M84" i="91"/>
  <c r="M96" i="91"/>
  <c r="M108" i="91"/>
  <c r="G44" i="91"/>
  <c r="M86" i="91"/>
  <c r="M34" i="91"/>
  <c r="M93" i="91"/>
  <c r="M9" i="91"/>
  <c r="M13" i="91"/>
  <c r="M22" i="91"/>
  <c r="M26" i="91"/>
  <c r="M35" i="91"/>
  <c r="M39" i="91"/>
  <c r="M48" i="91"/>
  <c r="M61" i="91"/>
  <c r="M70" i="91"/>
  <c r="M74" i="91"/>
  <c r="M87" i="91"/>
  <c r="M99" i="91"/>
  <c r="M111" i="91"/>
  <c r="G47" i="91"/>
  <c r="M81" i="91"/>
  <c r="G20" i="91"/>
  <c r="G23" i="91"/>
  <c r="G27" i="91"/>
  <c r="G36" i="91"/>
  <c r="G45" i="91"/>
  <c r="G49" i="91"/>
  <c r="G58" i="91"/>
  <c r="G62" i="91"/>
  <c r="G71" i="91"/>
  <c r="G75" i="91"/>
  <c r="M82" i="91"/>
  <c r="M94" i="91"/>
  <c r="M106" i="91"/>
  <c r="M110" i="91"/>
  <c r="M38" i="91"/>
  <c r="M10" i="91"/>
  <c r="M23" i="91"/>
  <c r="M36" i="91"/>
  <c r="M58" i="91"/>
  <c r="M71" i="91"/>
  <c r="M85" i="91"/>
  <c r="M97" i="91"/>
  <c r="M109" i="91"/>
  <c r="G51" i="91"/>
  <c r="G24" i="91"/>
  <c r="G33" i="91"/>
  <c r="G37" i="91"/>
  <c r="G46" i="91"/>
  <c r="G56" i="91"/>
  <c r="G59" i="91"/>
  <c r="G72" i="91"/>
  <c r="M80" i="91"/>
  <c r="M92" i="91"/>
  <c r="M40" i="90"/>
  <c r="M24" i="90"/>
  <c r="M60" i="90"/>
  <c r="M61" i="90"/>
  <c r="M10" i="90"/>
  <c r="M9" i="90"/>
  <c r="M11" i="90"/>
  <c r="M57" i="90"/>
  <c r="M65" i="90"/>
  <c r="M13" i="90"/>
  <c r="M58" i="90"/>
  <c r="M69" i="90"/>
  <c r="G16" i="90"/>
  <c r="G12" i="90"/>
  <c r="M19" i="90"/>
  <c r="G24" i="90"/>
  <c r="G23" i="90" s="1"/>
  <c r="M56" i="90"/>
  <c r="M68" i="90"/>
  <c r="M72" i="90"/>
  <c r="M8" i="90"/>
  <c r="M12" i="90"/>
  <c r="G32" i="90"/>
  <c r="M59" i="90"/>
  <c r="G9" i="90"/>
  <c r="G13" i="90"/>
  <c r="M16" i="90"/>
  <c r="M20" i="90"/>
  <c r="G40" i="90"/>
  <c r="M66" i="90"/>
  <c r="G48" i="90"/>
  <c r="G10" i="90"/>
  <c r="M17" i="90"/>
  <c r="M21" i="90"/>
  <c r="M32" i="90"/>
  <c r="M64" i="90"/>
  <c r="G8" i="90"/>
  <c r="G11" i="90"/>
  <c r="M18" i="90"/>
  <c r="G8" i="87"/>
  <c r="K8" i="87"/>
  <c r="M8" i="87"/>
  <c r="M15" i="86"/>
  <c r="M16" i="86"/>
  <c r="M10" i="86"/>
  <c r="G9" i="86"/>
  <c r="G13" i="86"/>
  <c r="M9" i="86"/>
  <c r="G10" i="86"/>
  <c r="G8" i="86"/>
  <c r="G11" i="86"/>
  <c r="G15" i="86"/>
  <c r="G12" i="86"/>
  <c r="F38" i="84"/>
  <c r="F34" i="84"/>
  <c r="F64" i="1"/>
  <c r="H64" i="1"/>
  <c r="I69" i="1" s="1"/>
  <c r="J64" i="1"/>
  <c r="L64" i="1"/>
  <c r="M69" i="1" s="1"/>
  <c r="F65" i="1"/>
  <c r="H65" i="1"/>
  <c r="J65" i="1"/>
  <c r="L65" i="1"/>
  <c r="F66" i="1"/>
  <c r="H66" i="1"/>
  <c r="J66" i="1"/>
  <c r="L66" i="1"/>
  <c r="F67" i="1"/>
  <c r="D67" i="1"/>
  <c r="D66" i="1"/>
  <c r="D65" i="1"/>
  <c r="D64" i="1"/>
  <c r="F43" i="1"/>
  <c r="J43" i="1"/>
  <c r="K48" i="1" s="1"/>
  <c r="L43" i="1"/>
  <c r="M48" i="1" s="1"/>
  <c r="F44" i="1"/>
  <c r="J44" i="1"/>
  <c r="L44" i="1"/>
  <c r="F45" i="1"/>
  <c r="J45" i="1"/>
  <c r="L45" i="1"/>
  <c r="D45" i="1"/>
  <c r="D44" i="1"/>
  <c r="D43" i="1"/>
  <c r="F22" i="1"/>
  <c r="L22" i="1"/>
  <c r="M27" i="1" s="1"/>
  <c r="F23" i="1"/>
  <c r="L23" i="1"/>
  <c r="F24" i="1"/>
  <c r="L24" i="1"/>
  <c r="D24" i="1"/>
  <c r="D23" i="1"/>
  <c r="D22" i="1"/>
  <c r="F155" i="1"/>
  <c r="G160" i="1" s="1"/>
  <c r="J155" i="1"/>
  <c r="K160" i="1" s="1"/>
  <c r="L155" i="1"/>
  <c r="M160" i="1" s="1"/>
  <c r="F156" i="1"/>
  <c r="J156" i="1"/>
  <c r="L156" i="1"/>
  <c r="F157" i="1"/>
  <c r="J157" i="1"/>
  <c r="L157" i="1"/>
  <c r="F158" i="1"/>
  <c r="J158" i="1"/>
  <c r="L158" i="1"/>
  <c r="D158" i="1"/>
  <c r="D157" i="1"/>
  <c r="D156" i="1"/>
  <c r="D155" i="1"/>
  <c r="E160" i="1" s="1"/>
  <c r="F148" i="1"/>
  <c r="G153" i="1" s="1"/>
  <c r="L148" i="1"/>
  <c r="M153" i="1" s="1"/>
  <c r="F149" i="1"/>
  <c r="L149" i="1"/>
  <c r="F150" i="1"/>
  <c r="L150" i="1"/>
  <c r="F151" i="1"/>
  <c r="L151" i="1"/>
  <c r="F134" i="1"/>
  <c r="H134" i="1"/>
  <c r="I139" i="1" s="1"/>
  <c r="J134" i="1"/>
  <c r="L134" i="1"/>
  <c r="M139" i="1" s="1"/>
  <c r="F135" i="1"/>
  <c r="H135" i="1"/>
  <c r="J135" i="1"/>
  <c r="L135" i="1"/>
  <c r="M135" i="1" s="1"/>
  <c r="F136" i="1"/>
  <c r="H136" i="1"/>
  <c r="J136" i="1"/>
  <c r="L136" i="1"/>
  <c r="F137" i="1"/>
  <c r="H137" i="1"/>
  <c r="J137" i="1"/>
  <c r="L137" i="1"/>
  <c r="D137" i="1"/>
  <c r="D136" i="1"/>
  <c r="D135" i="1"/>
  <c r="D134" i="1"/>
  <c r="F127" i="1"/>
  <c r="H127" i="1"/>
  <c r="I132" i="1" s="1"/>
  <c r="J127" i="1"/>
  <c r="L127" i="1"/>
  <c r="M132" i="1" s="1"/>
  <c r="F128" i="1"/>
  <c r="H128" i="1"/>
  <c r="J128" i="1"/>
  <c r="L128" i="1"/>
  <c r="F129" i="1"/>
  <c r="H129" i="1"/>
  <c r="J129" i="1"/>
  <c r="L129" i="1"/>
  <c r="M129" i="1" s="1"/>
  <c r="F130" i="1"/>
  <c r="H130" i="1"/>
  <c r="J130" i="1"/>
  <c r="L130" i="1"/>
  <c r="D130" i="1"/>
  <c r="D129" i="1"/>
  <c r="D128" i="1"/>
  <c r="D127" i="1"/>
  <c r="F99" i="1"/>
  <c r="J99" i="1"/>
  <c r="K104" i="1" s="1"/>
  <c r="L99" i="1"/>
  <c r="M104" i="1" s="1"/>
  <c r="F100" i="1"/>
  <c r="J100" i="1"/>
  <c r="L100" i="1"/>
  <c r="F101" i="1"/>
  <c r="J101" i="1"/>
  <c r="L101" i="1"/>
  <c r="F102" i="1"/>
  <c r="J102" i="1"/>
  <c r="L102" i="1"/>
  <c r="D102" i="1"/>
  <c r="D109" i="1" s="1"/>
  <c r="D101" i="1"/>
  <c r="D108" i="1" s="1"/>
  <c r="E108" i="1" s="1"/>
  <c r="D100" i="1"/>
  <c r="D107" i="1" s="1"/>
  <c r="D99" i="1"/>
  <c r="F95" i="1"/>
  <c r="J95" i="1"/>
  <c r="L95" i="1"/>
  <c r="F92" i="1"/>
  <c r="J92" i="1"/>
  <c r="K97" i="1" s="1"/>
  <c r="L92" i="1"/>
  <c r="M97" i="1" s="1"/>
  <c r="F93" i="1"/>
  <c r="J93" i="1"/>
  <c r="L93" i="1"/>
  <c r="F94" i="1"/>
  <c r="J94" i="1"/>
  <c r="L94" i="1"/>
  <c r="F78" i="1"/>
  <c r="G83" i="1" s="1"/>
  <c r="H78" i="1"/>
  <c r="I83" i="1" s="1"/>
  <c r="J78" i="1"/>
  <c r="K83" i="1" s="1"/>
  <c r="L78" i="1"/>
  <c r="M83" i="1" s="1"/>
  <c r="F79" i="1"/>
  <c r="H79" i="1"/>
  <c r="J79" i="1"/>
  <c r="L79" i="1"/>
  <c r="F80" i="1"/>
  <c r="H80" i="1"/>
  <c r="J80" i="1"/>
  <c r="L80" i="1"/>
  <c r="F81" i="1"/>
  <c r="H81" i="1"/>
  <c r="J81" i="1"/>
  <c r="L81" i="1"/>
  <c r="D81" i="1"/>
  <c r="D80" i="1"/>
  <c r="D79" i="1"/>
  <c r="D78" i="1"/>
  <c r="E83" i="1" s="1"/>
  <c r="F109" i="1"/>
  <c r="J109" i="1"/>
  <c r="L109" i="1"/>
  <c r="F108" i="1"/>
  <c r="J108" i="1"/>
  <c r="L108" i="1"/>
  <c r="F107" i="1"/>
  <c r="J107" i="1"/>
  <c r="L107" i="1"/>
  <c r="F106" i="1"/>
  <c r="J106" i="1"/>
  <c r="K111" i="1" s="1"/>
  <c r="L106" i="1"/>
  <c r="M111" i="1" s="1"/>
  <c r="H57" i="1"/>
  <c r="I62" i="1" s="1"/>
  <c r="H58" i="1"/>
  <c r="H59" i="1"/>
  <c r="H60" i="1"/>
  <c r="F36" i="1"/>
  <c r="J36" i="1"/>
  <c r="K41" i="1" s="1"/>
  <c r="L36" i="1"/>
  <c r="M41" i="1" s="1"/>
  <c r="F37" i="1"/>
  <c r="J37" i="1"/>
  <c r="L37" i="1"/>
  <c r="F38" i="1"/>
  <c r="J38" i="1"/>
  <c r="L38" i="1"/>
  <c r="D38" i="1"/>
  <c r="D37" i="1"/>
  <c r="D36" i="1"/>
  <c r="J31" i="1"/>
  <c r="L31" i="1"/>
  <c r="J30" i="1"/>
  <c r="K30" i="1" s="1"/>
  <c r="L30" i="1"/>
  <c r="M30" i="1" s="1"/>
  <c r="F17" i="1"/>
  <c r="J17" i="1"/>
  <c r="L17" i="1"/>
  <c r="F16" i="1"/>
  <c r="J16" i="1"/>
  <c r="L16" i="1"/>
  <c r="F15" i="1"/>
  <c r="J15" i="1"/>
  <c r="K20" i="1" s="1"/>
  <c r="L15" i="1"/>
  <c r="M20" i="1" s="1"/>
  <c r="L103" i="81"/>
  <c r="M106" i="81" s="1"/>
  <c r="L91" i="81"/>
  <c r="M100" i="81" s="1"/>
  <c r="L79" i="81"/>
  <c r="M84" i="81" s="1"/>
  <c r="L67" i="81"/>
  <c r="M70" i="81" s="1"/>
  <c r="L55" i="81"/>
  <c r="M58" i="81" s="1"/>
  <c r="L43" i="81"/>
  <c r="M49" i="81" s="1"/>
  <c r="L31" i="81"/>
  <c r="M35" i="81" s="1"/>
  <c r="G52" i="76"/>
  <c r="F52" i="76"/>
  <c r="G51" i="76"/>
  <c r="F51" i="76"/>
  <c r="G50" i="76"/>
  <c r="F50" i="76"/>
  <c r="G56" i="76"/>
  <c r="F56" i="76"/>
  <c r="G55" i="76"/>
  <c r="F55" i="76"/>
  <c r="G54" i="76"/>
  <c r="F54" i="76"/>
  <c r="G60" i="76"/>
  <c r="F60" i="76"/>
  <c r="G59" i="76"/>
  <c r="F59" i="76"/>
  <c r="G58" i="76"/>
  <c r="F58" i="76"/>
  <c r="G64" i="76"/>
  <c r="F64" i="76"/>
  <c r="G63" i="76"/>
  <c r="L67" i="1" s="1"/>
  <c r="F63" i="76"/>
  <c r="G62" i="76"/>
  <c r="F62" i="76"/>
  <c r="C64" i="76"/>
  <c r="D63" i="76"/>
  <c r="C63" i="76"/>
  <c r="D62" i="76"/>
  <c r="C62" i="76"/>
  <c r="D60" i="76"/>
  <c r="C60" i="76"/>
  <c r="D59" i="76"/>
  <c r="C59" i="76"/>
  <c r="D58" i="76"/>
  <c r="C58" i="76"/>
  <c r="D56" i="76"/>
  <c r="C56" i="76"/>
  <c r="D55" i="76"/>
  <c r="C55" i="76"/>
  <c r="D54" i="76"/>
  <c r="C54" i="76"/>
  <c r="D52" i="76"/>
  <c r="C52" i="76"/>
  <c r="D51" i="76"/>
  <c r="C51" i="76"/>
  <c r="D50" i="76"/>
  <c r="C50" i="76"/>
  <c r="G43" i="76"/>
  <c r="F43" i="76"/>
  <c r="G42" i="76"/>
  <c r="F42" i="76"/>
  <c r="G41" i="76"/>
  <c r="F41" i="76"/>
  <c r="C43" i="76"/>
  <c r="D42" i="76"/>
  <c r="C42" i="76"/>
  <c r="C41" i="76"/>
  <c r="G39" i="76"/>
  <c r="F39" i="76"/>
  <c r="G38" i="76"/>
  <c r="F38" i="76"/>
  <c r="G37" i="76"/>
  <c r="F37" i="76"/>
  <c r="D39" i="76"/>
  <c r="C39" i="76"/>
  <c r="D38" i="76"/>
  <c r="C38" i="76"/>
  <c r="D37" i="76"/>
  <c r="C37" i="76"/>
  <c r="G35" i="76"/>
  <c r="F35" i="76"/>
  <c r="G34" i="76"/>
  <c r="F34" i="76"/>
  <c r="G33" i="76"/>
  <c r="F33" i="76"/>
  <c r="D35" i="76"/>
  <c r="C35" i="76"/>
  <c r="D34" i="76"/>
  <c r="C34" i="76"/>
  <c r="D33" i="76"/>
  <c r="C33" i="76"/>
  <c r="G31" i="76"/>
  <c r="F31" i="76"/>
  <c r="G30" i="76"/>
  <c r="F30" i="76"/>
  <c r="G29" i="76"/>
  <c r="F29" i="76"/>
  <c r="D31" i="76"/>
  <c r="C31" i="76"/>
  <c r="D30" i="76"/>
  <c r="C30" i="76"/>
  <c r="D29" i="76"/>
  <c r="C29" i="76"/>
  <c r="C22" i="76"/>
  <c r="D21" i="76"/>
  <c r="C21" i="76"/>
  <c r="D20" i="76"/>
  <c r="F53" i="1" s="1"/>
  <c r="C20" i="76"/>
  <c r="D53" i="1" s="1"/>
  <c r="D18" i="76"/>
  <c r="C18" i="76"/>
  <c r="D17" i="76"/>
  <c r="C17" i="76"/>
  <c r="D16" i="76"/>
  <c r="F52" i="1" s="1"/>
  <c r="C16" i="76"/>
  <c r="D52" i="1" s="1"/>
  <c r="D14" i="76"/>
  <c r="C14" i="76"/>
  <c r="D13" i="76"/>
  <c r="C13" i="76"/>
  <c r="D12" i="76"/>
  <c r="F51" i="1" s="1"/>
  <c r="C12" i="76"/>
  <c r="D51" i="1" s="1"/>
  <c r="G22" i="76"/>
  <c r="F22" i="76"/>
  <c r="G21" i="76"/>
  <c r="F21" i="76"/>
  <c r="G20" i="76"/>
  <c r="L53" i="1" s="1"/>
  <c r="F20" i="76"/>
  <c r="J53" i="1" s="1"/>
  <c r="G18" i="76"/>
  <c r="F18" i="76"/>
  <c r="G17" i="76"/>
  <c r="F17" i="76"/>
  <c r="G16" i="76"/>
  <c r="L52" i="1" s="1"/>
  <c r="F16" i="76"/>
  <c r="J52" i="1" s="1"/>
  <c r="G14" i="76"/>
  <c r="F14" i="76"/>
  <c r="G13" i="76"/>
  <c r="F13" i="76"/>
  <c r="G12" i="76"/>
  <c r="L51" i="1" s="1"/>
  <c r="F12" i="76"/>
  <c r="J51" i="1" s="1"/>
  <c r="G10" i="76"/>
  <c r="F10" i="76"/>
  <c r="G9" i="76"/>
  <c r="F9" i="76"/>
  <c r="G8" i="76"/>
  <c r="L50" i="1" s="1"/>
  <c r="M55" i="1" s="1"/>
  <c r="F8" i="76"/>
  <c r="J50" i="1" s="1"/>
  <c r="D10" i="76"/>
  <c r="C10" i="76"/>
  <c r="D9" i="76"/>
  <c r="C9" i="76"/>
  <c r="D8" i="76"/>
  <c r="F50" i="1" s="1"/>
  <c r="C8" i="76"/>
  <c r="D50" i="1" s="1"/>
  <c r="G64" i="4"/>
  <c r="F64" i="4"/>
  <c r="G63" i="4"/>
  <c r="L46" i="1" s="1"/>
  <c r="F63" i="4"/>
  <c r="J46" i="1" s="1"/>
  <c r="G62" i="4"/>
  <c r="F62" i="4"/>
  <c r="D63" i="4"/>
  <c r="F46" i="1" s="1"/>
  <c r="D62" i="4"/>
  <c r="G43" i="4"/>
  <c r="F43" i="4"/>
  <c r="G42" i="4"/>
  <c r="F42" i="4"/>
  <c r="G41" i="4"/>
  <c r="F41" i="4"/>
  <c r="D42" i="4"/>
  <c r="D41" i="4"/>
  <c r="L32" i="1"/>
  <c r="J32" i="1"/>
  <c r="D21" i="4"/>
  <c r="D20" i="4"/>
  <c r="F32" i="1" s="1"/>
  <c r="G64" i="53"/>
  <c r="G63" i="53"/>
  <c r="L25" i="1" s="1"/>
  <c r="G62" i="53"/>
  <c r="F64" i="53"/>
  <c r="F63" i="53"/>
  <c r="J25" i="1" s="1"/>
  <c r="F62" i="53"/>
  <c r="D63" i="53"/>
  <c r="F25" i="1" s="1"/>
  <c r="D62" i="53"/>
  <c r="D25" i="1"/>
  <c r="G43" i="53"/>
  <c r="G42" i="53"/>
  <c r="G41" i="53"/>
  <c r="F43" i="53"/>
  <c r="F42" i="53"/>
  <c r="F41" i="53"/>
  <c r="D42" i="53"/>
  <c r="D41" i="53"/>
  <c r="D21" i="53"/>
  <c r="F18" i="1" s="1"/>
  <c r="D20" i="53"/>
  <c r="G21" i="53"/>
  <c r="L18" i="1" s="1"/>
  <c r="G22" i="53"/>
  <c r="F21" i="53"/>
  <c r="J18" i="1" s="1"/>
  <c r="F22" i="53"/>
  <c r="F20" i="53"/>
  <c r="D106" i="1" l="1"/>
  <c r="E107" i="1"/>
  <c r="E109" i="1"/>
  <c r="M79" i="1"/>
  <c r="D47" i="63"/>
  <c r="G65" i="1"/>
  <c r="E117" i="87"/>
  <c r="E47" i="90"/>
  <c r="M91" i="86"/>
  <c r="E95" i="87"/>
  <c r="G86" i="91"/>
  <c r="G87" i="91"/>
  <c r="G82" i="91"/>
  <c r="G83" i="91"/>
  <c r="G85" i="91"/>
  <c r="G84" i="91"/>
  <c r="G81" i="91"/>
  <c r="G80" i="91"/>
  <c r="G93" i="91"/>
  <c r="G92" i="91"/>
  <c r="D26" i="63"/>
  <c r="G61" i="90"/>
  <c r="E38" i="1"/>
  <c r="M37" i="1"/>
  <c r="E80" i="1"/>
  <c r="E136" i="1"/>
  <c r="G93" i="1"/>
  <c r="K101" i="1"/>
  <c r="K17" i="1"/>
  <c r="G80" i="1"/>
  <c r="K94" i="1"/>
  <c r="M100" i="1"/>
  <c r="I58" i="1"/>
  <c r="G128" i="1"/>
  <c r="G136" i="1"/>
  <c r="K79" i="1"/>
  <c r="M156" i="1"/>
  <c r="I65" i="1"/>
  <c r="K65" i="1"/>
  <c r="G79" i="1"/>
  <c r="G100" i="1"/>
  <c r="G157" i="1"/>
  <c r="M150" i="1"/>
  <c r="E129" i="1"/>
  <c r="K16" i="1"/>
  <c r="G150" i="1"/>
  <c r="M24" i="1"/>
  <c r="M80" i="1"/>
  <c r="M128" i="1"/>
  <c r="M136" i="1"/>
  <c r="E79" i="1"/>
  <c r="K80" i="1"/>
  <c r="K128" i="1"/>
  <c r="K136" i="1"/>
  <c r="G66" i="1"/>
  <c r="E44" i="1"/>
  <c r="I80" i="1"/>
  <c r="I128" i="1"/>
  <c r="I136" i="1"/>
  <c r="G23" i="1"/>
  <c r="G45" i="1"/>
  <c r="M65" i="1"/>
  <c r="E24" i="1"/>
  <c r="E156" i="1"/>
  <c r="E157" i="1"/>
  <c r="G156" i="1"/>
  <c r="G149" i="1"/>
  <c r="K152" i="1"/>
  <c r="G129" i="1"/>
  <c r="G135" i="1"/>
  <c r="E135" i="1"/>
  <c r="E128" i="1"/>
  <c r="K135" i="1"/>
  <c r="E100" i="1"/>
  <c r="G101" i="1"/>
  <c r="K108" i="1"/>
  <c r="M93" i="1"/>
  <c r="E101" i="1"/>
  <c r="G107" i="1"/>
  <c r="G94" i="1"/>
  <c r="G52" i="1"/>
  <c r="E65" i="1"/>
  <c r="M51" i="1"/>
  <c r="K51" i="1"/>
  <c r="E52" i="1"/>
  <c r="G38" i="1"/>
  <c r="K31" i="1"/>
  <c r="G37" i="1"/>
  <c r="M45" i="1"/>
  <c r="E37" i="1"/>
  <c r="D46" i="1"/>
  <c r="M31" i="1"/>
  <c r="K45" i="1"/>
  <c r="M16" i="1"/>
  <c r="M23" i="1"/>
  <c r="E23" i="1"/>
  <c r="G159" i="1"/>
  <c r="G158" i="1"/>
  <c r="K18" i="1"/>
  <c r="K19" i="1"/>
  <c r="K52" i="1"/>
  <c r="E53" i="1"/>
  <c r="M67" i="1"/>
  <c r="M68" i="1"/>
  <c r="G17" i="1"/>
  <c r="M38" i="1"/>
  <c r="G108" i="1"/>
  <c r="E82" i="1"/>
  <c r="E81" i="1"/>
  <c r="K93" i="1"/>
  <c r="G95" i="1"/>
  <c r="M101" i="1"/>
  <c r="G130" i="1"/>
  <c r="E137" i="1"/>
  <c r="M157" i="1"/>
  <c r="M44" i="1"/>
  <c r="E66" i="1"/>
  <c r="I131" i="1"/>
  <c r="I130" i="1"/>
  <c r="M52" i="1"/>
  <c r="G53" i="1"/>
  <c r="K38" i="1"/>
  <c r="I61" i="1"/>
  <c r="I60" i="1"/>
  <c r="M81" i="1"/>
  <c r="M82" i="1"/>
  <c r="M138" i="1"/>
  <c r="M137" i="1"/>
  <c r="M151" i="1"/>
  <c r="M152" i="1"/>
  <c r="K157" i="1"/>
  <c r="K44" i="1"/>
  <c r="E67" i="1"/>
  <c r="G32" i="1"/>
  <c r="M18" i="1"/>
  <c r="M19" i="1"/>
  <c r="K25" i="1"/>
  <c r="K26" i="1"/>
  <c r="K33" i="1"/>
  <c r="K32" i="1"/>
  <c r="G46" i="1"/>
  <c r="I59" i="1"/>
  <c r="M107" i="1"/>
  <c r="M109" i="1"/>
  <c r="M110" i="1"/>
  <c r="K82" i="1"/>
  <c r="K81" i="1"/>
  <c r="K129" i="1"/>
  <c r="K137" i="1"/>
  <c r="G152" i="1"/>
  <c r="G151" i="1"/>
  <c r="G44" i="1"/>
  <c r="G67" i="1"/>
  <c r="G102" i="1"/>
  <c r="K107" i="1"/>
  <c r="K109" i="1"/>
  <c r="K110" i="1"/>
  <c r="I82" i="1"/>
  <c r="I81" i="1"/>
  <c r="I79" i="1"/>
  <c r="I129" i="1"/>
  <c r="I137" i="1"/>
  <c r="I138" i="1"/>
  <c r="I135" i="1"/>
  <c r="M66" i="1"/>
  <c r="M53" i="1"/>
  <c r="M54" i="1"/>
  <c r="E51" i="1"/>
  <c r="K37" i="1"/>
  <c r="G109" i="1"/>
  <c r="G81" i="1"/>
  <c r="G82" i="1"/>
  <c r="M94" i="1"/>
  <c r="E102" i="1"/>
  <c r="K100" i="1"/>
  <c r="E130" i="1"/>
  <c r="G137" i="1"/>
  <c r="E159" i="1"/>
  <c r="E158" i="1"/>
  <c r="K156" i="1"/>
  <c r="E45" i="1"/>
  <c r="K66" i="1"/>
  <c r="K67" i="1"/>
  <c r="G18" i="1"/>
  <c r="M25" i="1"/>
  <c r="M26" i="1"/>
  <c r="M32" i="1"/>
  <c r="M33" i="1"/>
  <c r="K46" i="1"/>
  <c r="K47" i="1"/>
  <c r="G51" i="1"/>
  <c r="G16" i="1"/>
  <c r="M103" i="1"/>
  <c r="M102" i="1"/>
  <c r="M131" i="1"/>
  <c r="M130" i="1"/>
  <c r="M149" i="1"/>
  <c r="M159" i="1"/>
  <c r="M158" i="1"/>
  <c r="G24" i="1"/>
  <c r="G25" i="1"/>
  <c r="I66" i="1"/>
  <c r="I67" i="1"/>
  <c r="K95" i="1"/>
  <c r="K96" i="1"/>
  <c r="E25" i="1"/>
  <c r="M46" i="1"/>
  <c r="M47" i="1"/>
  <c r="K53" i="1"/>
  <c r="M17" i="1"/>
  <c r="M108" i="1"/>
  <c r="M95" i="1"/>
  <c r="M96" i="1"/>
  <c r="K102" i="1"/>
  <c r="K103" i="1"/>
  <c r="K130" i="1"/>
  <c r="K159" i="1"/>
  <c r="K158" i="1"/>
  <c r="M63" i="90"/>
  <c r="M39" i="90"/>
  <c r="M23" i="90"/>
  <c r="G15" i="90"/>
  <c r="M183" i="87"/>
  <c r="M161" i="87"/>
  <c r="G7" i="87"/>
  <c r="G67" i="86"/>
  <c r="G55" i="86"/>
  <c r="G19" i="86"/>
  <c r="G7" i="86"/>
  <c r="M103" i="86"/>
  <c r="M67" i="86"/>
  <c r="M55" i="86"/>
  <c r="M31" i="86"/>
  <c r="M19" i="86"/>
  <c r="M7" i="86"/>
  <c r="K47" i="90"/>
  <c r="K63" i="90"/>
  <c r="K55" i="90"/>
  <c r="K23" i="90"/>
  <c r="K15" i="90"/>
  <c r="K29" i="87"/>
  <c r="K7" i="87"/>
  <c r="K19" i="86"/>
  <c r="K7" i="86"/>
  <c r="M71" i="90"/>
  <c r="K71" i="90"/>
  <c r="M55" i="90"/>
  <c r="M47" i="90"/>
  <c r="G47" i="90"/>
  <c r="G39" i="90"/>
  <c r="K39" i="90"/>
  <c r="E39" i="90"/>
  <c r="E31" i="90"/>
  <c r="K31" i="90"/>
  <c r="G31" i="90"/>
  <c r="M31" i="90"/>
  <c r="K183" i="87"/>
  <c r="G161" i="87"/>
  <c r="K161" i="87"/>
  <c r="G139" i="87"/>
  <c r="M139" i="87"/>
  <c r="K139" i="87"/>
  <c r="M117" i="87"/>
  <c r="G117" i="87"/>
  <c r="K117" i="87"/>
  <c r="M95" i="87"/>
  <c r="G95" i="87"/>
  <c r="K95" i="87"/>
  <c r="G73" i="87"/>
  <c r="K73" i="87"/>
  <c r="M73" i="87"/>
  <c r="M51" i="87"/>
  <c r="G51" i="87"/>
  <c r="G29" i="87"/>
  <c r="M29" i="87"/>
  <c r="M7" i="87"/>
  <c r="M79" i="86"/>
  <c r="G43" i="86"/>
  <c r="M43" i="86"/>
  <c r="K19" i="91"/>
  <c r="F60" i="1"/>
  <c r="L59" i="1"/>
  <c r="L57" i="1"/>
  <c r="M62" i="1" s="1"/>
  <c r="L60" i="1"/>
  <c r="J59" i="1"/>
  <c r="J57" i="1"/>
  <c r="D60" i="1"/>
  <c r="D57" i="1"/>
  <c r="D58" i="1"/>
  <c r="F59" i="1"/>
  <c r="F57" i="1"/>
  <c r="D59" i="1"/>
  <c r="L58" i="1"/>
  <c r="F58" i="1"/>
  <c r="J60" i="1"/>
  <c r="J58" i="1"/>
  <c r="J39" i="1"/>
  <c r="F39" i="1"/>
  <c r="L39" i="1"/>
  <c r="D39" i="1"/>
  <c r="M67" i="91"/>
  <c r="M55" i="91"/>
  <c r="M7" i="91"/>
  <c r="G108" i="91"/>
  <c r="G107" i="91"/>
  <c r="G110" i="91"/>
  <c r="G106" i="91"/>
  <c r="G97" i="91"/>
  <c r="G99" i="91"/>
  <c r="G7" i="91"/>
  <c r="K7" i="90"/>
  <c r="G57" i="90"/>
  <c r="G111" i="86"/>
  <c r="G107" i="86"/>
  <c r="G104" i="86"/>
  <c r="G105" i="86"/>
  <c r="G106" i="86"/>
  <c r="G108" i="86"/>
  <c r="G99" i="86"/>
  <c r="G97" i="86"/>
  <c r="G92" i="86"/>
  <c r="G96" i="86"/>
  <c r="G93" i="86"/>
  <c r="G100" i="86"/>
  <c r="G94" i="86"/>
  <c r="G95" i="86"/>
  <c r="G85" i="86"/>
  <c r="G88" i="86"/>
  <c r="G87" i="86"/>
  <c r="G80" i="86"/>
  <c r="G83" i="86"/>
  <c r="G82" i="86"/>
  <c r="G81" i="86"/>
  <c r="G84" i="86"/>
  <c r="M76" i="81"/>
  <c r="M95" i="81"/>
  <c r="M104" i="81"/>
  <c r="M111" i="81"/>
  <c r="M105" i="81"/>
  <c r="M73" i="81"/>
  <c r="M93" i="81"/>
  <c r="M38" i="81"/>
  <c r="M64" i="81"/>
  <c r="M92" i="81"/>
  <c r="M62" i="81"/>
  <c r="M99" i="81"/>
  <c r="M109" i="81"/>
  <c r="M59" i="81"/>
  <c r="M98" i="81"/>
  <c r="M97" i="81"/>
  <c r="M34" i="81"/>
  <c r="M61" i="81"/>
  <c r="M46" i="81"/>
  <c r="M80" i="81"/>
  <c r="M110" i="81"/>
  <c r="M87" i="81"/>
  <c r="M96" i="81"/>
  <c r="M48" i="81"/>
  <c r="M83" i="81"/>
  <c r="M107" i="81"/>
  <c r="M81" i="81"/>
  <c r="M40" i="81"/>
  <c r="M63" i="81"/>
  <c r="M75" i="81"/>
  <c r="M32" i="81"/>
  <c r="M33" i="81"/>
  <c r="M47" i="81"/>
  <c r="M82" i="81"/>
  <c r="M39" i="81"/>
  <c r="M60" i="81"/>
  <c r="M74" i="81"/>
  <c r="M88" i="81"/>
  <c r="M94" i="81"/>
  <c r="M108" i="81"/>
  <c r="M52" i="81"/>
  <c r="M37" i="81"/>
  <c r="M51" i="81"/>
  <c r="M72" i="81"/>
  <c r="M86" i="81"/>
  <c r="M36" i="81"/>
  <c r="M50" i="81"/>
  <c r="M71" i="81"/>
  <c r="M85" i="81"/>
  <c r="G109" i="91"/>
  <c r="G111" i="91"/>
  <c r="G96" i="91"/>
  <c r="G95" i="91"/>
  <c r="G94" i="91"/>
  <c r="G98" i="91"/>
  <c r="M19" i="91"/>
  <c r="M79" i="91"/>
  <c r="M31" i="91"/>
  <c r="G55" i="91"/>
  <c r="M103" i="91"/>
  <c r="G67" i="91"/>
  <c r="M43" i="91"/>
  <c r="M91" i="91"/>
  <c r="G19" i="91"/>
  <c r="G43" i="91"/>
  <c r="G31" i="91"/>
  <c r="G65" i="90"/>
  <c r="G59" i="90"/>
  <c r="G58" i="90"/>
  <c r="G60" i="90"/>
  <c r="G64" i="90"/>
  <c r="G56" i="90"/>
  <c r="G73" i="90"/>
  <c r="G66" i="90"/>
  <c r="G75" i="90"/>
  <c r="G68" i="90"/>
  <c r="M15" i="90"/>
  <c r="G7" i="90"/>
  <c r="M7" i="90"/>
  <c r="G67" i="90"/>
  <c r="G76" i="90"/>
  <c r="G74" i="90"/>
  <c r="G72" i="90"/>
  <c r="G36" i="84"/>
  <c r="F42" i="84"/>
  <c r="G8" i="84"/>
  <c r="G35" i="84"/>
  <c r="G39" i="84"/>
  <c r="G40" i="84"/>
  <c r="F67" i="81"/>
  <c r="G71" i="81" s="1"/>
  <c r="F55" i="81"/>
  <c r="G59" i="81" s="1"/>
  <c r="F43" i="81"/>
  <c r="G47" i="81" s="1"/>
  <c r="F31" i="81"/>
  <c r="G40" i="81" s="1"/>
  <c r="J19" i="81"/>
  <c r="L19" i="81"/>
  <c r="F19" i="81"/>
  <c r="G26" i="81" s="1"/>
  <c r="K103" i="81"/>
  <c r="L7" i="81"/>
  <c r="J7" i="81"/>
  <c r="F7" i="81"/>
  <c r="G11" i="81" s="1"/>
  <c r="G63" i="90" l="1"/>
  <c r="M58" i="1"/>
  <c r="G58" i="1"/>
  <c r="K59" i="1"/>
  <c r="E58" i="1"/>
  <c r="E46" i="1"/>
  <c r="E59" i="1"/>
  <c r="M39" i="1"/>
  <c r="M40" i="1"/>
  <c r="M61" i="1"/>
  <c r="M60" i="1"/>
  <c r="G39" i="1"/>
  <c r="G59" i="1"/>
  <c r="K58" i="1"/>
  <c r="M59" i="1"/>
  <c r="K60" i="1"/>
  <c r="G60" i="1"/>
  <c r="E39" i="1"/>
  <c r="K39" i="1"/>
  <c r="K40" i="1"/>
  <c r="E60" i="1"/>
  <c r="G71" i="90"/>
  <c r="G103" i="86"/>
  <c r="G91" i="86"/>
  <c r="G55" i="90"/>
  <c r="G79" i="86"/>
  <c r="E20" i="81"/>
  <c r="E19" i="81" s="1"/>
  <c r="E8" i="81"/>
  <c r="E7" i="81" s="1"/>
  <c r="K24" i="81"/>
  <c r="K28" i="81"/>
  <c r="K22" i="81"/>
  <c r="K23" i="81"/>
  <c r="K25" i="81"/>
  <c r="K26" i="81"/>
  <c r="K27" i="81"/>
  <c r="K21" i="81"/>
  <c r="K20" i="81"/>
  <c r="G103" i="91"/>
  <c r="G91" i="91"/>
  <c r="G79" i="91"/>
  <c r="M55" i="81"/>
  <c r="M67" i="81"/>
  <c r="M103" i="81"/>
  <c r="M91" i="81"/>
  <c r="F91" i="81"/>
  <c r="G100" i="81" s="1"/>
  <c r="G39" i="81"/>
  <c r="K9" i="81"/>
  <c r="K8" i="81"/>
  <c r="K10" i="81"/>
  <c r="K11" i="81"/>
  <c r="K12" i="81"/>
  <c r="K13" i="81"/>
  <c r="K14" i="81"/>
  <c r="K15" i="81"/>
  <c r="K16" i="81"/>
  <c r="M9" i="81"/>
  <c r="M8" i="81"/>
  <c r="M10" i="81"/>
  <c r="M14" i="81"/>
  <c r="M11" i="81"/>
  <c r="M12" i="81"/>
  <c r="M13" i="81"/>
  <c r="M16" i="81"/>
  <c r="M15" i="81"/>
  <c r="K55" i="81"/>
  <c r="G38" i="81"/>
  <c r="G25" i="81"/>
  <c r="G37" i="81"/>
  <c r="K67" i="81"/>
  <c r="M22" i="81"/>
  <c r="M27" i="81"/>
  <c r="M23" i="81"/>
  <c r="M21" i="81"/>
  <c r="M24" i="81"/>
  <c r="M25" i="81"/>
  <c r="M26" i="81"/>
  <c r="M28" i="81"/>
  <c r="M20" i="81"/>
  <c r="G35" i="81"/>
  <c r="M31" i="81"/>
  <c r="M79" i="81"/>
  <c r="K91" i="81"/>
  <c r="M43" i="81"/>
  <c r="F103" i="81"/>
  <c r="G36" i="81"/>
  <c r="G34" i="81"/>
  <c r="G32" i="81"/>
  <c r="G33" i="81"/>
  <c r="G24" i="81"/>
  <c r="G23" i="81"/>
  <c r="G22" i="81"/>
  <c r="G21" i="81"/>
  <c r="G20" i="81"/>
  <c r="G28" i="81"/>
  <c r="G27" i="81"/>
  <c r="I20" i="81"/>
  <c r="I19" i="81" s="1"/>
  <c r="F79" i="81"/>
  <c r="G88" i="81" s="1"/>
  <c r="I8" i="81"/>
  <c r="I7" i="81" s="1"/>
  <c r="G34" i="84"/>
  <c r="G44" i="84"/>
  <c r="G43" i="84"/>
  <c r="G21" i="84"/>
  <c r="G25" i="84"/>
  <c r="G75" i="81"/>
  <c r="G70" i="81"/>
  <c r="G68" i="81"/>
  <c r="G74" i="81"/>
  <c r="G73" i="81"/>
  <c r="G72" i="81"/>
  <c r="G69" i="81"/>
  <c r="G76" i="81"/>
  <c r="G58" i="81"/>
  <c r="G56" i="81"/>
  <c r="G57" i="81"/>
  <c r="G64" i="81"/>
  <c r="G62" i="81"/>
  <c r="G60" i="81"/>
  <c r="G63" i="81"/>
  <c r="G61" i="81"/>
  <c r="G45" i="81"/>
  <c r="G46" i="81"/>
  <c r="G44" i="81"/>
  <c r="G52" i="81"/>
  <c r="G49" i="81"/>
  <c r="G48" i="81"/>
  <c r="G51" i="81"/>
  <c r="G50" i="81"/>
  <c r="G10" i="81"/>
  <c r="G16" i="81"/>
  <c r="G12" i="81"/>
  <c r="G15" i="81"/>
  <c r="G8" i="81"/>
  <c r="G13" i="81"/>
  <c r="G14" i="81"/>
  <c r="G9" i="81"/>
  <c r="L33" i="17"/>
  <c r="J33" i="17"/>
  <c r="H33" i="17"/>
  <c r="F33" i="17"/>
  <c r="D66" i="10" s="1"/>
  <c r="D66" i="76" s="1"/>
  <c r="D33" i="17"/>
  <c r="L20" i="17"/>
  <c r="J20" i="17"/>
  <c r="H20" i="17"/>
  <c r="F20" i="17"/>
  <c r="D45" i="10" s="1"/>
  <c r="D45" i="76" s="1"/>
  <c r="D20" i="17"/>
  <c r="D64" i="63"/>
  <c r="D43" i="63"/>
  <c r="D22" i="63"/>
  <c r="C66" i="10" l="1"/>
  <c r="C45" i="10"/>
  <c r="F45" i="10"/>
  <c r="F45" i="76" s="1"/>
  <c r="F66" i="10"/>
  <c r="F66" i="76" s="1"/>
  <c r="D45" i="8"/>
  <c r="D66" i="8"/>
  <c r="G37" i="17"/>
  <c r="G25" i="17"/>
  <c r="G23" i="17"/>
  <c r="E37" i="17"/>
  <c r="E34" i="17"/>
  <c r="E40" i="17"/>
  <c r="E44" i="17"/>
  <c r="E38" i="17"/>
  <c r="E39" i="17"/>
  <c r="E35" i="17"/>
  <c r="E41" i="17"/>
  <c r="E43" i="17"/>
  <c r="E42" i="17"/>
  <c r="E36" i="17"/>
  <c r="K40" i="17"/>
  <c r="K41" i="17"/>
  <c r="K39" i="17"/>
  <c r="K42" i="17"/>
  <c r="K44" i="17"/>
  <c r="K35" i="17"/>
  <c r="K43" i="17"/>
  <c r="K36" i="17"/>
  <c r="K38" i="17"/>
  <c r="K37" i="17"/>
  <c r="K34" i="17"/>
  <c r="G31" i="17"/>
  <c r="K24" i="17"/>
  <c r="K21" i="17"/>
  <c r="K25" i="17"/>
  <c r="K31" i="17"/>
  <c r="K26" i="17"/>
  <c r="K22" i="17"/>
  <c r="K27" i="17"/>
  <c r="K28" i="17"/>
  <c r="K23" i="17"/>
  <c r="K29" i="17"/>
  <c r="K30" i="17"/>
  <c r="G30" i="17"/>
  <c r="G29" i="17"/>
  <c r="G22" i="17"/>
  <c r="K19" i="81"/>
  <c r="E29" i="17"/>
  <c r="E22" i="17"/>
  <c r="E30" i="17"/>
  <c r="E23" i="17"/>
  <c r="E31" i="17"/>
  <c r="E24" i="17"/>
  <c r="E21" i="17"/>
  <c r="E25" i="17"/>
  <c r="E26" i="17"/>
  <c r="E27" i="17"/>
  <c r="E28" i="17"/>
  <c r="K79" i="81"/>
  <c r="K43" i="81"/>
  <c r="G87" i="81"/>
  <c r="G95" i="81"/>
  <c r="G93" i="81"/>
  <c r="G96" i="81"/>
  <c r="G94" i="81"/>
  <c r="G97" i="81"/>
  <c r="G92" i="81"/>
  <c r="G99" i="81"/>
  <c r="G98" i="81"/>
  <c r="M7" i="81"/>
  <c r="K7" i="81"/>
  <c r="M19" i="81"/>
  <c r="I36" i="17"/>
  <c r="I44" i="17"/>
  <c r="I43" i="17"/>
  <c r="I37" i="17"/>
  <c r="I34" i="17"/>
  <c r="I38" i="17"/>
  <c r="I35" i="17"/>
  <c r="I39" i="17"/>
  <c r="I40" i="17"/>
  <c r="I42" i="17"/>
  <c r="I41" i="17"/>
  <c r="G21" i="17"/>
  <c r="G24" i="17"/>
  <c r="G28" i="17"/>
  <c r="I28" i="17"/>
  <c r="I29" i="17"/>
  <c r="I23" i="17"/>
  <c r="I26" i="17"/>
  <c r="I27" i="17"/>
  <c r="I22" i="17"/>
  <c r="I30" i="17"/>
  <c r="I31" i="17"/>
  <c r="I24" i="17"/>
  <c r="I21" i="17"/>
  <c r="I25" i="17"/>
  <c r="M38" i="17"/>
  <c r="M36" i="17"/>
  <c r="M39" i="17"/>
  <c r="M40" i="17"/>
  <c r="M37" i="17"/>
  <c r="M41" i="17"/>
  <c r="M44" i="17"/>
  <c r="M42" i="17"/>
  <c r="M34" i="17"/>
  <c r="M35" i="17"/>
  <c r="M43" i="17"/>
  <c r="G27" i="17"/>
  <c r="G26" i="17"/>
  <c r="M22" i="17"/>
  <c r="M30" i="17"/>
  <c r="M23" i="17"/>
  <c r="M31" i="17"/>
  <c r="M24" i="17"/>
  <c r="M21" i="17"/>
  <c r="M28" i="17"/>
  <c r="M25" i="17"/>
  <c r="M26" i="17"/>
  <c r="M29" i="17"/>
  <c r="M27" i="17"/>
  <c r="G81" i="81"/>
  <c r="G82" i="81"/>
  <c r="G84" i="81"/>
  <c r="G85" i="81"/>
  <c r="G80" i="81"/>
  <c r="G83" i="81"/>
  <c r="G86" i="81"/>
  <c r="G31" i="81"/>
  <c r="G110" i="81"/>
  <c r="G105" i="81"/>
  <c r="G111" i="81"/>
  <c r="G112" i="81"/>
  <c r="G108" i="81"/>
  <c r="G106" i="81"/>
  <c r="G104" i="81"/>
  <c r="G107" i="81"/>
  <c r="G109" i="81"/>
  <c r="G19" i="81"/>
  <c r="G42" i="84"/>
  <c r="G29" i="84"/>
  <c r="G67" i="81"/>
  <c r="G55" i="81"/>
  <c r="G43" i="81"/>
  <c r="G7" i="81"/>
  <c r="G36" i="17"/>
  <c r="G43" i="17"/>
  <c r="G35" i="17"/>
  <c r="G42" i="17"/>
  <c r="G41" i="17"/>
  <c r="G40" i="17"/>
  <c r="G44" i="17"/>
  <c r="G39" i="17"/>
  <c r="G38" i="17"/>
  <c r="G34" i="17"/>
  <c r="L111" i="17"/>
  <c r="J111" i="17"/>
  <c r="H111" i="17"/>
  <c r="F111" i="17"/>
  <c r="G119" i="17" s="1"/>
  <c r="D111" i="17"/>
  <c r="C68" i="10" s="1"/>
  <c r="L98" i="17"/>
  <c r="J98" i="17"/>
  <c r="H98" i="17"/>
  <c r="F98" i="17"/>
  <c r="G106" i="17" s="1"/>
  <c r="D98" i="17"/>
  <c r="C47" i="10" s="1"/>
  <c r="L85" i="17"/>
  <c r="J85" i="17"/>
  <c r="H85" i="17"/>
  <c r="F85" i="17"/>
  <c r="D85" i="17"/>
  <c r="L72" i="17"/>
  <c r="J72" i="17"/>
  <c r="F67" i="10" s="1"/>
  <c r="H72" i="17"/>
  <c r="F72" i="17"/>
  <c r="D67" i="10" s="1"/>
  <c r="D72" i="17"/>
  <c r="C67" i="10" s="1"/>
  <c r="L59" i="17"/>
  <c r="J59" i="17"/>
  <c r="F46" i="10" s="1"/>
  <c r="F46" i="76" s="1"/>
  <c r="H59" i="17"/>
  <c r="F59" i="17"/>
  <c r="D46" i="10" s="1"/>
  <c r="D46" i="76" s="1"/>
  <c r="D59" i="17"/>
  <c r="C46" i="10" s="1"/>
  <c r="L46" i="17"/>
  <c r="J46" i="17"/>
  <c r="H46" i="17"/>
  <c r="F46" i="17"/>
  <c r="D46" i="17"/>
  <c r="L7" i="17"/>
  <c r="J7" i="17"/>
  <c r="F24" i="10" s="1"/>
  <c r="H7" i="17"/>
  <c r="F7" i="17"/>
  <c r="D24" i="10" s="1"/>
  <c r="D7" i="17"/>
  <c r="C24" i="10" s="1"/>
  <c r="C26" i="10" l="1"/>
  <c r="C25" i="10"/>
  <c r="D145" i="1" s="1"/>
  <c r="C68" i="8"/>
  <c r="C68" i="76"/>
  <c r="C67" i="8"/>
  <c r="C67" i="14" s="1"/>
  <c r="D68" i="1"/>
  <c r="C67" i="76"/>
  <c r="C45" i="8"/>
  <c r="C45" i="14" s="1"/>
  <c r="C45" i="76"/>
  <c r="C24" i="8"/>
  <c r="C24" i="14" s="1"/>
  <c r="D131" i="1"/>
  <c r="C24" i="76"/>
  <c r="D54" i="1" s="1"/>
  <c r="C47" i="8"/>
  <c r="C47" i="76"/>
  <c r="C66" i="8"/>
  <c r="C66" i="14" s="1"/>
  <c r="C66" i="76"/>
  <c r="C46" i="8"/>
  <c r="C46" i="14" s="1"/>
  <c r="C46" i="76"/>
  <c r="D66" i="4"/>
  <c r="D66" i="14"/>
  <c r="D45" i="4"/>
  <c r="D45" i="14"/>
  <c r="F68" i="1"/>
  <c r="G69" i="1" s="1"/>
  <c r="D67" i="76"/>
  <c r="F131" i="1"/>
  <c r="G132" i="1" s="1"/>
  <c r="D24" i="76"/>
  <c r="F54" i="1" s="1"/>
  <c r="G55" i="1" s="1"/>
  <c r="J68" i="1"/>
  <c r="K69" i="1" s="1"/>
  <c r="F67" i="76"/>
  <c r="J131" i="1"/>
  <c r="K132" i="1" s="1"/>
  <c r="F24" i="76"/>
  <c r="J54" i="1" s="1"/>
  <c r="K55" i="1" s="1"/>
  <c r="D66" i="53"/>
  <c r="D45" i="53"/>
  <c r="F25" i="10"/>
  <c r="J145" i="1" s="1"/>
  <c r="K146" i="1" s="1"/>
  <c r="F68" i="10"/>
  <c r="F68" i="76" s="1"/>
  <c r="F47" i="10"/>
  <c r="F47" i="76" s="1"/>
  <c r="D67" i="8"/>
  <c r="D24" i="8"/>
  <c r="D68" i="10"/>
  <c r="D68" i="76" s="1"/>
  <c r="D46" i="8"/>
  <c r="D47" i="10"/>
  <c r="D47" i="76" s="1"/>
  <c r="D25" i="10"/>
  <c r="G88" i="17"/>
  <c r="K33" i="17"/>
  <c r="G102" i="17"/>
  <c r="K20" i="17"/>
  <c r="K104" i="17"/>
  <c r="K105" i="17"/>
  <c r="K103" i="17"/>
  <c r="K106" i="17"/>
  <c r="K107" i="17"/>
  <c r="K100" i="17"/>
  <c r="K108" i="17"/>
  <c r="K101" i="17"/>
  <c r="K109" i="17"/>
  <c r="K102" i="17"/>
  <c r="K99" i="17"/>
  <c r="G99" i="17"/>
  <c r="E54" i="17"/>
  <c r="E55" i="17"/>
  <c r="E49" i="17"/>
  <c r="E52" i="17"/>
  <c r="E48" i="17"/>
  <c r="E56" i="17"/>
  <c r="E57" i="17"/>
  <c r="E50" i="17"/>
  <c r="E47" i="17"/>
  <c r="E53" i="17"/>
  <c r="E51" i="17"/>
  <c r="K64" i="17"/>
  <c r="K65" i="17"/>
  <c r="K66" i="17"/>
  <c r="K70" i="17"/>
  <c r="K60" i="17"/>
  <c r="K67" i="17"/>
  <c r="K68" i="17"/>
  <c r="K62" i="17"/>
  <c r="K61" i="17"/>
  <c r="K69" i="17"/>
  <c r="K63" i="17"/>
  <c r="I33" i="17"/>
  <c r="E89" i="17"/>
  <c r="E86" i="17"/>
  <c r="E90" i="17"/>
  <c r="E91" i="17"/>
  <c r="E92" i="17"/>
  <c r="E96" i="17"/>
  <c r="E93" i="17"/>
  <c r="E94" i="17"/>
  <c r="E87" i="17"/>
  <c r="E95" i="17"/>
  <c r="E88" i="17"/>
  <c r="E119" i="17"/>
  <c r="E118" i="17"/>
  <c r="E120" i="17"/>
  <c r="E113" i="17"/>
  <c r="E121" i="17"/>
  <c r="E114" i="17"/>
  <c r="E122" i="17"/>
  <c r="E115" i="17"/>
  <c r="E112" i="17"/>
  <c r="E117" i="17"/>
  <c r="E116" i="17"/>
  <c r="I20" i="17"/>
  <c r="G86" i="17"/>
  <c r="G120" i="17"/>
  <c r="K16" i="17"/>
  <c r="K9" i="17"/>
  <c r="K17" i="17"/>
  <c r="K10" i="17"/>
  <c r="K18" i="17"/>
  <c r="K11" i="17"/>
  <c r="K8" i="17"/>
  <c r="K12" i="17"/>
  <c r="K14" i="17"/>
  <c r="K13" i="17"/>
  <c r="K15" i="17"/>
  <c r="K88" i="17"/>
  <c r="K96" i="17"/>
  <c r="K89" i="17"/>
  <c r="K86" i="17"/>
  <c r="K95" i="17"/>
  <c r="K90" i="17"/>
  <c r="K92" i="17"/>
  <c r="K94" i="17"/>
  <c r="K91" i="17"/>
  <c r="K87" i="17"/>
  <c r="K93" i="17"/>
  <c r="K48" i="17"/>
  <c r="K56" i="17"/>
  <c r="K49" i="17"/>
  <c r="K57" i="17"/>
  <c r="K50" i="17"/>
  <c r="K47" i="17"/>
  <c r="K52" i="17"/>
  <c r="K51" i="17"/>
  <c r="K55" i="17"/>
  <c r="K53" i="17"/>
  <c r="K54" i="17"/>
  <c r="G107" i="17"/>
  <c r="E80" i="17"/>
  <c r="E83" i="17"/>
  <c r="E81" i="17"/>
  <c r="E75" i="17"/>
  <c r="E74" i="17"/>
  <c r="E82" i="17"/>
  <c r="E76" i="17"/>
  <c r="E73" i="17"/>
  <c r="E78" i="17"/>
  <c r="E79" i="17"/>
  <c r="E77" i="17"/>
  <c r="M20" i="17"/>
  <c r="E15" i="17"/>
  <c r="E16" i="17"/>
  <c r="E10" i="17"/>
  <c r="E14" i="17"/>
  <c r="E9" i="17"/>
  <c r="E17" i="17"/>
  <c r="E18" i="17"/>
  <c r="E11" i="17"/>
  <c r="E8" i="17"/>
  <c r="E12" i="17"/>
  <c r="E13" i="17"/>
  <c r="K120" i="17"/>
  <c r="K113" i="17"/>
  <c r="K121" i="17"/>
  <c r="K114" i="17"/>
  <c r="K122" i="17"/>
  <c r="K116" i="17"/>
  <c r="K119" i="17"/>
  <c r="K115" i="17"/>
  <c r="K112" i="17"/>
  <c r="K117" i="17"/>
  <c r="K118" i="17"/>
  <c r="G108" i="17"/>
  <c r="E33" i="17"/>
  <c r="E63" i="17"/>
  <c r="E60" i="17"/>
  <c r="E61" i="17"/>
  <c r="E64" i="17"/>
  <c r="E62" i="17"/>
  <c r="E65" i="17"/>
  <c r="E70" i="17"/>
  <c r="E66" i="17"/>
  <c r="E67" i="17"/>
  <c r="E68" i="17"/>
  <c r="E69" i="17"/>
  <c r="K80" i="17"/>
  <c r="K81" i="17"/>
  <c r="K74" i="17"/>
  <c r="K82" i="17"/>
  <c r="K73" i="17"/>
  <c r="K75" i="17"/>
  <c r="K83" i="17"/>
  <c r="K76" i="17"/>
  <c r="K79" i="17"/>
  <c r="K77" i="17"/>
  <c r="K78" i="17"/>
  <c r="G20" i="17"/>
  <c r="G117" i="17"/>
  <c r="E102" i="17"/>
  <c r="E103" i="17"/>
  <c r="E104" i="17"/>
  <c r="E107" i="17"/>
  <c r="E105" i="17"/>
  <c r="E106" i="17"/>
  <c r="E100" i="17"/>
  <c r="E108" i="17"/>
  <c r="E101" i="17"/>
  <c r="E109" i="17"/>
  <c r="E99" i="17"/>
  <c r="E20" i="17"/>
  <c r="G91" i="81"/>
  <c r="M62" i="17"/>
  <c r="M70" i="17"/>
  <c r="M69" i="17"/>
  <c r="M63" i="17"/>
  <c r="M60" i="17"/>
  <c r="M64" i="17"/>
  <c r="M68" i="17"/>
  <c r="M65" i="17"/>
  <c r="M61" i="17"/>
  <c r="M66" i="17"/>
  <c r="M67" i="17"/>
  <c r="I92" i="17"/>
  <c r="I93" i="17"/>
  <c r="I94" i="17"/>
  <c r="I87" i="17"/>
  <c r="I95" i="17"/>
  <c r="I91" i="17"/>
  <c r="I88" i="17"/>
  <c r="I96" i="17"/>
  <c r="I89" i="17"/>
  <c r="I86" i="17"/>
  <c r="I90" i="17"/>
  <c r="M102" i="17"/>
  <c r="M99" i="17"/>
  <c r="M103" i="17"/>
  <c r="M104" i="17"/>
  <c r="M101" i="17"/>
  <c r="M105" i="17"/>
  <c r="M106" i="17"/>
  <c r="M100" i="17"/>
  <c r="M108" i="17"/>
  <c r="M109" i="17"/>
  <c r="M107" i="17"/>
  <c r="G101" i="17"/>
  <c r="G92" i="17"/>
  <c r="G93" i="17"/>
  <c r="G94" i="17"/>
  <c r="M54" i="17"/>
  <c r="M55" i="17"/>
  <c r="M48" i="17"/>
  <c r="M56" i="17"/>
  <c r="M49" i="17"/>
  <c r="M57" i="17"/>
  <c r="M50" i="17"/>
  <c r="M47" i="17"/>
  <c r="M52" i="17"/>
  <c r="M53" i="17"/>
  <c r="M51" i="17"/>
  <c r="G87" i="17"/>
  <c r="G96" i="17"/>
  <c r="G109" i="17"/>
  <c r="I12" i="17"/>
  <c r="I13" i="17"/>
  <c r="I15" i="17"/>
  <c r="I14" i="17"/>
  <c r="I10" i="17"/>
  <c r="I18" i="17"/>
  <c r="I11" i="17"/>
  <c r="I16" i="17"/>
  <c r="I9" i="17"/>
  <c r="I17" i="17"/>
  <c r="I8" i="17"/>
  <c r="I76" i="17"/>
  <c r="I73" i="17"/>
  <c r="I83" i="17"/>
  <c r="I77" i="17"/>
  <c r="I78" i="17"/>
  <c r="I82" i="17"/>
  <c r="I75" i="17"/>
  <c r="I79" i="17"/>
  <c r="I80" i="17"/>
  <c r="I74" i="17"/>
  <c r="I81" i="17"/>
  <c r="M94" i="17"/>
  <c r="M87" i="17"/>
  <c r="M95" i="17"/>
  <c r="M88" i="17"/>
  <c r="M96" i="17"/>
  <c r="M92" i="17"/>
  <c r="M89" i="17"/>
  <c r="M86" i="17"/>
  <c r="M90" i="17"/>
  <c r="M93" i="17"/>
  <c r="M91" i="17"/>
  <c r="G112" i="17"/>
  <c r="G115" i="17"/>
  <c r="G116" i="17"/>
  <c r="G114" i="17"/>
  <c r="G122" i="17"/>
  <c r="G95" i="17"/>
  <c r="G118" i="17"/>
  <c r="I116" i="17"/>
  <c r="I117" i="17"/>
  <c r="I112" i="17"/>
  <c r="I118" i="17"/>
  <c r="I119" i="17"/>
  <c r="I120" i="17"/>
  <c r="I114" i="17"/>
  <c r="I113" i="17"/>
  <c r="I121" i="17"/>
  <c r="I122" i="17"/>
  <c r="I115" i="17"/>
  <c r="G113" i="17"/>
  <c r="G90" i="17"/>
  <c r="I100" i="17"/>
  <c r="I108" i="17"/>
  <c r="I101" i="17"/>
  <c r="I109" i="17"/>
  <c r="I102" i="17"/>
  <c r="I99" i="17"/>
  <c r="I103" i="17"/>
  <c r="I104" i="17"/>
  <c r="I106" i="17"/>
  <c r="I107" i="17"/>
  <c r="I105" i="17"/>
  <c r="I52" i="17"/>
  <c r="I53" i="17"/>
  <c r="I54" i="17"/>
  <c r="I55" i="17"/>
  <c r="I50" i="17"/>
  <c r="I48" i="17"/>
  <c r="I56" i="17"/>
  <c r="I51" i="17"/>
  <c r="I49" i="17"/>
  <c r="I57" i="17"/>
  <c r="I47" i="17"/>
  <c r="M33" i="17"/>
  <c r="G121" i="17"/>
  <c r="M14" i="17"/>
  <c r="M15" i="17"/>
  <c r="M16" i="17"/>
  <c r="M13" i="17"/>
  <c r="M9" i="17"/>
  <c r="M17" i="17"/>
  <c r="M10" i="17"/>
  <c r="M18" i="17"/>
  <c r="M12" i="17"/>
  <c r="M11" i="17"/>
  <c r="M8" i="17"/>
  <c r="M78" i="17"/>
  <c r="M79" i="17"/>
  <c r="M80" i="17"/>
  <c r="M77" i="17"/>
  <c r="M81" i="17"/>
  <c r="M74" i="17"/>
  <c r="M82" i="17"/>
  <c r="M76" i="17"/>
  <c r="M73" i="17"/>
  <c r="M75" i="17"/>
  <c r="M83" i="17"/>
  <c r="I68" i="17"/>
  <c r="I61" i="17"/>
  <c r="I69" i="17"/>
  <c r="I66" i="17"/>
  <c r="I62" i="17"/>
  <c r="I70" i="17"/>
  <c r="I63" i="17"/>
  <c r="I60" i="17"/>
  <c r="I64" i="17"/>
  <c r="I65" i="17"/>
  <c r="I67" i="17"/>
  <c r="G103" i="17"/>
  <c r="G104" i="17"/>
  <c r="G105" i="17"/>
  <c r="M118" i="17"/>
  <c r="M119" i="17"/>
  <c r="M120" i="17"/>
  <c r="M116" i="17"/>
  <c r="M113" i="17"/>
  <c r="M121" i="17"/>
  <c r="M114" i="17"/>
  <c r="M122" i="17"/>
  <c r="M117" i="17"/>
  <c r="M115" i="17"/>
  <c r="M112" i="17"/>
  <c r="G89" i="17"/>
  <c r="G91" i="17"/>
  <c r="G100" i="17"/>
  <c r="G79" i="81"/>
  <c r="G103" i="81"/>
  <c r="G76" i="17"/>
  <c r="G73" i="17"/>
  <c r="G77" i="17"/>
  <c r="G78" i="17"/>
  <c r="G79" i="17"/>
  <c r="G74" i="17"/>
  <c r="G83" i="17"/>
  <c r="G80" i="17"/>
  <c r="G81" i="17"/>
  <c r="G82" i="17"/>
  <c r="G75" i="17"/>
  <c r="G68" i="17"/>
  <c r="G61" i="17"/>
  <c r="G69" i="17"/>
  <c r="G62" i="17"/>
  <c r="G63" i="17"/>
  <c r="G60" i="17"/>
  <c r="G65" i="17"/>
  <c r="G67" i="17"/>
  <c r="G64" i="17"/>
  <c r="G66" i="17"/>
  <c r="G70" i="17"/>
  <c r="G52" i="17"/>
  <c r="G53" i="17"/>
  <c r="G54" i="17"/>
  <c r="G47" i="17"/>
  <c r="G55" i="17"/>
  <c r="G57" i="17"/>
  <c r="G48" i="17"/>
  <c r="G56" i="17"/>
  <c r="G49" i="17"/>
  <c r="G50" i="17"/>
  <c r="G51" i="17"/>
  <c r="G33" i="17"/>
  <c r="G8" i="17"/>
  <c r="G17" i="17"/>
  <c r="G13" i="17"/>
  <c r="G9" i="17"/>
  <c r="G12" i="17"/>
  <c r="G11" i="17"/>
  <c r="G18" i="17"/>
  <c r="G10" i="17"/>
  <c r="G16" i="17"/>
  <c r="G15" i="17"/>
  <c r="G14" i="17"/>
  <c r="C68" i="53" l="1"/>
  <c r="C68" i="14"/>
  <c r="C47" i="53"/>
  <c r="C47" i="14"/>
  <c r="E55" i="1"/>
  <c r="E54" i="1"/>
  <c r="E145" i="1"/>
  <c r="E146" i="1"/>
  <c r="C67" i="53"/>
  <c r="C67" i="4"/>
  <c r="C46" i="53"/>
  <c r="C46" i="4"/>
  <c r="E132" i="1"/>
  <c r="E131" i="1"/>
  <c r="C24" i="4"/>
  <c r="D33" i="1" s="1"/>
  <c r="D96" i="1"/>
  <c r="C24" i="53"/>
  <c r="C66" i="53"/>
  <c r="C66" i="4"/>
  <c r="D117" i="1"/>
  <c r="C25" i="8"/>
  <c r="D138" i="1"/>
  <c r="C25" i="76"/>
  <c r="C45" i="53"/>
  <c r="C45" i="4"/>
  <c r="C26" i="8"/>
  <c r="C26" i="76"/>
  <c r="E69" i="1"/>
  <c r="E68" i="1"/>
  <c r="D67" i="4"/>
  <c r="D67" i="14"/>
  <c r="D24" i="4"/>
  <c r="F33" i="1" s="1"/>
  <c r="G34" i="1" s="1"/>
  <c r="D24" i="14"/>
  <c r="D46" i="4"/>
  <c r="D46" i="14"/>
  <c r="K145" i="1"/>
  <c r="G54" i="1"/>
  <c r="D26" i="10"/>
  <c r="D26" i="76" s="1"/>
  <c r="F138" i="1"/>
  <c r="G139" i="1" s="1"/>
  <c r="D25" i="76"/>
  <c r="K54" i="1"/>
  <c r="J138" i="1"/>
  <c r="K139" i="1" s="1"/>
  <c r="F25" i="76"/>
  <c r="G131" i="1"/>
  <c r="K131" i="1"/>
  <c r="G68" i="1"/>
  <c r="K68" i="1"/>
  <c r="F145" i="1"/>
  <c r="G146" i="1" s="1"/>
  <c r="D46" i="53"/>
  <c r="F96" i="1"/>
  <c r="G97" i="1" s="1"/>
  <c r="D24" i="53"/>
  <c r="F12" i="1" s="1"/>
  <c r="D67" i="53"/>
  <c r="F117" i="1"/>
  <c r="G118" i="1" s="1"/>
  <c r="F26" i="10"/>
  <c r="F26" i="76" s="1"/>
  <c r="D68" i="8"/>
  <c r="D25" i="8"/>
  <c r="D25" i="14" s="1"/>
  <c r="D47" i="8"/>
  <c r="E46" i="17"/>
  <c r="K7" i="17"/>
  <c r="K98" i="17"/>
  <c r="K111" i="17"/>
  <c r="K72" i="17"/>
  <c r="I98" i="17"/>
  <c r="M59" i="17"/>
  <c r="E72" i="17"/>
  <c r="I72" i="17"/>
  <c r="M98" i="17"/>
  <c r="I46" i="17"/>
  <c r="K85" i="17"/>
  <c r="M46" i="17"/>
  <c r="I85" i="17"/>
  <c r="E59" i="17"/>
  <c r="M72" i="17"/>
  <c r="E111" i="17"/>
  <c r="I59" i="17"/>
  <c r="I111" i="17"/>
  <c r="I7" i="17"/>
  <c r="E7" i="17"/>
  <c r="K46" i="17"/>
  <c r="E85" i="17"/>
  <c r="K59" i="17"/>
  <c r="M85" i="17"/>
  <c r="E98" i="17"/>
  <c r="M7" i="17"/>
  <c r="M111" i="17"/>
  <c r="G111" i="17"/>
  <c r="G85" i="17"/>
  <c r="G59" i="17"/>
  <c r="G98" i="17"/>
  <c r="G72" i="17"/>
  <c r="G7" i="17"/>
  <c r="G46" i="17"/>
  <c r="D124" i="1" l="1"/>
  <c r="E125" i="1" s="1"/>
  <c r="C25" i="14"/>
  <c r="C26" i="53"/>
  <c r="C26" i="14"/>
  <c r="D47" i="1"/>
  <c r="E97" i="1"/>
  <c r="E96" i="1"/>
  <c r="D61" i="1"/>
  <c r="E33" i="1"/>
  <c r="E34" i="1"/>
  <c r="E138" i="1"/>
  <c r="E139" i="1"/>
  <c r="D26" i="1"/>
  <c r="C25" i="53"/>
  <c r="D103" i="1"/>
  <c r="C25" i="4"/>
  <c r="E118" i="1"/>
  <c r="E117" i="1"/>
  <c r="G33" i="1"/>
  <c r="D47" i="4"/>
  <c r="D47" i="14"/>
  <c r="D68" i="4"/>
  <c r="D68" i="14"/>
  <c r="F124" i="1"/>
  <c r="G125" i="1" s="1"/>
  <c r="D25" i="4"/>
  <c r="D26" i="8"/>
  <c r="D26" i="14" s="1"/>
  <c r="F61" i="1"/>
  <c r="G62" i="1" s="1"/>
  <c r="G138" i="1"/>
  <c r="G145" i="1"/>
  <c r="J61" i="1"/>
  <c r="K62" i="1" s="1"/>
  <c r="K138" i="1"/>
  <c r="D47" i="53"/>
  <c r="F26" i="1"/>
  <c r="G27" i="1" s="1"/>
  <c r="F47" i="1"/>
  <c r="G48" i="1" s="1"/>
  <c r="F110" i="1"/>
  <c r="G111" i="1" s="1"/>
  <c r="F103" i="1"/>
  <c r="G104" i="1" s="1"/>
  <c r="D25" i="53"/>
  <c r="D68" i="53"/>
  <c r="G96" i="1"/>
  <c r="G117" i="1"/>
  <c r="D18" i="1"/>
  <c r="D17" i="1"/>
  <c r="D16" i="1"/>
  <c r="D15" i="1"/>
  <c r="L11" i="1"/>
  <c r="M12" i="1" s="1"/>
  <c r="L10" i="1"/>
  <c r="L9" i="1"/>
  <c r="L8" i="1"/>
  <c r="M13" i="1" s="1"/>
  <c r="J11" i="1"/>
  <c r="J10" i="1"/>
  <c r="J9" i="1"/>
  <c r="J8" i="1"/>
  <c r="K13" i="1" s="1"/>
  <c r="F11" i="1"/>
  <c r="F10" i="1"/>
  <c r="F9" i="1"/>
  <c r="F8" i="1"/>
  <c r="G13" i="1" s="1"/>
  <c r="D11" i="1"/>
  <c r="E11" i="1" s="1"/>
  <c r="D10" i="1"/>
  <c r="D9" i="1"/>
  <c r="E9" i="1" s="1"/>
  <c r="D8" i="1"/>
  <c r="E13" i="1" s="1"/>
  <c r="E124" i="1" l="1"/>
  <c r="E26" i="1"/>
  <c r="E27" i="1"/>
  <c r="D40" i="1"/>
  <c r="E48" i="1"/>
  <c r="E47" i="1"/>
  <c r="D110" i="1"/>
  <c r="E104" i="1"/>
  <c r="E103" i="1"/>
  <c r="E12" i="1"/>
  <c r="D19" i="1"/>
  <c r="E19" i="1" s="1"/>
  <c r="E62" i="1"/>
  <c r="E61" i="1"/>
  <c r="E10" i="1"/>
  <c r="G124" i="1"/>
  <c r="D26" i="53"/>
  <c r="D26" i="4"/>
  <c r="F40" i="1"/>
  <c r="G12" i="1"/>
  <c r="K12" i="1"/>
  <c r="K61" i="1"/>
  <c r="G61" i="1"/>
  <c r="G26" i="1"/>
  <c r="F19" i="1"/>
  <c r="G20" i="1" s="1"/>
  <c r="G103" i="1"/>
  <c r="G110" i="1"/>
  <c r="G47" i="1"/>
  <c r="G10" i="1"/>
  <c r="E18" i="1"/>
  <c r="M9" i="1"/>
  <c r="K9" i="1"/>
  <c r="M10" i="1"/>
  <c r="G11" i="1"/>
  <c r="M11" i="1"/>
  <c r="K10" i="1"/>
  <c r="E16" i="1"/>
  <c r="E17" i="1"/>
  <c r="G9" i="1"/>
  <c r="E111" i="1" l="1"/>
  <c r="E110" i="1"/>
  <c r="E41" i="1"/>
  <c r="E40" i="1"/>
  <c r="E20" i="1"/>
  <c r="G41" i="1"/>
  <c r="G40" i="1"/>
  <c r="G19" i="1"/>
  <c r="D64" i="10"/>
  <c r="D64" i="8"/>
  <c r="D64" i="4" s="1"/>
  <c r="D43" i="8"/>
  <c r="D43" i="4" s="1"/>
  <c r="D22" i="8"/>
  <c r="D22" i="4" l="1"/>
  <c r="D64" i="6"/>
  <c r="D64" i="14" s="1"/>
  <c r="D43" i="6"/>
  <c r="D22" i="6"/>
  <c r="D43" i="14" l="1"/>
  <c r="D43" i="53"/>
  <c r="D22" i="14"/>
  <c r="D22" i="76"/>
  <c r="D22" i="53"/>
  <c r="D64" i="53"/>
  <c r="D64" i="76"/>
  <c r="L8" i="85" l="1"/>
  <c r="M10" i="85" l="1"/>
  <c r="M11" i="85"/>
  <c r="M12" i="85"/>
  <c r="M9" i="85"/>
  <c r="K58" i="87" l="1"/>
  <c r="K59" i="87"/>
  <c r="K55" i="87"/>
  <c r="K69" i="87"/>
  <c r="K67" i="87"/>
  <c r="K64" i="87"/>
  <c r="K66" i="87"/>
  <c r="K61" i="87"/>
  <c r="K57" i="87"/>
  <c r="K70" i="87"/>
  <c r="K65" i="87"/>
  <c r="K60" i="87"/>
  <c r="K56" i="87"/>
  <c r="K62" i="87"/>
  <c r="K68" i="87"/>
  <c r="K54" i="87"/>
  <c r="K63" i="87"/>
  <c r="K53" i="87"/>
  <c r="K51" i="87" l="1"/>
  <c r="G190" i="87"/>
  <c r="G187" i="87" l="1"/>
  <c r="G189" i="87"/>
  <c r="G191" i="87"/>
  <c r="G201" i="87"/>
  <c r="G195" i="87"/>
  <c r="G192" i="87"/>
  <c r="G194" i="87"/>
  <c r="G193" i="87"/>
  <c r="G198" i="87"/>
  <c r="G202" i="87"/>
  <c r="G200" i="87"/>
  <c r="G197" i="87"/>
  <c r="G199" i="87"/>
  <c r="G188" i="87"/>
  <c r="G196" i="87"/>
  <c r="G184" i="87"/>
  <c r="G186" i="87"/>
  <c r="H7" i="87"/>
  <c r="G183" i="87" l="1"/>
  <c r="I15" i="87"/>
  <c r="I11" i="87"/>
  <c r="I16" i="87"/>
  <c r="I17" i="87"/>
  <c r="I22" i="87"/>
  <c r="I9" i="87"/>
  <c r="I12" i="87"/>
  <c r="I27" i="87"/>
  <c r="I25" i="87"/>
  <c r="I14" i="87"/>
  <c r="I10" i="87"/>
  <c r="I8" i="87"/>
  <c r="I26" i="87"/>
  <c r="I21" i="87"/>
  <c r="I24" i="87"/>
  <c r="I13" i="87"/>
  <c r="I7" i="87" l="1"/>
  <c r="D43" i="76" l="1"/>
  <c r="D41" i="76"/>
</calcChain>
</file>

<file path=xl/sharedStrings.xml><?xml version="1.0" encoding="utf-8"?>
<sst xmlns="http://schemas.openxmlformats.org/spreadsheetml/2006/main" count="7705" uniqueCount="313">
  <si>
    <t>...</t>
  </si>
  <si>
    <t>na</t>
  </si>
  <si>
    <t>نسبة مئوية</t>
  </si>
  <si>
    <t>%</t>
  </si>
  <si>
    <t>البيان</t>
  </si>
  <si>
    <t xml:space="preserve">الإمارات </t>
  </si>
  <si>
    <t>البحرين</t>
  </si>
  <si>
    <t>السعودية</t>
  </si>
  <si>
    <t>عُمان</t>
  </si>
  <si>
    <t>قطر</t>
  </si>
  <si>
    <t>Item</t>
  </si>
  <si>
    <t>UAE</t>
  </si>
  <si>
    <t>Bahrain</t>
  </si>
  <si>
    <t>KSA</t>
  </si>
  <si>
    <t>Oman</t>
  </si>
  <si>
    <t>Qatar</t>
  </si>
  <si>
    <t>جملة</t>
  </si>
  <si>
    <t>…</t>
  </si>
  <si>
    <t>Total</t>
  </si>
  <si>
    <t>مواطنون</t>
  </si>
  <si>
    <t>Citizens</t>
  </si>
  <si>
    <t>غير مواطنين</t>
  </si>
  <si>
    <t>Non-Citizens</t>
  </si>
  <si>
    <t xml:space="preserve"> الإمارات </t>
  </si>
  <si>
    <t>عدد</t>
  </si>
  <si>
    <t>Number</t>
  </si>
  <si>
    <t>19 - 15</t>
  </si>
  <si>
    <t>15 - 19</t>
  </si>
  <si>
    <t>24 - 20</t>
  </si>
  <si>
    <t>20 - 24</t>
  </si>
  <si>
    <t>29 - 25</t>
  </si>
  <si>
    <t>25 - 29</t>
  </si>
  <si>
    <t>34 - 30</t>
  </si>
  <si>
    <t>30 - 34</t>
  </si>
  <si>
    <t>39 - 35</t>
  </si>
  <si>
    <t>35 - 39</t>
  </si>
  <si>
    <t>40 - 44</t>
  </si>
  <si>
    <t>45 - 49</t>
  </si>
  <si>
    <t>50 - 54</t>
  </si>
  <si>
    <t>55 - 59</t>
  </si>
  <si>
    <t>60 - 64</t>
  </si>
  <si>
    <t>65 +</t>
  </si>
  <si>
    <t>أمي</t>
  </si>
  <si>
    <t>Illiterate</t>
  </si>
  <si>
    <t>يقرأ ويكتب</t>
  </si>
  <si>
    <t>Read &amp; Write</t>
  </si>
  <si>
    <t>ابتدائي</t>
  </si>
  <si>
    <t>Primary</t>
  </si>
  <si>
    <t>إعدادي</t>
  </si>
  <si>
    <t>Intermediate</t>
  </si>
  <si>
    <t>ثانوي أو ما يعادله</t>
  </si>
  <si>
    <t>دبلوم</t>
  </si>
  <si>
    <t>Diploma</t>
  </si>
  <si>
    <t>بكالوريوس</t>
  </si>
  <si>
    <t>دبلوم عالي/ماجستير</t>
  </si>
  <si>
    <t>دكتوراه</t>
  </si>
  <si>
    <t>Doctorate</t>
  </si>
  <si>
    <t>إجمالي</t>
  </si>
  <si>
    <t>Grand Total</t>
  </si>
  <si>
    <t>قطاع حكومي</t>
  </si>
  <si>
    <t>قطاع خاص</t>
  </si>
  <si>
    <t>Private Sector</t>
  </si>
  <si>
    <t>صاحب عمل</t>
  </si>
  <si>
    <t>Employer</t>
  </si>
  <si>
    <t>يعمل لحسابه الخاص</t>
  </si>
  <si>
    <t>Self Employed</t>
  </si>
  <si>
    <t>يعمل بأجر</t>
  </si>
  <si>
    <t>Paid Employee</t>
  </si>
  <si>
    <t>يعمل بدون أجر</t>
  </si>
  <si>
    <t>Unpaid Worker</t>
  </si>
  <si>
    <t>المشرعون وكبار الموظفين والمديرون</t>
  </si>
  <si>
    <t>Managers</t>
  </si>
  <si>
    <t>Professionals</t>
  </si>
  <si>
    <t>الفنيون ومساعدو الاختصاصيين</t>
  </si>
  <si>
    <t>Technicians &amp; associate Professionals</t>
  </si>
  <si>
    <t>Clerical support workers</t>
  </si>
  <si>
    <t>Services &amp; sales workers</t>
  </si>
  <si>
    <t>العاملون في الزراعة وصيد السمك</t>
  </si>
  <si>
    <t>Skilled agricultural, forestry and fishery workers</t>
  </si>
  <si>
    <t>Craft And Related Trades Workers</t>
  </si>
  <si>
    <t>Plant And Machine Operators And Assemblers</t>
  </si>
  <si>
    <t>العاملون في المهن الأولية</t>
  </si>
  <si>
    <t>Elementary Occupations</t>
  </si>
  <si>
    <t>الزراعة والغابات وصيد الأسماك</t>
  </si>
  <si>
    <t>Agriculture, forestry and fishing</t>
  </si>
  <si>
    <t>التعدين واستغلال المحاجر</t>
  </si>
  <si>
    <t>Mining and quarrying</t>
  </si>
  <si>
    <t>الصناعات التحويلية</t>
  </si>
  <si>
    <t>Manufacturing</t>
  </si>
  <si>
    <t>التشييد</t>
  </si>
  <si>
    <t>Construction</t>
  </si>
  <si>
    <t>أنشطة الإقامة والخدمات الغذائية</t>
  </si>
  <si>
    <t>Accommodation and food service activities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</si>
  <si>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</si>
  <si>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</si>
  <si>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</si>
  <si>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</si>
  <si>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</si>
  <si>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</si>
  <si>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Administrative and support service activities</t>
  </si>
  <si>
    <t>التعليم</t>
  </si>
  <si>
    <t>Education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</si>
  <si>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</si>
  <si>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</si>
  <si>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</si>
  <si>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</si>
  <si>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المنظمات والهيئات الدولية</t>
  </si>
  <si>
    <t xml:space="preserve">  Total</t>
  </si>
  <si>
    <t xml:space="preserve">  Citizens</t>
  </si>
  <si>
    <t xml:space="preserve">  Non-Citizens</t>
  </si>
  <si>
    <t xml:space="preserve">  Non-Citizens  </t>
  </si>
  <si>
    <t>البند / السنوات</t>
  </si>
  <si>
    <t>Item \ Years</t>
  </si>
  <si>
    <t xml:space="preserve">الإمارات                    </t>
  </si>
  <si>
    <t xml:space="preserve">البحرين                </t>
  </si>
  <si>
    <t xml:space="preserve"> السعودية                  </t>
  </si>
  <si>
    <t xml:space="preserve"> قطر                   </t>
  </si>
  <si>
    <t xml:space="preserve"> No.  عدد</t>
  </si>
  <si>
    <t xml:space="preserve">أنشطة الأسر المعيشية </t>
  </si>
  <si>
    <t xml:space="preserve">أنشطة الصحة </t>
  </si>
  <si>
    <t xml:space="preserve">الإدارة العامة والدفاع </t>
  </si>
  <si>
    <t xml:space="preserve">أنشطة الخدمات الإدارية </t>
  </si>
  <si>
    <t xml:space="preserve">تجارة الجملة والتجزئة </t>
  </si>
  <si>
    <t>Wholesale and retail trade,</t>
  </si>
  <si>
    <t xml:space="preserve">Public administration and defense, </t>
  </si>
  <si>
    <t xml:space="preserve">Health </t>
  </si>
  <si>
    <t>Extraterritorial organizations and bodies</t>
  </si>
  <si>
    <t>-</t>
  </si>
  <si>
    <t xml:space="preserve"> عُمان                 </t>
  </si>
  <si>
    <t>65+</t>
  </si>
  <si>
    <t xml:space="preserve">Activities of households as employers </t>
  </si>
  <si>
    <t xml:space="preserve">na </t>
  </si>
  <si>
    <t>Secondary or Equiv.</t>
  </si>
  <si>
    <t>B.Degree</t>
  </si>
  <si>
    <t>H.D/ M.Degree</t>
  </si>
  <si>
    <t>المؤشر</t>
  </si>
  <si>
    <t>Indicator</t>
  </si>
  <si>
    <t>غير مبين</t>
  </si>
  <si>
    <t>مواطنات</t>
  </si>
  <si>
    <t>غير مواطنات</t>
  </si>
  <si>
    <t>أمية</t>
  </si>
  <si>
    <t>تقرأ وتكتب</t>
  </si>
  <si>
    <t>Governmental Sector</t>
  </si>
  <si>
    <t>صاحبة عمل</t>
  </si>
  <si>
    <t>تعمل لحسابه الخاص</t>
  </si>
  <si>
    <t>تعمل بأجر</t>
  </si>
  <si>
    <t>تعمل بدون أجر</t>
  </si>
  <si>
    <t>Electricity, gas, Water supply; sewerage</t>
  </si>
  <si>
    <t>النقل والتخزين والمعلومات والاتصالات</t>
  </si>
  <si>
    <t>Transportation and storage, Information and communication</t>
  </si>
  <si>
    <t>نشرة سنوية</t>
  </si>
  <si>
    <t>Annual Bulletin</t>
  </si>
  <si>
    <t>العدد رقم</t>
  </si>
  <si>
    <t>Issue No.</t>
  </si>
  <si>
    <t xml:space="preserve">  </t>
  </si>
  <si>
    <t>ذكور     Males</t>
  </si>
  <si>
    <t>إناث     Females</t>
  </si>
  <si>
    <t>مواطنون     Citizens</t>
  </si>
  <si>
    <t>مواطنون ذكور     Citizen Males</t>
  </si>
  <si>
    <t>مواطنات     Citizen Females</t>
  </si>
  <si>
    <t>غير مواطنين     Non-Citizens</t>
  </si>
  <si>
    <t>غير مواطنين ذكور     Non-Citizen Males</t>
  </si>
  <si>
    <t>غير مواطنات     Non-Citizen Females</t>
  </si>
  <si>
    <t>الاختصاصيون</t>
  </si>
  <si>
    <t>الكتبة</t>
  </si>
  <si>
    <t>العاملون في مهن الخدمات والبيع</t>
  </si>
  <si>
    <t>الحرفيون والمهن المرتبطة بهم</t>
  </si>
  <si>
    <t>مشغلو المصانع والآلات وعمال التجميع</t>
  </si>
  <si>
    <t xml:space="preserve">إمدادات الكهرباء والغاز وإمدادات المياه وأنشطة المجاري </t>
  </si>
  <si>
    <t>Not Stated</t>
  </si>
  <si>
    <t>0.0</t>
  </si>
  <si>
    <r>
      <t>إحصاءات العمل</t>
    </r>
    <r>
      <rPr>
        <b/>
        <sz val="28"/>
        <color rgb="FF000000"/>
        <rFont val="Calibri"/>
        <family val="2"/>
        <scheme val="minor"/>
      </rPr>
      <t xml:space="preserve"> </t>
    </r>
    <r>
      <rPr>
        <b/>
        <sz val="28"/>
        <color rgb="FF000000"/>
        <rFont val="Arial"/>
        <family val="2"/>
      </rPr>
      <t>في دول مجلس التعاون لدول الخليج العربية 2016م</t>
    </r>
  </si>
  <si>
    <r>
      <t xml:space="preserve">جدول </t>
    </r>
    <r>
      <rPr>
        <b/>
        <sz val="12"/>
        <color theme="1"/>
        <rFont val="Arial"/>
        <family val="2"/>
      </rPr>
      <t>10</t>
    </r>
    <r>
      <rPr>
        <b/>
        <sz val="12"/>
        <color theme="1"/>
        <rFont val="GE SS Text Bold"/>
        <family val="1"/>
        <charset val="178"/>
      </rPr>
      <t>: المشتغلون (</t>
    </r>
    <r>
      <rPr>
        <b/>
        <sz val="12"/>
        <color theme="1"/>
        <rFont val="Arial"/>
        <family val="2"/>
      </rPr>
      <t>15</t>
    </r>
    <r>
      <rPr>
        <b/>
        <sz val="12"/>
        <color theme="1"/>
        <rFont val="GE SS Text Bold"/>
        <family val="1"/>
        <charset val="178"/>
      </rPr>
      <t xml:space="preserve"> سنة فأكثر) حسب الجنسية والنوع وفئات العمر في دول مجلس التعاون، </t>
    </r>
    <r>
      <rPr>
        <b/>
        <sz val="12"/>
        <color theme="1"/>
        <rFont val="Arial"/>
        <family val="2"/>
      </rPr>
      <t>2016</t>
    </r>
    <r>
      <rPr>
        <b/>
        <sz val="12"/>
        <color theme="1"/>
        <rFont val="GE SS Text Bold"/>
        <family val="1"/>
        <charset val="178"/>
      </rPr>
      <t>م</t>
    </r>
  </si>
  <si>
    <r>
      <t xml:space="preserve">جدول </t>
    </r>
    <r>
      <rPr>
        <b/>
        <sz val="12"/>
        <color theme="1"/>
        <rFont val="Arial"/>
        <family val="2"/>
      </rPr>
      <t>11</t>
    </r>
    <r>
      <rPr>
        <b/>
        <sz val="12"/>
        <color theme="1"/>
        <rFont val="GE SS Text Bold"/>
        <family val="1"/>
        <charset val="178"/>
      </rPr>
      <t>: المشتغلون (</t>
    </r>
    <r>
      <rPr>
        <b/>
        <sz val="12"/>
        <color theme="1"/>
        <rFont val="Arial"/>
        <family val="2"/>
      </rPr>
      <t>15</t>
    </r>
    <r>
      <rPr>
        <b/>
        <sz val="12"/>
        <color theme="1"/>
        <rFont val="GE SS Text Bold"/>
        <family val="1"/>
        <charset val="178"/>
      </rPr>
      <t xml:space="preserve"> سنة فأكثر) حسب الجنسية والنوع والمستوى التعليمي في دول مجلس التعاون، </t>
    </r>
    <r>
      <rPr>
        <b/>
        <sz val="12"/>
        <color theme="1"/>
        <rFont val="Arial"/>
        <family val="2"/>
      </rPr>
      <t>2016</t>
    </r>
    <r>
      <rPr>
        <b/>
        <sz val="12"/>
        <color theme="1"/>
        <rFont val="GE SS Text Bold"/>
        <family val="1"/>
        <charset val="178"/>
      </rPr>
      <t>م</t>
    </r>
  </si>
  <si>
    <r>
      <t xml:space="preserve">جدول </t>
    </r>
    <r>
      <rPr>
        <b/>
        <sz val="12"/>
        <color theme="1"/>
        <rFont val="Arial"/>
        <family val="2"/>
      </rPr>
      <t>12</t>
    </r>
    <r>
      <rPr>
        <b/>
        <sz val="12"/>
        <color theme="1"/>
        <rFont val="GE SS Text Bold"/>
        <family val="1"/>
        <charset val="178"/>
      </rPr>
      <t>: المشتغلون (</t>
    </r>
    <r>
      <rPr>
        <b/>
        <sz val="12"/>
        <color theme="1"/>
        <rFont val="Arial"/>
        <family val="2"/>
      </rPr>
      <t>15</t>
    </r>
    <r>
      <rPr>
        <b/>
        <sz val="12"/>
        <color theme="1"/>
        <rFont val="GE SS Text Bold"/>
        <family val="1"/>
        <charset val="178"/>
      </rPr>
      <t xml:space="preserve"> سنة فأكثر) حسب الجنسية والنوع وقطاع العمل في دول مجلس التعاون، </t>
    </r>
    <r>
      <rPr>
        <b/>
        <sz val="12"/>
        <color theme="1"/>
        <rFont val="Arial"/>
        <family val="2"/>
      </rPr>
      <t>2016</t>
    </r>
    <r>
      <rPr>
        <b/>
        <sz val="12"/>
        <color theme="1"/>
        <rFont val="GE SS Text Bold"/>
        <family val="1"/>
        <charset val="178"/>
      </rPr>
      <t>م</t>
    </r>
  </si>
  <si>
    <r>
      <t xml:space="preserve">جدول </t>
    </r>
    <r>
      <rPr>
        <b/>
        <sz val="12"/>
        <color theme="1"/>
        <rFont val="Arial"/>
        <family val="2"/>
      </rPr>
      <t>13</t>
    </r>
    <r>
      <rPr>
        <b/>
        <sz val="12"/>
        <color theme="1"/>
        <rFont val="GE SS Text Bold"/>
        <family val="1"/>
        <charset val="178"/>
      </rPr>
      <t>: المشتغلون (</t>
    </r>
    <r>
      <rPr>
        <b/>
        <sz val="12"/>
        <color theme="1"/>
        <rFont val="Arial"/>
        <family val="2"/>
      </rPr>
      <t>15</t>
    </r>
    <r>
      <rPr>
        <b/>
        <sz val="12"/>
        <color theme="1"/>
        <rFont val="GE SS Text Bold"/>
        <family val="1"/>
        <charset val="178"/>
      </rPr>
      <t xml:space="preserve"> سنة فأكثر) حسب الجنسية والنوع والحالة العملية في دول مجلس التعاون، </t>
    </r>
    <r>
      <rPr>
        <b/>
        <sz val="12"/>
        <color theme="1"/>
        <rFont val="Arial"/>
        <family val="2"/>
      </rPr>
      <t>2016</t>
    </r>
    <r>
      <rPr>
        <b/>
        <sz val="12"/>
        <color theme="1"/>
        <rFont val="GE SS Text Bold"/>
        <family val="1"/>
        <charset val="178"/>
      </rPr>
      <t>م</t>
    </r>
  </si>
  <si>
    <r>
      <t xml:space="preserve">جدول </t>
    </r>
    <r>
      <rPr>
        <b/>
        <sz val="12"/>
        <color theme="1"/>
        <rFont val="Arial"/>
        <family val="2"/>
      </rPr>
      <t>14</t>
    </r>
    <r>
      <rPr>
        <b/>
        <sz val="12"/>
        <color theme="1"/>
        <rFont val="GE SS Text Bold"/>
        <family val="1"/>
        <charset val="178"/>
      </rPr>
      <t>: المشتغلون (</t>
    </r>
    <r>
      <rPr>
        <b/>
        <sz val="12"/>
        <color theme="1"/>
        <rFont val="Arial"/>
        <family val="2"/>
      </rPr>
      <t>15</t>
    </r>
    <r>
      <rPr>
        <b/>
        <sz val="12"/>
        <color theme="1"/>
        <rFont val="GE SS Text Bold"/>
        <family val="1"/>
        <charset val="178"/>
      </rPr>
      <t xml:space="preserve"> سنة فأكثر) حسب الجنسية والنوع والمهنة في دول مجلس التعاون، </t>
    </r>
    <r>
      <rPr>
        <b/>
        <sz val="12"/>
        <color theme="1"/>
        <rFont val="Arial"/>
        <family val="2"/>
      </rPr>
      <t>2016</t>
    </r>
    <r>
      <rPr>
        <b/>
        <sz val="12"/>
        <color theme="1"/>
        <rFont val="GE SS Text Bold"/>
        <family val="1"/>
        <charset val="178"/>
      </rPr>
      <t>م</t>
    </r>
  </si>
  <si>
    <r>
      <t xml:space="preserve">جدول </t>
    </r>
    <r>
      <rPr>
        <b/>
        <sz val="12"/>
        <color theme="1"/>
        <rFont val="Arial"/>
        <family val="2"/>
      </rPr>
      <t>15</t>
    </r>
    <r>
      <rPr>
        <b/>
        <sz val="12"/>
        <color theme="1"/>
        <rFont val="GE SS Text Bold"/>
        <family val="1"/>
        <charset val="178"/>
      </rPr>
      <t>: المشتغلون (</t>
    </r>
    <r>
      <rPr>
        <b/>
        <sz val="12"/>
        <color theme="1"/>
        <rFont val="Arial"/>
        <family val="2"/>
      </rPr>
      <t>15</t>
    </r>
    <r>
      <rPr>
        <b/>
        <sz val="12"/>
        <color theme="1"/>
        <rFont val="GE SS Text Bold"/>
        <family val="1"/>
        <charset val="178"/>
      </rPr>
      <t xml:space="preserve"> سنة فأكثر) حسب الجنسية والنوع والنشاط الاقتصادي في دول مجلس التعاون، </t>
    </r>
    <r>
      <rPr>
        <b/>
        <sz val="12"/>
        <color theme="1"/>
        <rFont val="Arial"/>
        <family val="2"/>
      </rPr>
      <t>2016</t>
    </r>
    <r>
      <rPr>
        <b/>
        <sz val="12"/>
        <color theme="1"/>
        <rFont val="GE SS Text Bold"/>
        <family val="1"/>
        <charset val="178"/>
      </rPr>
      <t>م</t>
    </r>
  </si>
  <si>
    <r>
      <t xml:space="preserve">جدول </t>
    </r>
    <r>
      <rPr>
        <b/>
        <sz val="12"/>
        <color theme="1"/>
        <rFont val="Arial"/>
        <family val="2"/>
      </rPr>
      <t>16</t>
    </r>
    <r>
      <rPr>
        <b/>
        <sz val="12"/>
        <color theme="1"/>
        <rFont val="GE SS Text Bold"/>
        <family val="1"/>
        <charset val="178"/>
      </rPr>
      <t>: المتعطلون (</t>
    </r>
    <r>
      <rPr>
        <b/>
        <sz val="12"/>
        <color theme="1"/>
        <rFont val="Arial"/>
        <family val="2"/>
      </rPr>
      <t>15</t>
    </r>
    <r>
      <rPr>
        <b/>
        <sz val="12"/>
        <color theme="1"/>
        <rFont val="GE SS Text Bold"/>
        <family val="1"/>
        <charset val="178"/>
      </rPr>
      <t xml:space="preserve"> سنة فأكثر) حسب الجنسية والنوع وفئات العمر في دول مجلس التعاون، </t>
    </r>
    <r>
      <rPr>
        <b/>
        <sz val="12"/>
        <color theme="1"/>
        <rFont val="Arial"/>
        <family val="2"/>
      </rPr>
      <t>2016</t>
    </r>
    <r>
      <rPr>
        <b/>
        <sz val="12"/>
        <color theme="1"/>
        <rFont val="GE SS Text Bold"/>
        <family val="1"/>
        <charset val="178"/>
      </rPr>
      <t>م</t>
    </r>
  </si>
  <si>
    <t>+ 40</t>
  </si>
  <si>
    <t>40 +</t>
  </si>
  <si>
    <r>
      <t xml:space="preserve">جدول </t>
    </r>
    <r>
      <rPr>
        <b/>
        <sz val="12"/>
        <color theme="1"/>
        <rFont val="Arial"/>
        <family val="2"/>
      </rPr>
      <t>17</t>
    </r>
    <r>
      <rPr>
        <b/>
        <sz val="12"/>
        <color theme="1"/>
        <rFont val="GE SS Text Bold"/>
        <family val="1"/>
        <charset val="178"/>
      </rPr>
      <t>: المتعطلون (</t>
    </r>
    <r>
      <rPr>
        <b/>
        <sz val="12"/>
        <color theme="1"/>
        <rFont val="Arial"/>
        <family val="2"/>
      </rPr>
      <t>15</t>
    </r>
    <r>
      <rPr>
        <b/>
        <sz val="12"/>
        <color theme="1"/>
        <rFont val="GE SS Text Bold"/>
        <family val="1"/>
        <charset val="178"/>
      </rPr>
      <t xml:space="preserve"> سنة فأكثر) حسب الجنسية والنوع والمستوى التعليمي في دول مجلس التعاون، </t>
    </r>
    <r>
      <rPr>
        <b/>
        <sz val="12"/>
        <color theme="1"/>
        <rFont val="Arial"/>
        <family val="2"/>
      </rPr>
      <t>2016</t>
    </r>
    <r>
      <rPr>
        <b/>
        <sz val="12"/>
        <color theme="1"/>
        <rFont val="GE SS Text Bold"/>
        <family val="1"/>
        <charset val="178"/>
      </rPr>
      <t>م</t>
    </r>
  </si>
  <si>
    <r>
      <rPr>
        <b/>
        <sz val="15"/>
        <color theme="0"/>
        <rFont val="Arial"/>
        <family val="2"/>
      </rPr>
      <t>إناث</t>
    </r>
    <r>
      <rPr>
        <b/>
        <sz val="14"/>
        <color theme="0"/>
        <rFont val="Arial"/>
        <family val="2"/>
      </rPr>
      <t xml:space="preserve">     Females</t>
    </r>
  </si>
  <si>
    <r>
      <rPr>
        <b/>
        <sz val="15"/>
        <color theme="0"/>
        <rFont val="Arial"/>
        <family val="2"/>
      </rPr>
      <t>ذكور</t>
    </r>
    <r>
      <rPr>
        <b/>
        <sz val="14"/>
        <color theme="0"/>
        <rFont val="Arial"/>
        <family val="2"/>
      </rPr>
      <t xml:space="preserve">     Males</t>
    </r>
  </si>
  <si>
    <r>
      <rPr>
        <b/>
        <sz val="15"/>
        <color theme="0"/>
        <rFont val="Arial"/>
        <family val="2"/>
      </rPr>
      <t>جملة</t>
    </r>
    <r>
      <rPr>
        <b/>
        <sz val="14"/>
        <color theme="0"/>
        <rFont val="Arial"/>
        <family val="2"/>
      </rPr>
      <t xml:space="preserve">     Total</t>
    </r>
  </si>
  <si>
    <r>
      <t>الإمارات</t>
    </r>
    <r>
      <rPr>
        <b/>
        <vertAlign val="superscript"/>
        <sz val="12"/>
        <color theme="1"/>
        <rFont val="Arial"/>
        <family val="2"/>
      </rPr>
      <t>(1)</t>
    </r>
  </si>
  <si>
    <r>
      <t>UAE</t>
    </r>
    <r>
      <rPr>
        <b/>
        <vertAlign val="superscript"/>
        <sz val="12"/>
        <color theme="1"/>
        <rFont val="Arial"/>
        <family val="2"/>
      </rPr>
      <t>(1)</t>
    </r>
  </si>
  <si>
    <t>(1) البيانات المتوفرة فقط نسب مئوية وليس أرقام مطلقة</t>
  </si>
  <si>
    <t>(1) Data available only as percent not as abslout number.</t>
  </si>
  <si>
    <t>(2) بيانات عام 2015م</t>
  </si>
  <si>
    <t>(2) Data for 2015</t>
  </si>
  <si>
    <t xml:space="preserve">مواطنون     Citizen </t>
  </si>
  <si>
    <r>
      <t>الكويت</t>
    </r>
    <r>
      <rPr>
        <b/>
        <vertAlign val="superscript"/>
        <sz val="12"/>
        <color theme="1"/>
        <rFont val="Arial"/>
        <family val="2"/>
      </rPr>
      <t>(2)</t>
    </r>
  </si>
  <si>
    <r>
      <t>Kuwait</t>
    </r>
    <r>
      <rPr>
        <b/>
        <vertAlign val="superscript"/>
        <sz val="12"/>
        <color theme="1"/>
        <rFont val="Arial"/>
        <family val="2"/>
      </rPr>
      <t>(2)</t>
    </r>
  </si>
  <si>
    <r>
      <t xml:space="preserve">معدل المشاركة في قوة العمل  </t>
    </r>
    <r>
      <rPr>
        <sz val="11"/>
        <color theme="0"/>
        <rFont val="Arial"/>
        <family val="2"/>
      </rPr>
      <t>(%)</t>
    </r>
  </si>
  <si>
    <r>
      <t xml:space="preserve">Labour Force Participation Rate  </t>
    </r>
    <r>
      <rPr>
        <sz val="10"/>
        <color theme="0"/>
        <rFont val="Arial"/>
        <family val="2"/>
      </rPr>
      <t>(%)</t>
    </r>
  </si>
  <si>
    <r>
      <t xml:space="preserve">معدل المشاركة في قوة العمل للمواطنين  </t>
    </r>
    <r>
      <rPr>
        <sz val="11"/>
        <color theme="0"/>
        <rFont val="Arial"/>
        <family val="2"/>
      </rPr>
      <t>(%)</t>
    </r>
  </si>
  <si>
    <r>
      <t xml:space="preserve">Citizens Labour Force Participation Rate  </t>
    </r>
    <r>
      <rPr>
        <sz val="10"/>
        <color theme="0"/>
        <rFont val="Arial"/>
        <family val="2"/>
      </rPr>
      <t>(%)</t>
    </r>
  </si>
  <si>
    <r>
      <t xml:space="preserve">معدل المشاركة في قوة العمل للإناث المواطنات  </t>
    </r>
    <r>
      <rPr>
        <sz val="11"/>
        <color theme="0"/>
        <rFont val="Arial"/>
        <family val="2"/>
      </rPr>
      <t>(%)</t>
    </r>
  </si>
  <si>
    <r>
      <t xml:space="preserve">Female Citizens Labour Force Participation Rate  </t>
    </r>
    <r>
      <rPr>
        <sz val="10"/>
        <color theme="0"/>
        <rFont val="Arial"/>
        <family val="2"/>
      </rPr>
      <t>(%)</t>
    </r>
  </si>
  <si>
    <r>
      <t xml:space="preserve">معدل البطالة  </t>
    </r>
    <r>
      <rPr>
        <sz val="11"/>
        <color theme="0"/>
        <rFont val="Arial"/>
        <family val="2"/>
      </rPr>
      <t>(%)</t>
    </r>
  </si>
  <si>
    <r>
      <t xml:space="preserve">Unemployment Rate  </t>
    </r>
    <r>
      <rPr>
        <sz val="10"/>
        <color theme="0"/>
        <rFont val="Arial"/>
        <family val="2"/>
      </rPr>
      <t>(%)</t>
    </r>
  </si>
  <si>
    <r>
      <t xml:space="preserve">معدل البطالة للمواطنين  </t>
    </r>
    <r>
      <rPr>
        <sz val="11"/>
        <color theme="0"/>
        <rFont val="Arial"/>
        <family val="2"/>
      </rPr>
      <t>(%)</t>
    </r>
  </si>
  <si>
    <r>
      <t xml:space="preserve">Citizens Unemployment Rate  </t>
    </r>
    <r>
      <rPr>
        <sz val="10"/>
        <color theme="0"/>
        <rFont val="Arial"/>
        <family val="2"/>
      </rPr>
      <t>(%)</t>
    </r>
  </si>
  <si>
    <r>
      <t xml:space="preserve">معدل البطالة للإناث المواطنات  </t>
    </r>
    <r>
      <rPr>
        <sz val="11"/>
        <color theme="0"/>
        <rFont val="Arial"/>
        <family val="2"/>
      </rPr>
      <t>(%)</t>
    </r>
  </si>
  <si>
    <r>
      <t xml:space="preserve">Female Citizens Unemployment Rate  </t>
    </r>
    <r>
      <rPr>
        <sz val="10"/>
        <color theme="0"/>
        <rFont val="Arial"/>
        <family val="2"/>
      </rPr>
      <t>(%)</t>
    </r>
  </si>
  <si>
    <r>
      <t xml:space="preserve">نسبة العمالة إلى السكان في سن العمل  </t>
    </r>
    <r>
      <rPr>
        <sz val="11"/>
        <color theme="0"/>
        <rFont val="Arial"/>
        <family val="2"/>
      </rPr>
      <t>(%)</t>
    </r>
  </si>
  <si>
    <r>
      <t xml:space="preserve">Employment to Working Age Population Ratio  </t>
    </r>
    <r>
      <rPr>
        <sz val="10"/>
        <color theme="0"/>
        <rFont val="Arial"/>
        <family val="2"/>
      </rPr>
      <t>(%)</t>
    </r>
  </si>
  <si>
    <r>
      <t xml:space="preserve">نسبة العمالة الوطنية إلى السكان في سن العمل المواطنين  </t>
    </r>
    <r>
      <rPr>
        <sz val="11"/>
        <color theme="0"/>
        <rFont val="Arial"/>
        <family val="2"/>
      </rPr>
      <t>(%)</t>
    </r>
  </si>
  <si>
    <r>
      <t xml:space="preserve">Citizens Employment to Citizens Working Age Population Ratio </t>
    </r>
    <r>
      <rPr>
        <sz val="10"/>
        <color theme="0"/>
        <rFont val="Arial"/>
        <family val="2"/>
      </rPr>
      <t xml:space="preserve"> (%)</t>
    </r>
  </si>
  <si>
    <r>
      <t xml:space="preserve">نسبة العمالة الوطنية من الإناث إلى المواطنات في سن العمل  </t>
    </r>
    <r>
      <rPr>
        <sz val="11"/>
        <color theme="0"/>
        <rFont val="Arial"/>
        <family val="2"/>
      </rPr>
      <t>(%)</t>
    </r>
  </si>
  <si>
    <r>
      <t xml:space="preserve">Female Citizens Employment to Female Citizens Working Age Population Ratio  </t>
    </r>
    <r>
      <rPr>
        <sz val="10"/>
        <color theme="0"/>
        <rFont val="Arial"/>
        <family val="2"/>
      </rPr>
      <t>(%)</t>
    </r>
  </si>
  <si>
    <r>
      <t xml:space="preserve">إجمالي السكان في سن العمل  </t>
    </r>
    <r>
      <rPr>
        <sz val="11"/>
        <color theme="0"/>
        <rFont val="Arial"/>
        <family val="2"/>
      </rPr>
      <t>(000)</t>
    </r>
  </si>
  <si>
    <r>
      <t xml:space="preserve">Total Working Age Population  </t>
    </r>
    <r>
      <rPr>
        <sz val="10"/>
        <color theme="0"/>
        <rFont val="Arial"/>
        <family val="2"/>
      </rPr>
      <t>(000)</t>
    </r>
  </si>
  <si>
    <r>
      <t xml:space="preserve">إجمالي السكان المواطنين في سن العمل  </t>
    </r>
    <r>
      <rPr>
        <sz val="11"/>
        <color theme="0"/>
        <rFont val="Arial"/>
        <family val="2"/>
      </rPr>
      <t>(000)</t>
    </r>
  </si>
  <si>
    <r>
      <t xml:space="preserve">Total Citizens Working Age Population  </t>
    </r>
    <r>
      <rPr>
        <sz val="10"/>
        <color theme="0"/>
        <rFont val="Arial"/>
        <family val="2"/>
      </rPr>
      <t>(000)</t>
    </r>
  </si>
  <si>
    <r>
      <t xml:space="preserve">نسبة المواطنات في سن العمل من إجمالي السكان المواطنين في سن العمل  </t>
    </r>
    <r>
      <rPr>
        <sz val="11"/>
        <color theme="0"/>
        <rFont val="Arial"/>
        <family val="2"/>
      </rPr>
      <t>(%)</t>
    </r>
  </si>
  <si>
    <r>
      <t xml:space="preserve">Female Citizens Employed to Total Citizens Employed Proportion  </t>
    </r>
    <r>
      <rPr>
        <sz val="10"/>
        <color theme="0"/>
        <rFont val="Arial"/>
        <family val="2"/>
      </rPr>
      <t>(%)</t>
    </r>
  </si>
  <si>
    <r>
      <t xml:space="preserve">إجمالي قوة العمل  </t>
    </r>
    <r>
      <rPr>
        <sz val="11"/>
        <color theme="0"/>
        <rFont val="Arial"/>
        <family val="2"/>
      </rPr>
      <t>(000)</t>
    </r>
  </si>
  <si>
    <r>
      <t xml:space="preserve">Total Labour Force </t>
    </r>
    <r>
      <rPr>
        <sz val="11"/>
        <color theme="0"/>
        <rFont val="Arial"/>
        <family val="2"/>
      </rPr>
      <t xml:space="preserve"> (000)</t>
    </r>
  </si>
  <si>
    <r>
      <t xml:space="preserve">إجمالي قوة العمل الوطنية  </t>
    </r>
    <r>
      <rPr>
        <sz val="11"/>
        <color theme="0"/>
        <rFont val="Arial"/>
        <family val="2"/>
      </rPr>
      <t>(000)</t>
    </r>
  </si>
  <si>
    <r>
      <t xml:space="preserve">Total Citizens Labour Force </t>
    </r>
    <r>
      <rPr>
        <sz val="11"/>
        <color theme="0"/>
        <rFont val="Arial"/>
        <family val="2"/>
      </rPr>
      <t xml:space="preserve"> (000)</t>
    </r>
  </si>
  <si>
    <r>
      <t xml:space="preserve">نسبة قوة العمل الوطنية من إجمالي قوة العمل الكلية  </t>
    </r>
    <r>
      <rPr>
        <sz val="11"/>
        <color theme="0"/>
        <rFont val="Arial"/>
        <family val="2"/>
      </rPr>
      <t>(%)</t>
    </r>
  </si>
  <si>
    <r>
      <t xml:space="preserve">Percent of Citizens Labour Force to Total Labour Force  </t>
    </r>
    <r>
      <rPr>
        <sz val="11"/>
        <color theme="0"/>
        <rFont val="Arial"/>
        <family val="2"/>
      </rPr>
      <t>(%)</t>
    </r>
  </si>
  <si>
    <r>
      <t xml:space="preserve">نسبة قوة العمل للإناث من إجمالي قوة العمل الكلية  </t>
    </r>
    <r>
      <rPr>
        <sz val="11"/>
        <color theme="0"/>
        <rFont val="Arial"/>
        <family val="2"/>
      </rPr>
      <t>(%)</t>
    </r>
  </si>
  <si>
    <r>
      <t xml:space="preserve">Female Labour Force to Labour Force Proportion  </t>
    </r>
    <r>
      <rPr>
        <sz val="11"/>
        <color theme="0"/>
        <rFont val="Arial"/>
        <family val="2"/>
      </rPr>
      <t>(%)</t>
    </r>
  </si>
  <si>
    <r>
      <t xml:space="preserve">نسبة الإناث المواطنات في قوة العمل الوطنية  </t>
    </r>
    <r>
      <rPr>
        <sz val="11"/>
        <color theme="0"/>
        <rFont val="Arial"/>
        <family val="2"/>
      </rPr>
      <t>(%)</t>
    </r>
  </si>
  <si>
    <r>
      <t>Female Citizens in Citizens Labour Force</t>
    </r>
    <r>
      <rPr>
        <sz val="11"/>
        <color theme="0"/>
        <rFont val="Arial"/>
        <family val="2"/>
      </rPr>
      <t xml:space="preserve">  (%)</t>
    </r>
  </si>
  <si>
    <r>
      <t xml:space="preserve">إجمالي المشتغلين  </t>
    </r>
    <r>
      <rPr>
        <sz val="11"/>
        <color theme="0"/>
        <rFont val="Arial"/>
        <family val="2"/>
      </rPr>
      <t>(000)</t>
    </r>
  </si>
  <si>
    <r>
      <t xml:space="preserve">إجمالي المشتغلين المواطنين  </t>
    </r>
    <r>
      <rPr>
        <sz val="11"/>
        <color theme="0"/>
        <rFont val="Arial"/>
        <family val="2"/>
      </rPr>
      <t>(000)</t>
    </r>
  </si>
  <si>
    <r>
      <t xml:space="preserve">Total Citizens Employed </t>
    </r>
    <r>
      <rPr>
        <sz val="10"/>
        <color theme="0"/>
        <rFont val="Arial"/>
        <family val="2"/>
      </rPr>
      <t xml:space="preserve"> (000)</t>
    </r>
  </si>
  <si>
    <r>
      <t xml:space="preserve">نسبة المشتغلات المواطنات من إجمالي المشتغلين المواطنين  </t>
    </r>
    <r>
      <rPr>
        <sz val="11"/>
        <color theme="0"/>
        <rFont val="Arial"/>
        <family val="2"/>
      </rPr>
      <t>(%)</t>
    </r>
  </si>
  <si>
    <r>
      <t xml:space="preserve">Proportion of Female Citizens Employed to Total Citizens Employed  </t>
    </r>
    <r>
      <rPr>
        <sz val="10"/>
        <color theme="0"/>
        <rFont val="Arial"/>
        <family val="2"/>
      </rPr>
      <t>(%)</t>
    </r>
  </si>
  <si>
    <r>
      <t xml:space="preserve">إجمالي المتعطلين  </t>
    </r>
    <r>
      <rPr>
        <sz val="11"/>
        <color theme="0"/>
        <rFont val="Arial"/>
        <family val="2"/>
      </rPr>
      <t>(000)</t>
    </r>
  </si>
  <si>
    <r>
      <t xml:space="preserve">Total Unemployed  </t>
    </r>
    <r>
      <rPr>
        <sz val="10"/>
        <color theme="0"/>
        <rFont val="Arial"/>
        <family val="2"/>
      </rPr>
      <t>(000)</t>
    </r>
  </si>
  <si>
    <r>
      <t xml:space="preserve">إجمالي المتعطلين المواطنين  </t>
    </r>
    <r>
      <rPr>
        <sz val="11"/>
        <color theme="0"/>
        <rFont val="Arial"/>
        <family val="2"/>
      </rPr>
      <t>(000)</t>
    </r>
  </si>
  <si>
    <r>
      <t xml:space="preserve">Total Citizens Unemployed  </t>
    </r>
    <r>
      <rPr>
        <sz val="10"/>
        <color theme="0"/>
        <rFont val="Arial"/>
        <family val="2"/>
      </rPr>
      <t>(000)</t>
    </r>
  </si>
  <si>
    <r>
      <t xml:space="preserve">نسبة المتعطلات المواطنات من إجمالي المتعطلين المواطنين  </t>
    </r>
    <r>
      <rPr>
        <sz val="11"/>
        <color theme="0"/>
        <rFont val="Arial"/>
        <family val="2"/>
      </rPr>
      <t>(%)</t>
    </r>
  </si>
  <si>
    <r>
      <t xml:space="preserve">Proportion of Female Citizens Unemployed to Total Citizens Unemployed  </t>
    </r>
    <r>
      <rPr>
        <sz val="10"/>
        <color theme="0"/>
        <rFont val="Arial"/>
        <family val="2"/>
      </rPr>
      <t>(%)</t>
    </r>
  </si>
  <si>
    <r>
      <t xml:space="preserve">جدول </t>
    </r>
    <r>
      <rPr>
        <b/>
        <sz val="12"/>
        <color theme="1"/>
        <rFont val="Arial"/>
        <family val="2"/>
      </rPr>
      <t>1</t>
    </r>
    <r>
      <rPr>
        <b/>
        <sz val="12"/>
        <color theme="1"/>
        <rFont val="GE SS Text Bold"/>
        <family val="1"/>
        <charset val="178"/>
      </rPr>
      <t xml:space="preserve">: أهم مؤشرات إحصاءات العمل في دول مجلس التعاون، </t>
    </r>
    <r>
      <rPr>
        <b/>
        <sz val="12"/>
        <color theme="1"/>
        <rFont val="Arial"/>
        <family val="2"/>
      </rPr>
      <t>2012-2016م</t>
    </r>
    <r>
      <rPr>
        <b/>
        <sz val="12"/>
        <color theme="1"/>
        <rFont val="GE SS Text Bold"/>
        <family val="1"/>
        <charset val="178"/>
      </rPr>
      <t xml:space="preserve"> </t>
    </r>
  </si>
  <si>
    <r>
      <t xml:space="preserve">جدول </t>
    </r>
    <r>
      <rPr>
        <b/>
        <sz val="12"/>
        <color theme="1"/>
        <rFont val="Arial"/>
        <family val="2"/>
      </rPr>
      <t>2</t>
    </r>
    <r>
      <rPr>
        <b/>
        <sz val="12"/>
        <color theme="1"/>
        <rFont val="GE SS Text Bold"/>
        <family val="1"/>
        <charset val="178"/>
      </rPr>
      <t xml:space="preserve">: معدل المشاركة في قوة العمل حسب الجنسية والنوع في دول مجلس التعاون، </t>
    </r>
    <r>
      <rPr>
        <b/>
        <sz val="12"/>
        <color theme="1"/>
        <rFont val="Arial"/>
        <family val="2"/>
      </rPr>
      <t>2012-2016م</t>
    </r>
  </si>
  <si>
    <t>Table 2: Labour Force Participation Rate by Nationality and Gender in GCC Countries, 2012-2016</t>
  </si>
  <si>
    <r>
      <t xml:space="preserve">جدول </t>
    </r>
    <r>
      <rPr>
        <b/>
        <sz val="12"/>
        <color theme="1"/>
        <rFont val="Arial"/>
        <family val="2"/>
      </rPr>
      <t>3</t>
    </r>
    <r>
      <rPr>
        <b/>
        <sz val="12"/>
        <color theme="1"/>
        <rFont val="GE SS Text Bold"/>
        <family val="1"/>
        <charset val="178"/>
      </rPr>
      <t xml:space="preserve">: معدل البطالة حسب الجنسية والنوع في دول مجلس التعاون، </t>
    </r>
    <r>
      <rPr>
        <b/>
        <sz val="12"/>
        <color theme="1"/>
        <rFont val="Arial"/>
        <family val="2"/>
      </rPr>
      <t>2012-2016م</t>
    </r>
  </si>
  <si>
    <t>Table 3: Unemployment Rate by Nationality and Gender in GCC Countries, 2012-2016</t>
  </si>
  <si>
    <r>
      <t xml:space="preserve">جدول </t>
    </r>
    <r>
      <rPr>
        <b/>
        <sz val="12"/>
        <color theme="1"/>
        <rFont val="Arial"/>
        <family val="2"/>
      </rPr>
      <t>4</t>
    </r>
    <r>
      <rPr>
        <b/>
        <sz val="12"/>
        <color theme="1"/>
        <rFont val="GE SS Text Bold"/>
        <family val="1"/>
        <charset val="178"/>
      </rPr>
      <t xml:space="preserve">: نسبة العمالة إلى السكان في سن العمل حسب الجنسية والنوع في دول مجلس التعاون، </t>
    </r>
    <r>
      <rPr>
        <b/>
        <sz val="12"/>
        <color theme="1"/>
        <rFont val="Arial"/>
        <family val="2"/>
      </rPr>
      <t>2012-2016م</t>
    </r>
  </si>
  <si>
    <r>
      <t xml:space="preserve">جدول </t>
    </r>
    <r>
      <rPr>
        <b/>
        <sz val="12"/>
        <color theme="1"/>
        <rFont val="Arial"/>
        <family val="2"/>
      </rPr>
      <t>5</t>
    </r>
    <r>
      <rPr>
        <b/>
        <sz val="12"/>
        <color theme="1"/>
        <rFont val="GE SS Text Bold"/>
        <family val="1"/>
        <charset val="178"/>
      </rPr>
      <t>: السكان في سن العمل (</t>
    </r>
    <r>
      <rPr>
        <b/>
        <sz val="12"/>
        <color theme="1"/>
        <rFont val="Arial"/>
        <family val="2"/>
      </rPr>
      <t>15</t>
    </r>
    <r>
      <rPr>
        <b/>
        <sz val="12"/>
        <color theme="1"/>
        <rFont val="GE SS Text Bold"/>
        <family val="1"/>
        <charset val="178"/>
      </rPr>
      <t xml:space="preserve"> سنة فأكثر) حسب الجنسية والنوع في دول مجلس التعاون، </t>
    </r>
    <r>
      <rPr>
        <b/>
        <sz val="12"/>
        <color theme="1"/>
        <rFont val="Arial"/>
        <family val="2"/>
      </rPr>
      <t>2012-2016م</t>
    </r>
  </si>
  <si>
    <t>Table 5: Working Age Population (15 year and above) by Nationality and Gender in GCC Countries, 2012-2016</t>
  </si>
  <si>
    <r>
      <t xml:space="preserve">جدول </t>
    </r>
    <r>
      <rPr>
        <b/>
        <sz val="12"/>
        <color theme="1"/>
        <rFont val="Arial"/>
        <family val="2"/>
      </rPr>
      <t>6</t>
    </r>
    <r>
      <rPr>
        <b/>
        <sz val="12"/>
        <color theme="1"/>
        <rFont val="GE SS Text Bold"/>
        <family val="1"/>
        <charset val="178"/>
      </rPr>
      <t>: قوة العمل (</t>
    </r>
    <r>
      <rPr>
        <b/>
        <sz val="12"/>
        <color theme="1"/>
        <rFont val="Arial"/>
        <family val="2"/>
      </rPr>
      <t>15</t>
    </r>
    <r>
      <rPr>
        <b/>
        <sz val="12"/>
        <color theme="1"/>
        <rFont val="GE SS Text Bold"/>
        <family val="1"/>
        <charset val="178"/>
      </rPr>
      <t xml:space="preserve"> سنة فأكثر) حسب الجنسية والنوع في دول مجلس التعاون، </t>
    </r>
    <r>
      <rPr>
        <b/>
        <sz val="12"/>
        <color theme="1"/>
        <rFont val="Arial"/>
        <family val="2"/>
      </rPr>
      <t>2012</t>
    </r>
    <r>
      <rPr>
        <b/>
        <sz val="12"/>
        <color theme="1"/>
        <rFont val="GE SS Text Bold"/>
        <family val="1"/>
        <charset val="178"/>
      </rPr>
      <t>-</t>
    </r>
    <r>
      <rPr>
        <b/>
        <sz val="12"/>
        <color theme="1"/>
        <rFont val="Arial"/>
        <family val="2"/>
      </rPr>
      <t>2016م</t>
    </r>
  </si>
  <si>
    <t>Table 6: Labour force (15 year and above) by Nationality and Gender in GCC Countries, 2012-2016</t>
  </si>
  <si>
    <r>
      <t xml:space="preserve">جدول </t>
    </r>
    <r>
      <rPr>
        <b/>
        <sz val="12"/>
        <color theme="1"/>
        <rFont val="Arial"/>
        <family val="2"/>
      </rPr>
      <t>7</t>
    </r>
    <r>
      <rPr>
        <b/>
        <sz val="12"/>
        <color theme="1"/>
        <rFont val="GE SS Text Bold"/>
        <family val="1"/>
        <charset val="178"/>
      </rPr>
      <t>: المشتغلون (</t>
    </r>
    <r>
      <rPr>
        <b/>
        <sz val="12"/>
        <color theme="1"/>
        <rFont val="Arial"/>
        <family val="2"/>
      </rPr>
      <t>15</t>
    </r>
    <r>
      <rPr>
        <b/>
        <sz val="12"/>
        <color theme="1"/>
        <rFont val="GE SS Text Bold"/>
        <family val="1"/>
        <charset val="178"/>
      </rPr>
      <t xml:space="preserve"> سنة فأكثر) حسب الجنسية والنوع في دول مجلس التعاون، </t>
    </r>
    <r>
      <rPr>
        <b/>
        <sz val="12"/>
        <color theme="1"/>
        <rFont val="Arial"/>
        <family val="2"/>
      </rPr>
      <t>2012-2016م</t>
    </r>
  </si>
  <si>
    <t>Table 7: Employed (15 Years and Above) by Nationality and Gender in GCC Countries, 2012-2016</t>
  </si>
  <si>
    <r>
      <t xml:space="preserve">جدول </t>
    </r>
    <r>
      <rPr>
        <b/>
        <sz val="12"/>
        <rFont val="Arial"/>
        <family val="2"/>
      </rPr>
      <t>8</t>
    </r>
    <r>
      <rPr>
        <b/>
        <sz val="12"/>
        <rFont val="GE SS Text Bold"/>
        <family val="1"/>
        <charset val="178"/>
      </rPr>
      <t>: المتعطلون (</t>
    </r>
    <r>
      <rPr>
        <b/>
        <sz val="12"/>
        <rFont val="Arial"/>
        <family val="2"/>
      </rPr>
      <t>15</t>
    </r>
    <r>
      <rPr>
        <b/>
        <sz val="12"/>
        <rFont val="GE SS Text Bold"/>
        <family val="1"/>
        <charset val="178"/>
      </rPr>
      <t xml:space="preserve"> سنة فأكثر) حسب الجنسية والنوع في دول مجلس التعاون، </t>
    </r>
    <r>
      <rPr>
        <b/>
        <sz val="12"/>
        <rFont val="Arial"/>
        <family val="2"/>
      </rPr>
      <t>2012-2016</t>
    </r>
    <r>
      <rPr>
        <b/>
        <sz val="12"/>
        <rFont val="GE SS Text Bold"/>
        <family val="1"/>
        <charset val="178"/>
      </rPr>
      <t>م</t>
    </r>
  </si>
  <si>
    <t>Table 8: Unemployed (15 Years and Above) by Nationality and Gender in GCC Countries, 2012-2016</t>
  </si>
  <si>
    <r>
      <t xml:space="preserve">جدول </t>
    </r>
    <r>
      <rPr>
        <b/>
        <sz val="12"/>
        <rFont val="Arial"/>
        <family val="2"/>
      </rPr>
      <t>9</t>
    </r>
    <r>
      <rPr>
        <b/>
        <sz val="12"/>
        <rFont val="GE SS Text Bold"/>
        <family val="1"/>
        <charset val="178"/>
      </rPr>
      <t>: السكان خارج قوة العمل (</t>
    </r>
    <r>
      <rPr>
        <b/>
        <sz val="12"/>
        <rFont val="Arial"/>
        <family val="2"/>
      </rPr>
      <t>15</t>
    </r>
    <r>
      <rPr>
        <b/>
        <sz val="12"/>
        <rFont val="GE SS Text Bold"/>
        <family val="1"/>
        <charset val="178"/>
      </rPr>
      <t xml:space="preserve"> سنة فأكثر) حسب الجنسية والنوع في دول مجلس التعاون، </t>
    </r>
    <r>
      <rPr>
        <b/>
        <sz val="12"/>
        <rFont val="Arial"/>
        <family val="2"/>
      </rPr>
      <t>2012-2016</t>
    </r>
    <r>
      <rPr>
        <b/>
        <sz val="12"/>
        <rFont val="GE SS Text Bold"/>
        <family val="1"/>
        <charset val="178"/>
      </rPr>
      <t>م</t>
    </r>
  </si>
  <si>
    <t>Table 9: Population Outside Labour Force (15 Years and Above) by Nationality and Gender in GCC Countries, 2012-2016</t>
  </si>
  <si>
    <t>Labour Statistics in GCC Countries 2016</t>
  </si>
  <si>
    <t>متوسط معدل النمو السنوي 2016-2012 (%)</t>
  </si>
  <si>
    <t>Average Annual Growth Rate 2012-2016 (%)</t>
  </si>
  <si>
    <t>النمو%</t>
  </si>
  <si>
    <t>(2) تشمل العمالة في القطاع المدني فقط ولا تشمل العمالة في الدفاع والقوات المسلحة والأمن والشرطة (العسكريون)</t>
  </si>
  <si>
    <t>(3) بيانات عام 2015م</t>
  </si>
  <si>
    <t>(2) Includes Employment data in civil sector only, and does not include employment in the Defence, Armed Forces, and Police (Military)</t>
  </si>
  <si>
    <t>(3) Data for 2015</t>
  </si>
  <si>
    <r>
      <t>عُمان</t>
    </r>
    <r>
      <rPr>
        <b/>
        <vertAlign val="superscript"/>
        <sz val="12"/>
        <color theme="1"/>
        <rFont val="Arial"/>
        <family val="2"/>
      </rPr>
      <t>(2)</t>
    </r>
  </si>
  <si>
    <r>
      <t>Oman</t>
    </r>
    <r>
      <rPr>
        <b/>
        <vertAlign val="superscript"/>
        <sz val="12"/>
        <color theme="1"/>
        <rFont val="Arial"/>
        <family val="2"/>
      </rPr>
      <t>(2)</t>
    </r>
  </si>
  <si>
    <r>
      <t>الكويت</t>
    </r>
    <r>
      <rPr>
        <b/>
        <vertAlign val="superscript"/>
        <sz val="12"/>
        <color theme="1"/>
        <rFont val="Arial"/>
        <family val="2"/>
      </rPr>
      <t>(3)</t>
    </r>
  </si>
  <si>
    <r>
      <t>Kuwait</t>
    </r>
    <r>
      <rPr>
        <b/>
        <vertAlign val="superscript"/>
        <sz val="12"/>
        <color theme="1"/>
        <rFont val="Arial"/>
        <family val="2"/>
      </rPr>
      <t>(3)</t>
    </r>
  </si>
  <si>
    <t>Table 4: Employment to Working Age Population Ratio by Nationality and Gender in GCC Countries, 2012-2016</t>
  </si>
  <si>
    <r>
      <t>السعودية</t>
    </r>
    <r>
      <rPr>
        <b/>
        <vertAlign val="superscript"/>
        <sz val="12"/>
        <color theme="1"/>
        <rFont val="Arial"/>
        <family val="2"/>
      </rPr>
      <t>(2)</t>
    </r>
  </si>
  <si>
    <r>
      <t>KSA</t>
    </r>
    <r>
      <rPr>
        <b/>
        <vertAlign val="superscript"/>
        <sz val="12"/>
        <color theme="1"/>
        <rFont val="Arial"/>
        <family val="2"/>
      </rPr>
      <t>(2)</t>
    </r>
  </si>
  <si>
    <r>
      <t>عُمان</t>
    </r>
    <r>
      <rPr>
        <b/>
        <vertAlign val="superscript"/>
        <sz val="12"/>
        <color theme="1"/>
        <rFont val="Arial"/>
        <family val="2"/>
      </rPr>
      <t>(3)</t>
    </r>
  </si>
  <si>
    <r>
      <t>Oman</t>
    </r>
    <r>
      <rPr>
        <b/>
        <vertAlign val="superscript"/>
        <sz val="12"/>
        <color theme="1"/>
        <rFont val="Arial"/>
        <family val="2"/>
      </rPr>
      <t>(3)</t>
    </r>
  </si>
  <si>
    <t>(3) تشمل العمالة في القطاع المدني فقط ولا تشمل العمالة في الدفاع والقوات المسلحة والأمن والشرطة (العسكريون)</t>
  </si>
  <si>
    <t>(3) Includes Employment data in civil sector only, and does not include employment in the Defence, Armed Forces, and Police (Military)</t>
  </si>
  <si>
    <t>Growth%</t>
  </si>
  <si>
    <t xml:space="preserve"> GCC</t>
  </si>
  <si>
    <t xml:space="preserve"> مجلس التعاون</t>
  </si>
  <si>
    <t xml:space="preserve">مجلس التعاون </t>
  </si>
  <si>
    <r>
      <t xml:space="preserve">Total Employed  </t>
    </r>
    <r>
      <rPr>
        <sz val="10"/>
        <color theme="0"/>
        <rFont val="Arial"/>
        <family val="2"/>
      </rPr>
      <t>(000)</t>
    </r>
  </si>
  <si>
    <t>الإمارات</t>
  </si>
  <si>
    <r>
      <t>الكويت</t>
    </r>
    <r>
      <rPr>
        <b/>
        <vertAlign val="superscript"/>
        <sz val="12"/>
        <color theme="1"/>
        <rFont val="Arial"/>
        <family val="2"/>
      </rPr>
      <t>(1)</t>
    </r>
  </si>
  <si>
    <r>
      <t>Kuwait</t>
    </r>
    <r>
      <rPr>
        <b/>
        <vertAlign val="superscript"/>
        <sz val="12"/>
        <color theme="1"/>
        <rFont val="Arial"/>
        <family val="2"/>
      </rPr>
      <t>(1)</t>
    </r>
  </si>
  <si>
    <t>(1)  بيانات عام 2015م</t>
  </si>
  <si>
    <t>(1) Data for 2015</t>
  </si>
  <si>
    <t>Table 1: Main Indicators of Labour Statistics in GCC Countries, 2012-2016</t>
  </si>
  <si>
    <r>
      <t>الكويت</t>
    </r>
    <r>
      <rPr>
        <b/>
        <vertAlign val="superscript"/>
        <sz val="12"/>
        <color theme="1"/>
        <rFont val="Arial"/>
        <family val="2"/>
      </rPr>
      <t>(4)</t>
    </r>
  </si>
  <si>
    <r>
      <t>Kuwait</t>
    </r>
    <r>
      <rPr>
        <b/>
        <vertAlign val="superscript"/>
        <sz val="12"/>
        <color theme="1"/>
        <rFont val="Arial"/>
        <family val="2"/>
      </rPr>
      <t>(4)</t>
    </r>
  </si>
  <si>
    <t>(4) بيانات عام 2015م</t>
  </si>
  <si>
    <t>(4) Data for 2015</t>
  </si>
  <si>
    <t>(2) استخدم التوزيع النسبي لعام 2015م لحساب تقديرات المشتغلون حسب قطاع العمل</t>
  </si>
  <si>
    <r>
      <t xml:space="preserve"> الكويت</t>
    </r>
    <r>
      <rPr>
        <b/>
        <vertAlign val="superscript"/>
        <sz val="11"/>
        <color theme="1"/>
        <rFont val="Arial"/>
        <family val="2"/>
      </rPr>
      <t>(1)</t>
    </r>
    <r>
      <rPr>
        <b/>
        <sz val="11"/>
        <color theme="1"/>
        <rFont val="Arial"/>
        <family val="2"/>
      </rPr>
      <t xml:space="preserve">                  </t>
    </r>
  </si>
  <si>
    <r>
      <t>Kuwait</t>
    </r>
    <r>
      <rPr>
        <b/>
        <vertAlign val="superscript"/>
        <sz val="11"/>
        <color theme="1"/>
        <rFont val="Arial"/>
        <family val="2"/>
      </rPr>
      <t>(1)</t>
    </r>
  </si>
  <si>
    <r>
      <t>الكويت</t>
    </r>
    <r>
      <rPr>
        <b/>
        <vertAlign val="superscript"/>
        <sz val="11"/>
        <color theme="1"/>
        <rFont val="Arial"/>
        <family val="2"/>
      </rPr>
      <t>(1)</t>
    </r>
  </si>
  <si>
    <t>مارس</t>
  </si>
  <si>
    <t>2018م</t>
  </si>
  <si>
    <t>March</t>
  </si>
  <si>
    <t>Table 17: Unemployed (15 Years and Above) by Nationality, Gender and Educational Level in GCC Countries, 2016</t>
  </si>
  <si>
    <t>Table 15: Employed (15 Years and Above) by Nationality, Gender and Economic Activity in GCC Countries, 2016</t>
  </si>
  <si>
    <t>Table 16: Unemployed (15 Years and Above) by Nationality, Gender and Age Groups in GCC Countries, 2016</t>
  </si>
  <si>
    <t>Table 14: Employed (15 Years and Above) by Nationality, Gender and Occupation in GCC Countries, 2016</t>
  </si>
  <si>
    <t>Table 13: Employed (15 Years and Above) by Nationality, Gender and Employment Status in GCC Countries, 2016</t>
  </si>
  <si>
    <t>Table 12: Employed (15 Years and Above) by Nationality, Gender and Work Sector in GCC Countries, 2016</t>
  </si>
  <si>
    <t>Table 11: Employed (15 Years and Above) by Nationality, Gender and Educational Level in GCC Countries, 2016</t>
  </si>
  <si>
    <t>Table 10: Employed (15 Years and Above) by Nationality, Gender and Age Groups in GCC Countries, 2016</t>
  </si>
  <si>
    <t>(2) Percentage distribution from 2015 was used to calculate estimates of employed by sector</t>
  </si>
  <si>
    <r>
      <t>عُمان</t>
    </r>
    <r>
      <rPr>
        <b/>
        <vertAlign val="superscript"/>
        <sz val="12"/>
        <color theme="1"/>
        <rFont val="Arial"/>
        <family val="2"/>
      </rPr>
      <t>(1)</t>
    </r>
  </si>
  <si>
    <r>
      <t>Oman</t>
    </r>
    <r>
      <rPr>
        <b/>
        <vertAlign val="superscript"/>
        <sz val="12"/>
        <color theme="1"/>
        <rFont val="Arial"/>
        <family val="2"/>
      </rPr>
      <t>(1)</t>
    </r>
  </si>
  <si>
    <t>(1) تشمل العمالة في القطاع المدني فقط ولا تشمل العمالة في الدفاع والقوات المسلحة والأمن والشرطة (العسكريون)</t>
  </si>
  <si>
    <t>(1) Includes Employment data in civil sector only, and does not include employment in the Defence, Armed Forces, and Police (Military)</t>
  </si>
  <si>
    <t>(2) استخدم التوزيع النسبي لعام 2015م لحساب تقديرات المشتغلون حسب الحالة العملية</t>
  </si>
  <si>
    <t>(2) Percentage distribution from 2015 was used to calculate estimates of employed by employment status</t>
  </si>
  <si>
    <t>(1) بيانات عام 2016م هي بيانات عام 2015م</t>
  </si>
  <si>
    <t>(1) Data for 2016 is 2015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</si>
</sst>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_(* #,##0.0_);_(* \(#,##0.0\);_(* &quot;-&quot;??_);_(@_)"/>
    <numFmt numFmtId="168" formatCode="_(* #,##0.0_);_(* \(#,##0.0\);_(* &quot;-&quot;?_);_(@_)"/>
    <numFmt numFmtId="169" formatCode="_-* #,##0.0_-;_-* #,##0.0\-;_-* &quot;-&quot;??_-;_-@_-"/>
  </numFmts>
  <fonts count="4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4"/>
      <color theme="1"/>
      <name val="GE SS Text Bold"/>
      <family val="1"/>
      <charset val="178"/>
    </font>
    <font>
      <sz val="14"/>
      <color theme="1"/>
      <name val="Calibri"/>
      <family val="2"/>
      <scheme val="minor"/>
    </font>
    <font>
      <b/>
      <sz val="12"/>
      <color theme="1"/>
      <name val="GE SS Text Bold"/>
      <family val="1"/>
      <charset val="178"/>
    </font>
    <font>
      <sz val="11"/>
      <color theme="1"/>
      <name val="Calibri"/>
      <family val="2"/>
      <scheme val="minor"/>
    </font>
    <font>
      <b/>
      <sz val="11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8"/>
      <color theme="1"/>
      <name val="Arial"/>
      <family val="2"/>
    </font>
    <font>
      <b/>
      <sz val="16"/>
      <color theme="2" tint="-0.499984740745262"/>
      <name val="Arial"/>
      <family val="2"/>
    </font>
    <font>
      <sz val="1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28"/>
      <color rgb="FF000000"/>
      <name val="Arial"/>
      <family val="2"/>
    </font>
    <font>
      <b/>
      <sz val="2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27"/>
      <color rgb="FF000000"/>
      <name val="Calibri"/>
      <family val="2"/>
      <scheme val="minor"/>
    </font>
    <font>
      <b/>
      <sz val="12"/>
      <name val="Arial"/>
      <family val="2"/>
    </font>
    <font>
      <b/>
      <sz val="12"/>
      <name val="GE SS Text Bold"/>
      <family val="1"/>
      <charset val="178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14"/>
      <color theme="0"/>
      <name val="Arial"/>
      <family val="2"/>
    </font>
    <font>
      <b/>
      <sz val="15"/>
      <color theme="0"/>
      <name val="Arial"/>
      <family val="2"/>
    </font>
    <font>
      <b/>
      <sz val="11"/>
      <color theme="0"/>
      <name val="Arial"/>
      <family val="2"/>
    </font>
    <font>
      <b/>
      <vertAlign val="superscript"/>
      <sz val="12"/>
      <color theme="1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8"/>
      <color theme="0" tint="-0.499984740745262"/>
      <name val="Arial"/>
      <family val="2"/>
    </font>
    <font>
      <b/>
      <vertAlign val="superscript"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5B9BD5"/>
        <bgColor indexed="64"/>
      </patternFill>
    </fill>
  </fills>
  <borders count="40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rgb="FFFFFFFF"/>
      </right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medium">
        <color rgb="FFFFFFFF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thick">
        <color rgb="FF5B9BD5"/>
      </left>
      <right style="thick">
        <color rgb="FF5B9BD5"/>
      </right>
      <top style="thick">
        <color rgb="FF5B9BD5"/>
      </top>
      <bottom style="thick">
        <color rgb="FF5B9BD5"/>
      </bottom>
      <diagonal/>
    </border>
    <border>
      <left style="thick">
        <color rgb="FF5B9BD5"/>
      </left>
      <right style="thick">
        <color rgb="FFE3A599"/>
      </right>
      <top style="thick">
        <color rgb="FF5B9BD5"/>
      </top>
      <bottom style="thick">
        <color rgb="FF5B9BD5"/>
      </bottom>
      <diagonal/>
    </border>
    <border>
      <left/>
      <right/>
      <top style="thick">
        <color rgb="FF5B9BD5"/>
      </top>
      <bottom style="thick">
        <color rgb="FF5B9BD5"/>
      </bottom>
      <diagonal/>
    </border>
    <border>
      <left/>
      <right style="thick">
        <color rgb="FF5B9BD5"/>
      </right>
      <top style="thick">
        <color rgb="FF5B9BD5"/>
      </top>
      <bottom style="thick">
        <color rgb="FF5B9BD5"/>
      </bottom>
      <diagonal/>
    </border>
    <border>
      <left/>
      <right/>
      <top/>
      <bottom style="thick">
        <color rgb="FF5B9BD5"/>
      </bottom>
      <diagonal/>
    </border>
    <border>
      <left style="thick">
        <color rgb="FF5B9BD5"/>
      </left>
      <right style="thick">
        <color rgb="FF5B9BD5"/>
      </right>
      <top/>
      <bottom style="thick">
        <color rgb="FF5B9BD5"/>
      </bottom>
      <diagonal/>
    </border>
    <border>
      <left/>
      <right style="thick">
        <color rgb="FF5B9BD5"/>
      </right>
      <top/>
      <bottom style="thick">
        <color rgb="FF5B9BD5"/>
      </bottom>
      <diagonal/>
    </border>
    <border>
      <left style="thick">
        <color rgb="FF5B9BD5"/>
      </left>
      <right/>
      <top style="thick">
        <color rgb="FF5B9BD5"/>
      </top>
      <bottom style="thick">
        <color rgb="FF5B9BD5"/>
      </bottom>
      <diagonal/>
    </border>
    <border>
      <left style="thick">
        <color rgb="FF5B9BD5"/>
      </left>
      <right/>
      <top/>
      <bottom style="thick">
        <color rgb="FF5B9BD5"/>
      </bottom>
      <diagonal/>
    </border>
    <border>
      <left/>
      <right style="medium">
        <color theme="0"/>
      </right>
      <top/>
      <bottom style="thick">
        <color rgb="FF5B9BD5"/>
      </bottom>
      <diagonal/>
    </border>
    <border>
      <left style="medium">
        <color theme="0"/>
      </left>
      <right style="medium">
        <color theme="0"/>
      </right>
      <top/>
      <bottom style="thick">
        <color rgb="FF5B9BD5"/>
      </bottom>
      <diagonal/>
    </border>
    <border>
      <left style="medium">
        <color theme="0"/>
      </left>
      <right/>
      <top/>
      <bottom style="thick">
        <color rgb="FF5B9BD5"/>
      </bottom>
      <diagonal/>
    </border>
    <border>
      <left/>
      <right/>
      <top style="thick">
        <color rgb="FF5B9BD5"/>
      </top>
      <bottom/>
      <diagonal/>
    </border>
  </borders>
  <cellStyleXfs count="4">
    <xf numFmtId="0" fontId="0" fillId="0" borderId="0"/>
    <xf numFmtId="43" fontId="16" fillId="0" borderId="0" applyFont="0" applyFill="0" applyBorder="0" applyAlignment="0" applyProtection="0"/>
    <xf numFmtId="0" fontId="11" fillId="0" borderId="0"/>
    <xf numFmtId="9" fontId="16" fillId="0" borderId="0" applyFont="0" applyFill="0" applyBorder="0" applyAlignment="0" applyProtection="0"/>
  </cellStyleXfs>
  <cellXfs count="390">
    <xf numFmtId="0" fontId="0" fillId="0" borderId="0" xfId="0"/>
    <xf numFmtId="0" fontId="1" fillId="0" borderId="0" xfId="0" applyFont="1" applyBorder="1" applyAlignment="1">
      <alignment horizontal="center" vertical="center" wrapText="1" readingOrder="2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right" vertical="center" wrapText="1" readingOrder="2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 readingOrder="2"/>
    </xf>
    <xf numFmtId="0" fontId="0" fillId="0" borderId="0" xfId="0" applyAlignment="1"/>
    <xf numFmtId="0" fontId="10" fillId="0" borderId="0" xfId="0" applyFont="1" applyBorder="1" applyAlignment="1">
      <alignment horizontal="right" vertical="center" wrapText="1" readingOrder="2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 readingOrder="2"/>
    </xf>
    <xf numFmtId="0" fontId="4" fillId="0" borderId="0" xfId="0" applyFont="1" applyAlignment="1">
      <alignment vertical="center" wrapText="1" readingOrder="2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right" vertical="center" wrapText="1" readingOrder="2"/>
    </xf>
    <xf numFmtId="3" fontId="4" fillId="0" borderId="0" xfId="0" applyNumberFormat="1" applyFont="1" applyBorder="1" applyAlignment="1">
      <alignment horizontal="left" vertical="center" wrapText="1" readingOrder="2"/>
    </xf>
    <xf numFmtId="3" fontId="4" fillId="0" borderId="0" xfId="0" applyNumberFormat="1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left" vertical="center" wrapText="1" readingOrder="2"/>
    </xf>
    <xf numFmtId="3" fontId="4" fillId="0" borderId="0" xfId="0" applyNumberFormat="1" applyFont="1" applyBorder="1" applyAlignment="1">
      <alignment vertical="center" wrapText="1" readingOrder="2"/>
    </xf>
    <xf numFmtId="0" fontId="8" fillId="0" borderId="0" xfId="0" applyFont="1" applyBorder="1" applyAlignment="1">
      <alignment horizontal="right" vertical="center" wrapText="1" readingOrder="2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Border="1" applyAlignment="1">
      <alignment vertical="center" wrapText="1"/>
    </xf>
    <xf numFmtId="164" fontId="0" fillId="0" borderId="0" xfId="0" applyNumberFormat="1"/>
    <xf numFmtId="0" fontId="4" fillId="0" borderId="0" xfId="0" applyFont="1" applyBorder="1" applyAlignment="1">
      <alignment horizontal="right" vertical="center" wrapText="1" readingOrder="1"/>
    </xf>
    <xf numFmtId="3" fontId="0" fillId="0" borderId="0" xfId="0" applyNumberFormat="1"/>
    <xf numFmtId="166" fontId="4" fillId="0" borderId="0" xfId="0" applyNumberFormat="1" applyFont="1" applyBorder="1" applyAlignment="1">
      <alignment horizontal="left" vertical="center" wrapText="1" readingOrder="2"/>
    </xf>
    <xf numFmtId="0" fontId="6" fillId="0" borderId="0" xfId="0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vertical="center" wrapText="1" readingOrder="1"/>
    </xf>
    <xf numFmtId="166" fontId="4" fillId="0" borderId="0" xfId="0" applyNumberFormat="1" applyFont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 readingOrder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right" vertical="center" wrapText="1" indent="1" readingOrder="2"/>
    </xf>
    <xf numFmtId="165" fontId="4" fillId="0" borderId="0" xfId="1" applyNumberFormat="1" applyFont="1" applyBorder="1" applyAlignment="1">
      <alignment horizontal="left" vertical="center" wrapText="1"/>
    </xf>
    <xf numFmtId="165" fontId="4" fillId="0" borderId="0" xfId="1" applyNumberFormat="1" applyFont="1" applyBorder="1" applyAlignment="1">
      <alignment horizontal="right" vertical="center" wrapText="1"/>
    </xf>
    <xf numFmtId="0" fontId="0" fillId="0" borderId="0" xfId="0" applyBorder="1"/>
    <xf numFmtId="0" fontId="4" fillId="0" borderId="0" xfId="0" applyFont="1" applyBorder="1" applyAlignment="1">
      <alignment horizontal="left" vertical="center" wrapText="1" indent="1" readingOrder="1"/>
    </xf>
    <xf numFmtId="166" fontId="2" fillId="0" borderId="0" xfId="0" applyNumberFormat="1" applyFont="1" applyBorder="1" applyAlignment="1">
      <alignment horizontal="left" vertical="center" wrapText="1" readingOrder="2"/>
    </xf>
    <xf numFmtId="0" fontId="5" fillId="0" borderId="0" xfId="0" applyFont="1" applyBorder="1" applyAlignment="1">
      <alignment horizontal="right" vertical="center" wrapText="1" indent="1" readingOrder="1"/>
    </xf>
    <xf numFmtId="0" fontId="5" fillId="0" borderId="0" xfId="0" applyFont="1" applyBorder="1" applyAlignment="1">
      <alignment horizontal="right" vertical="top" wrapText="1" indent="1" readingOrder="1"/>
    </xf>
    <xf numFmtId="164" fontId="5" fillId="0" borderId="5" xfId="0" applyNumberFormat="1" applyFont="1" applyBorder="1" applyAlignment="1">
      <alignment horizontal="left" vertical="center" wrapText="1" readingOrder="2"/>
    </xf>
    <xf numFmtId="0" fontId="0" fillId="0" borderId="0" xfId="0" applyAlignment="1">
      <alignment readingOrder="2"/>
    </xf>
    <xf numFmtId="0" fontId="21" fillId="0" borderId="0" xfId="0" applyFont="1"/>
    <xf numFmtId="164" fontId="21" fillId="0" borderId="0" xfId="0" applyNumberFormat="1" applyFont="1"/>
    <xf numFmtId="0" fontId="0" fillId="0" borderId="0" xfId="0" applyAlignment="1">
      <alignment readingOrder="1"/>
    </xf>
    <xf numFmtId="0" fontId="22" fillId="0" borderId="0" xfId="0" applyFont="1" applyAlignment="1">
      <alignment readingOrder="2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readingOrder="1"/>
    </xf>
    <xf numFmtId="0" fontId="27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2"/>
    </xf>
    <xf numFmtId="0" fontId="15" fillId="0" borderId="0" xfId="0" applyFont="1" applyBorder="1" applyAlignment="1">
      <alignment horizontal="centerContinuous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2" fillId="0" borderId="0" xfId="0" applyFont="1" applyBorder="1" applyAlignment="1">
      <alignment horizontal="centerContinuous" vertical="top"/>
    </xf>
    <xf numFmtId="0" fontId="4" fillId="0" borderId="0" xfId="0" applyFont="1" applyBorder="1" applyAlignment="1">
      <alignment vertical="center" wrapText="1" readingOrder="1"/>
    </xf>
    <xf numFmtId="164" fontId="4" fillId="0" borderId="0" xfId="0" applyNumberFormat="1" applyFont="1" applyBorder="1" applyAlignment="1">
      <alignment vertical="center" wrapText="1" readingOrder="1"/>
    </xf>
    <xf numFmtId="164" fontId="18" fillId="2" borderId="0" xfId="0" applyNumberFormat="1" applyFont="1" applyFill="1" applyBorder="1" applyAlignment="1">
      <alignment horizontal="left" vertical="center" wrapText="1" readingOrder="1"/>
    </xf>
    <xf numFmtId="0" fontId="4" fillId="0" borderId="5" xfId="0" applyFont="1" applyBorder="1" applyAlignment="1">
      <alignment horizontal="right" vertical="center" wrapText="1" readingOrder="2"/>
    </xf>
    <xf numFmtId="167" fontId="4" fillId="0" borderId="5" xfId="1" applyNumberFormat="1" applyFont="1" applyBorder="1" applyAlignment="1">
      <alignment horizontal="left" vertical="center" wrapText="1"/>
    </xf>
    <xf numFmtId="0" fontId="0" fillId="0" borderId="0" xfId="0" applyFill="1" applyBorder="1"/>
    <xf numFmtId="0" fontId="20" fillId="0" borderId="0" xfId="0" applyFont="1" applyBorder="1" applyAlignment="1">
      <alignment vertical="center" wrapText="1" readingOrder="2"/>
    </xf>
    <xf numFmtId="0" fontId="20" fillId="0" borderId="0" xfId="0" applyFont="1" applyBorder="1" applyAlignment="1">
      <alignment vertical="center" readingOrder="2"/>
    </xf>
    <xf numFmtId="0" fontId="4" fillId="0" borderId="0" xfId="0" applyFont="1" applyBorder="1" applyAlignment="1">
      <alignment horizontal="right" vertical="top" wrapText="1" readingOrder="2"/>
    </xf>
    <xf numFmtId="0" fontId="4" fillId="0" borderId="0" xfId="0" applyFont="1" applyBorder="1" applyAlignment="1">
      <alignment vertical="top" wrapText="1" readingOrder="2"/>
    </xf>
    <xf numFmtId="164" fontId="4" fillId="0" borderId="0" xfId="0" applyNumberFormat="1" applyFont="1" applyBorder="1" applyAlignment="1">
      <alignment vertical="center" wrapText="1" readingOrder="2"/>
    </xf>
    <xf numFmtId="0" fontId="4" fillId="0" borderId="0" xfId="0" applyFont="1" applyBorder="1" applyAlignment="1">
      <alignment horizontal="right" wrapText="1" readingOrder="2"/>
    </xf>
    <xf numFmtId="0" fontId="4" fillId="0" borderId="0" xfId="0" applyFont="1" applyBorder="1" applyAlignment="1">
      <alignment wrapText="1" readingOrder="2"/>
    </xf>
    <xf numFmtId="0" fontId="5" fillId="0" borderId="0" xfId="0" applyFont="1" applyBorder="1" applyAlignment="1">
      <alignment horizontal="right" wrapText="1" indent="1" readingOrder="1"/>
    </xf>
    <xf numFmtId="0" fontId="4" fillId="0" borderId="0" xfId="0" applyFont="1" applyBorder="1" applyAlignment="1">
      <alignment horizontal="left" wrapText="1" indent="1" readingOrder="1"/>
    </xf>
    <xf numFmtId="0" fontId="4" fillId="0" borderId="0" xfId="0" applyFont="1" applyBorder="1" applyAlignment="1">
      <alignment horizontal="left" vertical="top" wrapText="1" indent="1"/>
    </xf>
    <xf numFmtId="164" fontId="4" fillId="0" borderId="0" xfId="0" applyNumberFormat="1" applyFont="1" applyBorder="1" applyAlignment="1">
      <alignment wrapText="1" readingOrder="2"/>
    </xf>
    <xf numFmtId="164" fontId="4" fillId="0" borderId="0" xfId="0" applyNumberFormat="1" applyFont="1" applyBorder="1" applyAlignment="1">
      <alignment vertical="top" wrapText="1" readingOrder="2"/>
    </xf>
    <xf numFmtId="0" fontId="15" fillId="0" borderId="0" xfId="0" applyFont="1" applyBorder="1" applyAlignment="1">
      <alignment horizontal="centerContinuous" wrapText="1"/>
    </xf>
    <xf numFmtId="0" fontId="12" fillId="0" borderId="0" xfId="0" applyFont="1" applyBorder="1" applyAlignment="1">
      <alignment horizontal="centerContinuous" vertical="top" wrapText="1"/>
    </xf>
    <xf numFmtId="3" fontId="4" fillId="0" borderId="0" xfId="0" applyNumberFormat="1" applyFont="1" applyBorder="1" applyAlignment="1">
      <alignment wrapText="1" readingOrder="2"/>
    </xf>
    <xf numFmtId="3" fontId="4" fillId="0" borderId="0" xfId="0" applyNumberFormat="1" applyFont="1" applyBorder="1" applyAlignment="1">
      <alignment vertical="top" wrapText="1" readingOrder="2"/>
    </xf>
    <xf numFmtId="3" fontId="4" fillId="0" borderId="0" xfId="0" applyNumberFormat="1" applyFont="1" applyBorder="1" applyAlignment="1">
      <alignment horizontal="left" wrapText="1" readingOrder="2"/>
    </xf>
    <xf numFmtId="166" fontId="4" fillId="0" borderId="0" xfId="0" applyNumberFormat="1" applyFont="1" applyBorder="1" applyAlignment="1">
      <alignment horizontal="left" wrapText="1" readingOrder="2"/>
    </xf>
    <xf numFmtId="3" fontId="2" fillId="0" borderId="0" xfId="0" applyNumberFormat="1" applyFont="1" applyBorder="1" applyAlignment="1">
      <alignment horizontal="left" wrapText="1" readingOrder="2"/>
    </xf>
    <xf numFmtId="3" fontId="0" fillId="0" borderId="0" xfId="0" applyNumberFormat="1" applyAlignment="1"/>
    <xf numFmtId="0" fontId="19" fillId="0" borderId="0" xfId="0" applyFont="1" applyBorder="1" applyAlignment="1">
      <alignment horizontal="left" vertical="center" wrapText="1" readingOrder="1"/>
    </xf>
    <xf numFmtId="0" fontId="6" fillId="0" borderId="7" xfId="0" applyFont="1" applyBorder="1" applyAlignment="1">
      <alignment horizontal="right" vertical="center" wrapText="1" readingOrder="2"/>
    </xf>
    <xf numFmtId="3" fontId="6" fillId="0" borderId="7" xfId="0" applyNumberFormat="1" applyFont="1" applyBorder="1" applyAlignment="1">
      <alignment vertical="center" wrapText="1" readingOrder="2"/>
    </xf>
    <xf numFmtId="166" fontId="6" fillId="0" borderId="7" xfId="0" applyNumberFormat="1" applyFont="1" applyBorder="1" applyAlignment="1">
      <alignment horizontal="left" vertical="center" wrapText="1" readingOrder="2"/>
    </xf>
    <xf numFmtId="3" fontId="6" fillId="0" borderId="7" xfId="0" applyNumberFormat="1" applyFont="1" applyBorder="1" applyAlignment="1">
      <alignment vertical="center" wrapText="1" readingOrder="1"/>
    </xf>
    <xf numFmtId="3" fontId="32" fillId="0" borderId="7" xfId="0" applyNumberFormat="1" applyFont="1" applyBorder="1" applyAlignment="1">
      <alignment horizontal="left" vertical="center" wrapText="1" readingOrder="2"/>
    </xf>
    <xf numFmtId="3" fontId="32" fillId="0" borderId="7" xfId="0" applyNumberFormat="1" applyFont="1" applyBorder="1" applyAlignment="1">
      <alignment vertical="center" wrapText="1" readingOrder="2"/>
    </xf>
    <xf numFmtId="166" fontId="6" fillId="0" borderId="7" xfId="0" applyNumberFormat="1" applyFont="1" applyBorder="1" applyAlignment="1">
      <alignment vertical="center" wrapText="1" readingOrder="2"/>
    </xf>
    <xf numFmtId="0" fontId="4" fillId="0" borderId="6" xfId="0" applyFont="1" applyBorder="1" applyAlignment="1">
      <alignment horizontal="left" vertical="center" wrapText="1"/>
    </xf>
    <xf numFmtId="3" fontId="10" fillId="0" borderId="0" xfId="0" applyNumberFormat="1" applyFont="1" applyBorder="1" applyAlignment="1">
      <alignment horizontal="left" wrapText="1"/>
    </xf>
    <xf numFmtId="0" fontId="5" fillId="0" borderId="0" xfId="0" applyFont="1" applyBorder="1" applyAlignment="1">
      <alignment vertical="center" wrapText="1" readingOrder="2"/>
    </xf>
    <xf numFmtId="3" fontId="4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vertical="center" wrapText="1"/>
    </xf>
    <xf numFmtId="166" fontId="4" fillId="0" borderId="0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readingOrder="1"/>
    </xf>
    <xf numFmtId="0" fontId="6" fillId="0" borderId="0" xfId="0" applyFont="1" applyBorder="1" applyAlignment="1">
      <alignment horizontal="right" vertical="center" wrapText="1"/>
    </xf>
    <xf numFmtId="165" fontId="6" fillId="0" borderId="0" xfId="1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left" vertical="center" wrapText="1"/>
    </xf>
    <xf numFmtId="166" fontId="6" fillId="0" borderId="0" xfId="0" applyNumberFormat="1" applyFont="1" applyBorder="1" applyAlignment="1">
      <alignment horizontal="left" vertical="center" wrapText="1"/>
    </xf>
    <xf numFmtId="166" fontId="6" fillId="0" borderId="0" xfId="0" applyNumberFormat="1" applyFont="1" applyBorder="1" applyAlignment="1">
      <alignment horizontal="right" vertical="center" wrapText="1"/>
    </xf>
    <xf numFmtId="168" fontId="6" fillId="0" borderId="0" xfId="0" applyNumberFormat="1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vertical="center" wrapText="1" readingOrder="1"/>
    </xf>
    <xf numFmtId="165" fontId="0" fillId="0" borderId="0" xfId="1" applyNumberFormat="1" applyFont="1" applyAlignment="1">
      <alignment vertical="center"/>
    </xf>
    <xf numFmtId="0" fontId="6" fillId="0" borderId="0" xfId="0" applyFont="1" applyBorder="1" applyAlignment="1">
      <alignment horizontal="right" vertical="center" readingOrder="2"/>
    </xf>
    <xf numFmtId="3" fontId="6" fillId="0" borderId="0" xfId="0" applyNumberFormat="1" applyFont="1" applyBorder="1" applyAlignment="1">
      <alignment vertical="center" readingOrder="1"/>
    </xf>
    <xf numFmtId="164" fontId="32" fillId="0" borderId="0" xfId="0" applyNumberFormat="1" applyFont="1" applyBorder="1" applyAlignment="1">
      <alignment horizontal="right" vertical="center" readingOrder="2"/>
    </xf>
    <xf numFmtId="3" fontId="6" fillId="0" borderId="0" xfId="0" applyNumberFormat="1" applyFont="1" applyBorder="1" applyAlignment="1">
      <alignment vertical="center" readingOrder="2"/>
    </xf>
    <xf numFmtId="166" fontId="6" fillId="0" borderId="0" xfId="0" applyNumberFormat="1" applyFont="1" applyBorder="1" applyAlignment="1">
      <alignment vertical="center" readingOrder="2"/>
    </xf>
    <xf numFmtId="3" fontId="32" fillId="0" borderId="0" xfId="0" applyNumberFormat="1" applyFont="1" applyBorder="1" applyAlignment="1">
      <alignment vertical="center" readingOrder="2"/>
    </xf>
    <xf numFmtId="166" fontId="6" fillId="0" borderId="0" xfId="0" applyNumberFormat="1" applyFont="1" applyBorder="1" applyAlignment="1">
      <alignment horizontal="right" vertical="center" readingOrder="2"/>
    </xf>
    <xf numFmtId="3" fontId="32" fillId="0" borderId="0" xfId="0" applyNumberFormat="1" applyFont="1" applyBorder="1" applyAlignment="1">
      <alignment horizontal="right" vertical="center" readingOrder="2"/>
    </xf>
    <xf numFmtId="3" fontId="6" fillId="0" borderId="0" xfId="0" applyNumberFormat="1" applyFont="1" applyBorder="1" applyAlignment="1">
      <alignment vertical="center" wrapText="1" readingOrder="2"/>
    </xf>
    <xf numFmtId="166" fontId="6" fillId="0" borderId="0" xfId="0" applyNumberFormat="1" applyFont="1" applyBorder="1" applyAlignment="1">
      <alignment vertical="center" wrapText="1" readingOrder="2"/>
    </xf>
    <xf numFmtId="3" fontId="32" fillId="0" borderId="0" xfId="0" applyNumberFormat="1" applyFont="1" applyBorder="1" applyAlignment="1">
      <alignment vertical="center" wrapText="1" readingOrder="2"/>
    </xf>
    <xf numFmtId="166" fontId="4" fillId="0" borderId="0" xfId="0" applyNumberFormat="1" applyFont="1" applyBorder="1" applyAlignment="1">
      <alignment horizontal="right" vertical="center" wrapText="1" readingOrder="2"/>
    </xf>
    <xf numFmtId="166" fontId="6" fillId="0" borderId="7" xfId="0" applyNumberFormat="1" applyFont="1" applyBorder="1" applyAlignment="1">
      <alignment horizontal="right" vertical="center" wrapText="1" readingOrder="2"/>
    </xf>
    <xf numFmtId="164" fontId="6" fillId="0" borderId="0" xfId="0" applyNumberFormat="1" applyFont="1" applyBorder="1" applyAlignment="1">
      <alignment vertical="center" wrapText="1"/>
    </xf>
    <xf numFmtId="166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 readingOrder="2"/>
    </xf>
    <xf numFmtId="0" fontId="19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left" vertical="center" wrapText="1" readingOrder="2"/>
    </xf>
    <xf numFmtId="164" fontId="6" fillId="0" borderId="0" xfId="0" applyNumberFormat="1" applyFont="1" applyBorder="1" applyAlignment="1">
      <alignment horizontal="left" vertical="center" wrapText="1" readingOrder="2"/>
    </xf>
    <xf numFmtId="3" fontId="32" fillId="0" borderId="0" xfId="0" applyNumberFormat="1" applyFont="1" applyBorder="1" applyAlignment="1">
      <alignment horizontal="left" vertical="center" wrapText="1" readingOrder="2"/>
    </xf>
    <xf numFmtId="164" fontId="6" fillId="0" borderId="0" xfId="0" applyNumberFormat="1" applyFont="1" applyBorder="1" applyAlignment="1">
      <alignment horizontal="right" vertical="center" wrapText="1" readingOrder="2"/>
    </xf>
    <xf numFmtId="0" fontId="6" fillId="0" borderId="0" xfId="0" applyFont="1" applyBorder="1" applyAlignment="1">
      <alignment horizontal="right" vertical="center" wrapText="1" readingOrder="2"/>
    </xf>
    <xf numFmtId="164" fontId="32" fillId="0" borderId="0" xfId="0" applyNumberFormat="1" applyFont="1" applyBorder="1" applyAlignment="1">
      <alignment vertical="center" wrapText="1" readingOrder="2"/>
    </xf>
    <xf numFmtId="38" fontId="6" fillId="0" borderId="0" xfId="0" applyNumberFormat="1" applyFont="1" applyBorder="1" applyAlignment="1">
      <alignment vertical="center" wrapText="1" readingOrder="1"/>
    </xf>
    <xf numFmtId="38" fontId="6" fillId="0" borderId="0" xfId="0" applyNumberFormat="1" applyFont="1" applyBorder="1" applyAlignment="1">
      <alignment vertical="center" wrapText="1" readingOrder="2"/>
    </xf>
    <xf numFmtId="0" fontId="6" fillId="0" borderId="0" xfId="0" applyFont="1" applyBorder="1" applyAlignment="1">
      <alignment vertical="center" wrapText="1" readingOrder="2"/>
    </xf>
    <xf numFmtId="167" fontId="6" fillId="0" borderId="0" xfId="0" applyNumberFormat="1" applyFont="1" applyBorder="1" applyAlignment="1">
      <alignment vertical="center" wrapText="1" readingOrder="1"/>
    </xf>
    <xf numFmtId="167" fontId="6" fillId="0" borderId="0" xfId="0" applyNumberFormat="1" applyFont="1" applyBorder="1" applyAlignment="1">
      <alignment horizontal="right" vertical="center" wrapText="1" readingOrder="1"/>
    </xf>
    <xf numFmtId="0" fontId="6" fillId="0" borderId="0" xfId="0" applyFont="1" applyBorder="1" applyAlignment="1">
      <alignment horizontal="right" vertical="center" wrapText="1" readingOrder="2"/>
    </xf>
    <xf numFmtId="167" fontId="4" fillId="0" borderId="0" xfId="0" applyNumberFormat="1" applyFont="1" applyBorder="1" applyAlignment="1">
      <alignment vertical="center" wrapText="1" readingOrder="1"/>
    </xf>
    <xf numFmtId="3" fontId="6" fillId="0" borderId="7" xfId="0" applyNumberFormat="1" applyFont="1" applyBorder="1" applyAlignment="1">
      <alignment horizontal="left" vertical="center" wrapText="1" readingOrder="2"/>
    </xf>
    <xf numFmtId="0" fontId="3" fillId="0" borderId="0" xfId="0" applyFont="1" applyBorder="1" applyAlignment="1">
      <alignment horizontal="right" vertical="center" wrapText="1" readingOrder="2"/>
    </xf>
    <xf numFmtId="3" fontId="10" fillId="0" borderId="0" xfId="0" applyNumberFormat="1" applyFont="1" applyBorder="1" applyAlignment="1">
      <alignment horizontal="left" vertical="center" wrapText="1"/>
    </xf>
    <xf numFmtId="166" fontId="10" fillId="0" borderId="0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  <xf numFmtId="3" fontId="31" fillId="0" borderId="0" xfId="0" applyNumberFormat="1" applyFont="1" applyBorder="1" applyAlignment="1">
      <alignment horizontal="left" vertical="center" wrapText="1"/>
    </xf>
    <xf numFmtId="166" fontId="31" fillId="0" borderId="0" xfId="0" applyNumberFormat="1" applyFont="1" applyBorder="1" applyAlignment="1">
      <alignment horizontal="left" vertical="center" wrapText="1"/>
    </xf>
    <xf numFmtId="164" fontId="32" fillId="0" borderId="0" xfId="0" applyNumberFormat="1" applyFont="1" applyBorder="1" applyAlignment="1">
      <alignment horizontal="right" vertical="center" wrapText="1" readingOrder="2"/>
    </xf>
    <xf numFmtId="3" fontId="6" fillId="0" borderId="0" xfId="0" applyNumberFormat="1" applyFont="1" applyBorder="1" applyAlignment="1">
      <alignment vertical="center" wrapText="1"/>
    </xf>
    <xf numFmtId="168" fontId="31" fillId="0" borderId="0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 readingOrder="2"/>
    </xf>
    <xf numFmtId="0" fontId="10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right" vertical="center" wrapText="1" readingOrder="2"/>
    </xf>
    <xf numFmtId="164" fontId="10" fillId="0" borderId="0" xfId="0" applyNumberFormat="1" applyFont="1" applyBorder="1" applyAlignment="1">
      <alignment horizontal="right" vertical="center" wrapText="1" readingOrder="2"/>
    </xf>
    <xf numFmtId="166" fontId="31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readingOrder="2"/>
    </xf>
    <xf numFmtId="164" fontId="6" fillId="0" borderId="0" xfId="0" applyNumberFormat="1" applyFont="1" applyBorder="1" applyAlignment="1">
      <alignment vertical="center" wrapText="1" readingOrder="2"/>
    </xf>
    <xf numFmtId="164" fontId="6" fillId="0" borderId="0" xfId="0" applyNumberFormat="1" applyFont="1" applyBorder="1" applyAlignment="1">
      <alignment vertical="center" readingOrder="2"/>
    </xf>
    <xf numFmtId="0" fontId="6" fillId="0" borderId="0" xfId="0" applyFont="1" applyBorder="1" applyAlignment="1">
      <alignment horizontal="right" vertical="center" wrapText="1" readingOrder="2"/>
    </xf>
    <xf numFmtId="0" fontId="4" fillId="0" borderId="0" xfId="0" applyFont="1" applyBorder="1" applyAlignment="1">
      <alignment wrapText="1" readingOrder="1"/>
    </xf>
    <xf numFmtId="0" fontId="4" fillId="0" borderId="0" xfId="0" applyFont="1" applyBorder="1" applyAlignment="1">
      <alignment wrapText="1"/>
    </xf>
    <xf numFmtId="164" fontId="5" fillId="0" borderId="0" xfId="0" applyNumberFormat="1" applyFont="1" applyBorder="1" applyAlignment="1">
      <alignment horizontal="left" vertical="center" wrapText="1" readingOrder="2"/>
    </xf>
    <xf numFmtId="166" fontId="4" fillId="0" borderId="0" xfId="0" applyNumberFormat="1" applyFont="1" applyBorder="1" applyAlignment="1">
      <alignment vertical="center" wrapText="1" readingOrder="1"/>
    </xf>
    <xf numFmtId="164" fontId="4" fillId="3" borderId="0" xfId="0" applyNumberFormat="1" applyFont="1" applyFill="1" applyBorder="1" applyAlignment="1">
      <alignment vertical="center" wrapText="1" readingOrder="1"/>
    </xf>
    <xf numFmtId="0" fontId="4" fillId="0" borderId="0" xfId="0" applyFont="1" applyFill="1" applyBorder="1" applyAlignment="1">
      <alignment horizontal="right" vertical="center" wrapText="1" readingOrder="1"/>
    </xf>
    <xf numFmtId="0" fontId="6" fillId="0" borderId="0" xfId="0" applyFont="1" applyBorder="1" applyAlignment="1">
      <alignment horizontal="right" vertical="center" wrapText="1" readingOrder="2"/>
    </xf>
    <xf numFmtId="165" fontId="6" fillId="0" borderId="0" xfId="1" applyNumberFormat="1" applyFont="1" applyBorder="1" applyAlignment="1">
      <alignment horizontal="right" vertical="center" wrapText="1"/>
    </xf>
    <xf numFmtId="1" fontId="6" fillId="0" borderId="0" xfId="0" applyNumberFormat="1" applyFont="1" applyBorder="1" applyAlignment="1">
      <alignment horizontal="left" vertical="center" wrapText="1" readingOrder="2"/>
    </xf>
    <xf numFmtId="164" fontId="4" fillId="0" borderId="0" xfId="0" applyNumberFormat="1" applyFont="1" applyBorder="1" applyAlignment="1">
      <alignment horizontal="left" wrapText="1" readingOrder="2"/>
    </xf>
    <xf numFmtId="164" fontId="4" fillId="0" borderId="0" xfId="0" applyNumberFormat="1" applyFont="1" applyBorder="1" applyAlignment="1">
      <alignment horizontal="left" vertical="center" wrapText="1" readingOrder="1"/>
    </xf>
    <xf numFmtId="169" fontId="4" fillId="0" borderId="5" xfId="0" applyNumberFormat="1" applyFont="1" applyBorder="1" applyAlignment="1">
      <alignment horizontal="right" vertical="center" wrapText="1" readingOrder="1"/>
    </xf>
    <xf numFmtId="166" fontId="4" fillId="0" borderId="5" xfId="0" applyNumberFormat="1" applyFont="1" applyBorder="1" applyAlignment="1">
      <alignment horizontal="left" vertical="center" wrapText="1" readingOrder="1"/>
    </xf>
    <xf numFmtId="164" fontId="4" fillId="0" borderId="5" xfId="0" applyNumberFormat="1" applyFont="1" applyBorder="1" applyAlignment="1">
      <alignment horizontal="left" vertical="center" wrapText="1" readingOrder="1"/>
    </xf>
    <xf numFmtId="0" fontId="4" fillId="0" borderId="5" xfId="0" applyFont="1" applyBorder="1" applyAlignment="1">
      <alignment horizontal="left" vertical="center" wrapText="1" readingOrder="1"/>
    </xf>
    <xf numFmtId="164" fontId="11" fillId="0" borderId="5" xfId="0" applyNumberFormat="1" applyFont="1" applyBorder="1" applyAlignment="1">
      <alignment horizontal="left" vertical="center" wrapText="1" readingOrder="1"/>
    </xf>
    <xf numFmtId="0" fontId="4" fillId="0" borderId="5" xfId="0" applyFont="1" applyBorder="1" applyAlignment="1">
      <alignment vertical="center" wrapText="1" readingOrder="1"/>
    </xf>
    <xf numFmtId="164" fontId="4" fillId="0" borderId="5" xfId="0" applyNumberFormat="1" applyFont="1" applyBorder="1" applyAlignment="1">
      <alignment vertical="center" wrapText="1" readingOrder="1"/>
    </xf>
    <xf numFmtId="0" fontId="17" fillId="2" borderId="0" xfId="0" applyFont="1" applyFill="1" applyBorder="1" applyAlignment="1">
      <alignment horizontal="left" vertical="center" wrapText="1" indent="1" readingOrder="1"/>
    </xf>
    <xf numFmtId="0" fontId="17" fillId="2" borderId="0" xfId="0" applyFont="1" applyFill="1" applyBorder="1" applyAlignment="1">
      <alignment horizontal="right" vertical="center" wrapText="1" readingOrder="1"/>
    </xf>
    <xf numFmtId="0" fontId="18" fillId="0" borderId="0" xfId="0" applyFont="1" applyFill="1" applyBorder="1" applyAlignment="1">
      <alignment horizontal="right" wrapText="1" readingOrder="2"/>
    </xf>
    <xf numFmtId="0" fontId="4" fillId="0" borderId="0" xfId="0" applyFont="1" applyBorder="1" applyAlignment="1">
      <alignment horizontal="right" wrapText="1" readingOrder="1"/>
    </xf>
    <xf numFmtId="164" fontId="18" fillId="2" borderId="0" xfId="0" applyNumberFormat="1" applyFont="1" applyFill="1" applyBorder="1" applyAlignment="1">
      <alignment horizontal="left" wrapText="1" readingOrder="1"/>
    </xf>
    <xf numFmtId="0" fontId="40" fillId="0" borderId="0" xfId="0" applyFont="1" applyFill="1" applyBorder="1" applyAlignment="1">
      <alignment horizontal="left" wrapText="1" readingOrder="1"/>
    </xf>
    <xf numFmtId="0" fontId="4" fillId="0" borderId="0" xfId="0" applyFont="1" applyFill="1" applyBorder="1" applyAlignment="1">
      <alignment horizontal="right" wrapText="1" readingOrder="1"/>
    </xf>
    <xf numFmtId="165" fontId="31" fillId="0" borderId="0" xfId="1" applyNumberFormat="1" applyFont="1" applyBorder="1" applyAlignment="1">
      <alignment vertical="center" wrapText="1"/>
    </xf>
    <xf numFmtId="165" fontId="6" fillId="0" borderId="0" xfId="1" applyNumberFormat="1" applyFont="1" applyBorder="1" applyAlignment="1">
      <alignment vertical="center" wrapText="1"/>
    </xf>
    <xf numFmtId="164" fontId="31" fillId="0" borderId="0" xfId="0" applyNumberFormat="1" applyFont="1" applyBorder="1" applyAlignment="1">
      <alignment vertical="center" wrapText="1"/>
    </xf>
    <xf numFmtId="0" fontId="6" fillId="4" borderId="17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right" vertical="center" wrapText="1"/>
    </xf>
    <xf numFmtId="0" fontId="6" fillId="4" borderId="11" xfId="0" applyFont="1" applyFill="1" applyBorder="1" applyAlignment="1">
      <alignment horizontal="right" vertical="center" wrapText="1"/>
    </xf>
    <xf numFmtId="0" fontId="19" fillId="4" borderId="21" xfId="0" applyFont="1" applyFill="1" applyBorder="1" applyAlignment="1">
      <alignment horizontal="right" vertical="center" wrapText="1"/>
    </xf>
    <xf numFmtId="0" fontId="19" fillId="4" borderId="13" xfId="0" applyFont="1" applyFill="1" applyBorder="1" applyAlignment="1">
      <alignment horizontal="right" vertical="center" wrapText="1"/>
    </xf>
    <xf numFmtId="0" fontId="19" fillId="4" borderId="5" xfId="0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 readingOrder="1"/>
    </xf>
    <xf numFmtId="0" fontId="35" fillId="5" borderId="28" xfId="0" applyFont="1" applyFill="1" applyBorder="1" applyAlignment="1">
      <alignment horizontal="right" vertical="center" indent="1" readingOrder="2"/>
    </xf>
    <xf numFmtId="0" fontId="35" fillId="5" borderId="29" xfId="0" applyFont="1" applyFill="1" applyBorder="1" applyAlignment="1">
      <alignment vertical="center" wrapText="1" readingOrder="2"/>
    </xf>
    <xf numFmtId="0" fontId="37" fillId="5" borderId="29" xfId="0" applyFont="1" applyFill="1" applyBorder="1" applyAlignment="1">
      <alignment horizontal="right" vertical="center" wrapText="1"/>
    </xf>
    <xf numFmtId="0" fontId="35" fillId="5" borderId="29" xfId="0" applyFont="1" applyFill="1" applyBorder="1" applyAlignment="1">
      <alignment horizontal="left" vertical="center" readingOrder="1"/>
    </xf>
    <xf numFmtId="0" fontId="38" fillId="5" borderId="30" xfId="0" applyFont="1" applyFill="1" applyBorder="1" applyAlignment="1">
      <alignment horizontal="left" vertical="center" indent="1" readingOrder="1"/>
    </xf>
    <xf numFmtId="0" fontId="35" fillId="5" borderId="27" xfId="0" applyFont="1" applyFill="1" applyBorder="1" applyAlignment="1">
      <alignment horizontal="right" vertical="center" indent="1" readingOrder="2"/>
    </xf>
    <xf numFmtId="0" fontId="35" fillId="5" borderId="32" xfId="0" applyFont="1" applyFill="1" applyBorder="1" applyAlignment="1">
      <alignment horizontal="right" vertical="center" indent="1" readingOrder="2"/>
    </xf>
    <xf numFmtId="0" fontId="35" fillId="5" borderId="31" xfId="0" applyFont="1" applyFill="1" applyBorder="1" applyAlignment="1">
      <alignment vertical="center" wrapText="1" readingOrder="2"/>
    </xf>
    <xf numFmtId="0" fontId="37" fillId="5" borderId="31" xfId="0" applyFont="1" applyFill="1" applyBorder="1" applyAlignment="1">
      <alignment horizontal="right" vertical="center" wrapText="1"/>
    </xf>
    <xf numFmtId="0" fontId="35" fillId="5" borderId="31" xfId="0" applyFont="1" applyFill="1" applyBorder="1" applyAlignment="1">
      <alignment horizontal="left" vertical="center" readingOrder="1"/>
    </xf>
    <xf numFmtId="0" fontId="38" fillId="5" borderId="33" xfId="0" applyFont="1" applyFill="1" applyBorder="1" applyAlignment="1">
      <alignment horizontal="left" vertical="center" indent="1" readingOrder="1"/>
    </xf>
    <xf numFmtId="0" fontId="18" fillId="0" borderId="31" xfId="0" applyFont="1" applyFill="1" applyBorder="1" applyAlignment="1">
      <alignment horizontal="right" wrapText="1" readingOrder="2"/>
    </xf>
    <xf numFmtId="0" fontId="4" fillId="0" borderId="31" xfId="0" applyFont="1" applyBorder="1" applyAlignment="1">
      <alignment horizontal="right" wrapText="1" readingOrder="1"/>
    </xf>
    <xf numFmtId="164" fontId="18" fillId="2" borderId="31" xfId="0" applyNumberFormat="1" applyFont="1" applyFill="1" applyBorder="1" applyAlignment="1">
      <alignment horizontal="left" wrapText="1" readingOrder="1"/>
    </xf>
    <xf numFmtId="0" fontId="40" fillId="0" borderId="31" xfId="0" applyFont="1" applyFill="1" applyBorder="1" applyAlignment="1">
      <alignment horizontal="left" wrapText="1" readingOrder="1"/>
    </xf>
    <xf numFmtId="0" fontId="4" fillId="4" borderId="0" xfId="0" applyFont="1" applyFill="1" applyBorder="1" applyAlignment="1">
      <alignment wrapText="1" readingOrder="1"/>
    </xf>
    <xf numFmtId="0" fontId="4" fillId="4" borderId="31" xfId="0" applyFont="1" applyFill="1" applyBorder="1" applyAlignment="1">
      <alignment wrapText="1" readingOrder="1"/>
    </xf>
    <xf numFmtId="0" fontId="3" fillId="4" borderId="0" xfId="0" applyFont="1" applyFill="1" applyBorder="1" applyAlignment="1">
      <alignment vertical="center" wrapText="1" readingOrder="2"/>
    </xf>
    <xf numFmtId="0" fontId="10" fillId="4" borderId="0" xfId="0" applyFont="1" applyFill="1" applyBorder="1" applyAlignment="1">
      <alignment horizontal="right" vertical="center" wrapText="1" readingOrder="2"/>
    </xf>
    <xf numFmtId="0" fontId="10" fillId="4" borderId="0" xfId="0" applyFont="1" applyFill="1" applyBorder="1" applyAlignment="1">
      <alignment horizontal="left" vertical="center" wrapText="1" readingOrder="2"/>
    </xf>
    <xf numFmtId="0" fontId="3" fillId="4" borderId="0" xfId="0" applyFont="1" applyFill="1" applyBorder="1" applyAlignment="1">
      <alignment horizontal="right" vertical="center" wrapText="1"/>
    </xf>
    <xf numFmtId="0" fontId="33" fillId="5" borderId="0" xfId="0" applyFont="1" applyFill="1" applyBorder="1" applyAlignment="1">
      <alignment horizontal="centerContinuous" vertical="center"/>
    </xf>
    <xf numFmtId="0" fontId="35" fillId="5" borderId="0" xfId="0" applyFont="1" applyFill="1" applyBorder="1" applyAlignment="1">
      <alignment horizontal="centerContinuous" readingOrder="2"/>
    </xf>
    <xf numFmtId="0" fontId="35" fillId="5" borderId="0" xfId="0" applyFont="1" applyFill="1" applyBorder="1" applyAlignment="1">
      <alignment horizontal="centerContinuous" vertical="center"/>
    </xf>
    <xf numFmtId="0" fontId="4" fillId="4" borderId="0" xfId="0" applyFont="1" applyFill="1" applyBorder="1" applyAlignment="1">
      <alignment horizontal="right" vertical="center" wrapText="1" readingOrder="2"/>
    </xf>
    <xf numFmtId="0" fontId="4" fillId="4" borderId="0" xfId="0" applyFont="1" applyFill="1" applyBorder="1" applyAlignment="1">
      <alignment horizontal="left" vertical="center" wrapText="1" readingOrder="2"/>
    </xf>
    <xf numFmtId="0" fontId="5" fillId="0" borderId="31" xfId="0" applyFont="1" applyBorder="1" applyAlignment="1">
      <alignment horizontal="right" vertical="top" wrapText="1" indent="1" readingOrder="1"/>
    </xf>
    <xf numFmtId="0" fontId="4" fillId="0" borderId="31" xfId="0" applyFont="1" applyBorder="1" applyAlignment="1">
      <alignment vertical="top" wrapText="1" readingOrder="1"/>
    </xf>
    <xf numFmtId="164" fontId="4" fillId="0" borderId="31" xfId="0" applyNumberFormat="1" applyFont="1" applyBorder="1" applyAlignment="1">
      <alignment wrapText="1" readingOrder="2"/>
    </xf>
    <xf numFmtId="164" fontId="4" fillId="0" borderId="31" xfId="0" applyNumberFormat="1" applyFont="1" applyBorder="1" applyAlignment="1">
      <alignment vertical="top" wrapText="1" readingOrder="2"/>
    </xf>
    <xf numFmtId="0" fontId="4" fillId="0" borderId="31" xfId="0" applyFont="1" applyBorder="1" applyAlignment="1">
      <alignment horizontal="right" vertical="top" wrapText="1" readingOrder="2"/>
    </xf>
    <xf numFmtId="0" fontId="4" fillId="0" borderId="31" xfId="0" applyFont="1" applyBorder="1" applyAlignment="1">
      <alignment horizontal="left" vertical="top" wrapText="1" indent="1"/>
    </xf>
    <xf numFmtId="0" fontId="33" fillId="5" borderId="34" xfId="0" applyFont="1" applyFill="1" applyBorder="1" applyAlignment="1">
      <alignment horizontal="centerContinuous" vertical="center"/>
    </xf>
    <xf numFmtId="0" fontId="35" fillId="5" borderId="29" xfId="0" applyFont="1" applyFill="1" applyBorder="1" applyAlignment="1">
      <alignment horizontal="centerContinuous" readingOrder="2"/>
    </xf>
    <xf numFmtId="0" fontId="35" fillId="5" borderId="29" xfId="0" applyFont="1" applyFill="1" applyBorder="1" applyAlignment="1">
      <alignment horizontal="centerContinuous" vertical="center"/>
    </xf>
    <xf numFmtId="0" fontId="35" fillId="5" borderId="30" xfId="0" applyFont="1" applyFill="1" applyBorder="1" applyAlignment="1">
      <alignment horizontal="centerContinuous" vertical="center"/>
    </xf>
    <xf numFmtId="0" fontId="33" fillId="5" borderId="35" xfId="0" applyFont="1" applyFill="1" applyBorder="1" applyAlignment="1">
      <alignment horizontal="centerContinuous" vertical="center"/>
    </xf>
    <xf numFmtId="0" fontId="35" fillId="5" borderId="31" xfId="0" applyFont="1" applyFill="1" applyBorder="1" applyAlignment="1">
      <alignment horizontal="centerContinuous" readingOrder="2"/>
    </xf>
    <xf numFmtId="0" fontId="35" fillId="5" borderId="31" xfId="0" applyFont="1" applyFill="1" applyBorder="1" applyAlignment="1">
      <alignment horizontal="centerContinuous" vertical="center"/>
    </xf>
    <xf numFmtId="0" fontId="35" fillId="5" borderId="33" xfId="0" applyFont="1" applyFill="1" applyBorder="1" applyAlignment="1">
      <alignment horizontal="centerContinuous" vertical="center"/>
    </xf>
    <xf numFmtId="0" fontId="5" fillId="0" borderId="31" xfId="0" applyFont="1" applyBorder="1" applyAlignment="1">
      <alignment horizontal="right" vertical="center" wrapText="1" readingOrder="1"/>
    </xf>
    <xf numFmtId="164" fontId="4" fillId="0" borderId="31" xfId="0" applyNumberFormat="1" applyFont="1" applyBorder="1" applyAlignment="1">
      <alignment vertical="center" wrapText="1"/>
    </xf>
    <xf numFmtId="164" fontId="4" fillId="0" borderId="31" xfId="0" applyNumberFormat="1" applyFont="1" applyBorder="1" applyAlignment="1">
      <alignment vertical="center" wrapText="1" readingOrder="2"/>
    </xf>
    <xf numFmtId="0" fontId="4" fillId="0" borderId="31" xfId="0" applyFont="1" applyBorder="1" applyAlignment="1">
      <alignment horizontal="right" vertical="center" wrapText="1" readingOrder="2"/>
    </xf>
    <xf numFmtId="0" fontId="4" fillId="0" borderId="31" xfId="0" applyFont="1" applyBorder="1" applyAlignment="1">
      <alignment horizontal="left" vertical="center" wrapText="1"/>
    </xf>
    <xf numFmtId="3" fontId="4" fillId="0" borderId="31" xfId="0" applyNumberFormat="1" applyFont="1" applyBorder="1" applyAlignment="1">
      <alignment vertical="top" wrapText="1" readingOrder="2"/>
    </xf>
    <xf numFmtId="3" fontId="4" fillId="0" borderId="31" xfId="0" applyNumberFormat="1" applyFont="1" applyBorder="1" applyAlignment="1">
      <alignment horizontal="left" vertical="center" wrapText="1" readingOrder="2"/>
    </xf>
    <xf numFmtId="3" fontId="4" fillId="0" borderId="31" xfId="0" applyNumberFormat="1" applyFont="1" applyBorder="1" applyAlignment="1">
      <alignment wrapText="1" readingOrder="2"/>
    </xf>
    <xf numFmtId="0" fontId="4" fillId="0" borderId="31" xfId="0" applyFont="1" applyBorder="1" applyAlignment="1">
      <alignment vertical="top" wrapText="1" readingOrder="2"/>
    </xf>
    <xf numFmtId="165" fontId="19" fillId="4" borderId="6" xfId="1" applyNumberFormat="1" applyFont="1" applyFill="1" applyBorder="1" applyAlignment="1">
      <alignment horizontal="center" vertical="center" wrapText="1" readingOrder="1"/>
    </xf>
    <xf numFmtId="165" fontId="19" fillId="4" borderId="13" xfId="1" applyNumberFormat="1" applyFont="1" applyFill="1" applyBorder="1" applyAlignment="1">
      <alignment horizontal="center" vertical="center" wrapText="1" readingOrder="1"/>
    </xf>
    <xf numFmtId="165" fontId="19" fillId="4" borderId="14" xfId="1" applyNumberFormat="1" applyFont="1" applyFill="1" applyBorder="1" applyAlignment="1">
      <alignment horizontal="center" vertical="center" wrapText="1" readingOrder="1"/>
    </xf>
    <xf numFmtId="165" fontId="19" fillId="4" borderId="8" xfId="1" applyNumberFormat="1" applyFont="1" applyFill="1" applyBorder="1" applyAlignment="1">
      <alignment horizontal="center" vertical="center" wrapText="1" readingOrder="1"/>
    </xf>
    <xf numFmtId="165" fontId="19" fillId="4" borderId="0" xfId="1" applyNumberFormat="1" applyFont="1" applyFill="1" applyBorder="1" applyAlignment="1">
      <alignment horizontal="center" vertical="center" wrapText="1" readingOrder="1"/>
    </xf>
    <xf numFmtId="0" fontId="1" fillId="4" borderId="0" xfId="0" applyFont="1" applyFill="1" applyBorder="1" applyAlignment="1">
      <alignment horizontal="right" wrapText="1"/>
    </xf>
    <xf numFmtId="165" fontId="10" fillId="4" borderId="0" xfId="1" applyNumberFormat="1" applyFont="1" applyFill="1" applyBorder="1" applyAlignment="1">
      <alignment horizontal="left" wrapText="1" readingOrder="1"/>
    </xf>
    <xf numFmtId="167" fontId="10" fillId="4" borderId="0" xfId="1" applyNumberFormat="1" applyFont="1" applyFill="1" applyBorder="1" applyAlignment="1">
      <alignment horizontal="left" wrapText="1" readingOrder="1"/>
    </xf>
    <xf numFmtId="0" fontId="3" fillId="4" borderId="0" xfId="0" applyFont="1" applyFill="1" applyBorder="1" applyAlignment="1">
      <alignment horizontal="left" wrapText="1"/>
    </xf>
    <xf numFmtId="164" fontId="10" fillId="4" borderId="0" xfId="0" applyNumberFormat="1" applyFont="1" applyFill="1" applyBorder="1" applyAlignment="1">
      <alignment wrapText="1" readingOrder="2"/>
    </xf>
    <xf numFmtId="165" fontId="10" fillId="4" borderId="0" xfId="1" applyNumberFormat="1" applyFont="1" applyFill="1" applyBorder="1" applyAlignment="1">
      <alignment horizontal="right" wrapText="1" readingOrder="1"/>
    </xf>
    <xf numFmtId="0" fontId="10" fillId="0" borderId="31" xfId="0" applyNumberFormat="1" applyFont="1" applyBorder="1" applyAlignment="1">
      <alignment horizontal="center" wrapText="1" readingOrder="2"/>
    </xf>
    <xf numFmtId="0" fontId="4" fillId="0" borderId="31" xfId="0" applyFont="1" applyBorder="1" applyAlignment="1">
      <alignment horizontal="right" wrapText="1" readingOrder="2"/>
    </xf>
    <xf numFmtId="3" fontId="4" fillId="0" borderId="31" xfId="0" applyNumberFormat="1" applyFont="1" applyBorder="1" applyAlignment="1">
      <alignment horizontal="left" wrapText="1" readingOrder="2"/>
    </xf>
    <xf numFmtId="166" fontId="4" fillId="0" borderId="31" xfId="0" applyNumberFormat="1" applyFont="1" applyBorder="1" applyAlignment="1">
      <alignment horizontal="left" wrapText="1" readingOrder="2"/>
    </xf>
    <xf numFmtId="3" fontId="2" fillId="0" borderId="31" xfId="0" applyNumberFormat="1" applyFont="1" applyBorder="1" applyAlignment="1">
      <alignment horizontal="left" wrapText="1" readingOrder="2"/>
    </xf>
    <xf numFmtId="0" fontId="10" fillId="0" borderId="31" xfId="0" applyFont="1" applyBorder="1" applyAlignment="1">
      <alignment horizontal="center" wrapText="1"/>
    </xf>
    <xf numFmtId="0" fontId="31" fillId="4" borderId="0" xfId="0" applyFont="1" applyFill="1" applyBorder="1" applyAlignment="1">
      <alignment horizontal="right" wrapText="1" readingOrder="2"/>
    </xf>
    <xf numFmtId="165" fontId="31" fillId="4" borderId="0" xfId="1" applyNumberFormat="1" applyFont="1" applyFill="1" applyBorder="1" applyAlignment="1">
      <alignment horizontal="left" wrapText="1" readingOrder="1"/>
    </xf>
    <xf numFmtId="167" fontId="31" fillId="4" borderId="0" xfId="1" applyNumberFormat="1" applyFont="1" applyFill="1" applyBorder="1" applyAlignment="1">
      <alignment horizontal="left" wrapText="1" readingOrder="1"/>
    </xf>
    <xf numFmtId="0" fontId="6" fillId="0" borderId="31" xfId="0" applyFont="1" applyBorder="1" applyAlignment="1">
      <alignment horizontal="right" vertical="center" wrapText="1" readingOrder="2"/>
    </xf>
    <xf numFmtId="0" fontId="6" fillId="0" borderId="36" xfId="0" applyFont="1" applyBorder="1" applyAlignment="1">
      <alignment horizontal="right" vertical="center" wrapText="1" readingOrder="2"/>
    </xf>
    <xf numFmtId="3" fontId="6" fillId="0" borderId="37" xfId="0" applyNumberFormat="1" applyFont="1" applyBorder="1" applyAlignment="1">
      <alignment vertical="center" wrapText="1" readingOrder="2"/>
    </xf>
    <xf numFmtId="166" fontId="6" fillId="0" borderId="37" xfId="0" applyNumberFormat="1" applyFont="1" applyBorder="1" applyAlignment="1">
      <alignment vertical="center" wrapText="1" readingOrder="2"/>
    </xf>
    <xf numFmtId="164" fontId="32" fillId="0" borderId="31" xfId="0" applyNumberFormat="1" applyFont="1" applyBorder="1" applyAlignment="1">
      <alignment horizontal="right" vertical="center" wrapText="1" readingOrder="2"/>
    </xf>
    <xf numFmtId="3" fontId="6" fillId="0" borderId="37" xfId="0" applyNumberFormat="1" applyFont="1" applyBorder="1" applyAlignment="1">
      <alignment horizontal="left" vertical="center" wrapText="1" readingOrder="2"/>
    </xf>
    <xf numFmtId="166" fontId="6" fillId="0" borderId="37" xfId="0" applyNumberFormat="1" applyFont="1" applyBorder="1" applyAlignment="1">
      <alignment horizontal="left" vertical="center" wrapText="1" readingOrder="2"/>
    </xf>
    <xf numFmtId="0" fontId="19" fillId="0" borderId="31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right" vertical="center" wrapText="1" readingOrder="2"/>
    </xf>
    <xf numFmtId="0" fontId="4" fillId="0" borderId="31" xfId="0" applyFont="1" applyBorder="1" applyAlignment="1">
      <alignment horizontal="right" vertical="center" wrapText="1"/>
    </xf>
    <xf numFmtId="3" fontId="4" fillId="0" borderId="31" xfId="0" applyNumberFormat="1" applyFont="1" applyBorder="1" applyAlignment="1">
      <alignment horizontal="left" vertical="center" wrapText="1"/>
    </xf>
    <xf numFmtId="164" fontId="4" fillId="0" borderId="31" xfId="0" applyNumberFormat="1" applyFont="1" applyBorder="1" applyAlignment="1">
      <alignment horizontal="left" vertical="center" wrapText="1"/>
    </xf>
    <xf numFmtId="166" fontId="4" fillId="0" borderId="31" xfId="0" applyNumberFormat="1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right" vertical="center" wrapText="1"/>
    </xf>
    <xf numFmtId="164" fontId="6" fillId="0" borderId="31" xfId="0" applyNumberFormat="1" applyFont="1" applyBorder="1" applyAlignment="1">
      <alignment vertical="center" wrapText="1"/>
    </xf>
    <xf numFmtId="164" fontId="32" fillId="0" borderId="31" xfId="0" applyNumberFormat="1" applyFont="1" applyBorder="1" applyAlignment="1">
      <alignment vertical="center" wrapText="1" readingOrder="2"/>
    </xf>
    <xf numFmtId="3" fontId="6" fillId="0" borderId="31" xfId="0" applyNumberFormat="1" applyFont="1" applyBorder="1" applyAlignment="1">
      <alignment horizontal="left" vertical="center" wrapText="1"/>
    </xf>
    <xf numFmtId="166" fontId="6" fillId="0" borderId="31" xfId="0" applyNumberFormat="1" applyFont="1" applyBorder="1" applyAlignment="1">
      <alignment vertical="center" wrapText="1"/>
    </xf>
    <xf numFmtId="168" fontId="6" fillId="0" borderId="31" xfId="0" applyNumberFormat="1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 readingOrder="1"/>
    </xf>
    <xf numFmtId="165" fontId="31" fillId="4" borderId="0" xfId="1" applyNumberFormat="1" applyFont="1" applyFill="1" applyBorder="1" applyAlignment="1">
      <alignment wrapText="1" readingOrder="1"/>
    </xf>
    <xf numFmtId="167" fontId="31" fillId="4" borderId="0" xfId="1" applyNumberFormat="1" applyFont="1" applyFill="1" applyBorder="1" applyAlignment="1">
      <alignment wrapText="1" readingOrder="1"/>
    </xf>
    <xf numFmtId="0" fontId="19" fillId="0" borderId="31" xfId="0" applyFont="1" applyBorder="1" applyAlignment="1">
      <alignment horizontal="right" vertical="center" wrapText="1" readingOrder="2"/>
    </xf>
    <xf numFmtId="3" fontId="6" fillId="0" borderId="31" xfId="0" applyNumberFormat="1" applyFont="1" applyBorder="1" applyAlignment="1">
      <alignment vertical="center" wrapText="1" readingOrder="2"/>
    </xf>
    <xf numFmtId="166" fontId="6" fillId="0" borderId="31" xfId="0" applyNumberFormat="1" applyFont="1" applyBorder="1" applyAlignment="1">
      <alignment vertical="center" wrapText="1" readingOrder="2"/>
    </xf>
    <xf numFmtId="165" fontId="32" fillId="0" borderId="31" xfId="1" applyNumberFormat="1" applyFont="1" applyBorder="1" applyAlignment="1">
      <alignment horizontal="right" vertical="center" wrapText="1" readingOrder="1"/>
    </xf>
    <xf numFmtId="164" fontId="6" fillId="0" borderId="31" xfId="0" applyNumberFormat="1" applyFont="1" applyBorder="1" applyAlignment="1">
      <alignment horizontal="left" vertical="center" wrapText="1" readingOrder="2"/>
    </xf>
    <xf numFmtId="38" fontId="6" fillId="0" borderId="31" xfId="0" applyNumberFormat="1" applyFont="1" applyBorder="1" applyAlignment="1">
      <alignment vertical="center" wrapText="1" readingOrder="1"/>
    </xf>
    <xf numFmtId="167" fontId="6" fillId="0" borderId="31" xfId="0" applyNumberFormat="1" applyFont="1" applyBorder="1" applyAlignment="1">
      <alignment vertical="center" wrapText="1" readingOrder="1"/>
    </xf>
    <xf numFmtId="0" fontId="1" fillId="4" borderId="0" xfId="0" applyFont="1" applyFill="1" applyBorder="1" applyAlignment="1">
      <alignment horizontal="right" vertical="center" wrapText="1"/>
    </xf>
    <xf numFmtId="167" fontId="31" fillId="4" borderId="0" xfId="1" applyNumberFormat="1" applyFont="1" applyFill="1" applyBorder="1" applyAlignment="1">
      <alignment horizontal="left" vertical="center" wrapText="1" readingOrder="1"/>
    </xf>
    <xf numFmtId="167" fontId="31" fillId="4" borderId="0" xfId="1" applyNumberFormat="1" applyFont="1" applyFill="1" applyBorder="1" applyAlignment="1">
      <alignment horizontal="right" vertical="center" wrapText="1" readingOrder="1"/>
    </xf>
    <xf numFmtId="165" fontId="31" fillId="4" borderId="0" xfId="1" applyNumberFormat="1" applyFont="1" applyFill="1" applyBorder="1" applyAlignment="1">
      <alignment horizontal="left" vertical="center" wrapText="1" readingOrder="1"/>
    </xf>
    <xf numFmtId="0" fontId="1" fillId="4" borderId="0" xfId="0" applyFont="1" applyFill="1" applyBorder="1" applyAlignment="1">
      <alignment horizontal="left" vertical="center" wrapText="1"/>
    </xf>
    <xf numFmtId="167" fontId="31" fillId="4" borderId="0" xfId="1" applyNumberFormat="1" applyFont="1" applyFill="1" applyBorder="1" applyAlignment="1">
      <alignment vertical="center" wrapText="1" readingOrder="1"/>
    </xf>
    <xf numFmtId="167" fontId="10" fillId="4" borderId="0" xfId="1" applyNumberFormat="1" applyFont="1" applyFill="1" applyBorder="1" applyAlignment="1">
      <alignment horizontal="left" vertical="center" wrapText="1" readingOrder="1"/>
    </xf>
    <xf numFmtId="167" fontId="10" fillId="4" borderId="0" xfId="1" applyNumberFormat="1" applyFont="1" applyFill="1" applyBorder="1" applyAlignment="1">
      <alignment horizontal="right" vertical="center" wrapText="1" readingOrder="1"/>
    </xf>
    <xf numFmtId="165" fontId="10" fillId="4" borderId="0" xfId="1" applyNumberFormat="1" applyFont="1" applyFill="1" applyBorder="1" applyAlignment="1">
      <alignment horizontal="right" vertical="center" wrapText="1" readingOrder="1"/>
    </xf>
    <xf numFmtId="165" fontId="10" fillId="4" borderId="0" xfId="1" applyNumberFormat="1" applyFont="1" applyFill="1" applyBorder="1" applyAlignment="1">
      <alignment horizontal="left" vertical="center" wrapText="1" readingOrder="1"/>
    </xf>
    <xf numFmtId="0" fontId="3" fillId="4" borderId="0" xfId="0" applyFont="1" applyFill="1" applyBorder="1" applyAlignment="1">
      <alignment horizontal="left" vertical="center" wrapText="1"/>
    </xf>
    <xf numFmtId="49" fontId="10" fillId="0" borderId="31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 readingOrder="2"/>
    </xf>
    <xf numFmtId="3" fontId="4" fillId="0" borderId="31" xfId="0" applyNumberFormat="1" applyFont="1" applyBorder="1" applyAlignment="1">
      <alignment horizontal="right" vertical="center" wrapText="1" readingOrder="2"/>
    </xf>
    <xf numFmtId="166" fontId="4" fillId="0" borderId="31" xfId="0" applyNumberFormat="1" applyFont="1" applyBorder="1" applyAlignment="1">
      <alignment horizontal="right" vertical="center" wrapText="1" readingOrder="2"/>
    </xf>
    <xf numFmtId="49" fontId="2" fillId="0" borderId="31" xfId="0" applyNumberFormat="1" applyFont="1" applyBorder="1" applyAlignment="1">
      <alignment vertical="center" wrapText="1" readingOrder="2"/>
    </xf>
    <xf numFmtId="3" fontId="2" fillId="0" borderId="31" xfId="0" applyNumberFormat="1" applyFont="1" applyBorder="1" applyAlignment="1">
      <alignment horizontal="left" vertical="center" wrapText="1" readingOrder="2"/>
    </xf>
    <xf numFmtId="166" fontId="4" fillId="0" borderId="31" xfId="0" applyNumberFormat="1" applyFont="1" applyBorder="1" applyAlignment="1">
      <alignment horizontal="left" vertical="center" wrapText="1" readingOrder="2"/>
    </xf>
    <xf numFmtId="3" fontId="2" fillId="0" borderId="31" xfId="0" applyNumberFormat="1" applyFont="1" applyBorder="1" applyAlignment="1">
      <alignment vertical="center" wrapText="1" readingOrder="2"/>
    </xf>
    <xf numFmtId="0" fontId="10" fillId="0" borderId="31" xfId="0" applyFont="1" applyBorder="1" applyAlignment="1">
      <alignment horizontal="center" vertical="center" wrapText="1" readingOrder="1"/>
    </xf>
    <xf numFmtId="3" fontId="4" fillId="0" borderId="31" xfId="0" applyNumberFormat="1" applyFont="1" applyBorder="1" applyAlignment="1">
      <alignment vertical="center" wrapText="1" readingOrder="2"/>
    </xf>
    <xf numFmtId="166" fontId="4" fillId="0" borderId="31" xfId="0" applyNumberFormat="1" applyFont="1" applyBorder="1" applyAlignment="1">
      <alignment vertical="center" wrapText="1" readingOrder="2"/>
    </xf>
    <xf numFmtId="164" fontId="2" fillId="0" borderId="31" xfId="0" applyNumberFormat="1" applyFont="1" applyBorder="1" applyAlignment="1">
      <alignment vertical="center" wrapText="1" readingOrder="2"/>
    </xf>
    <xf numFmtId="165" fontId="4" fillId="0" borderId="31" xfId="1" applyNumberFormat="1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167" fontId="31" fillId="4" borderId="0" xfId="1" applyNumberFormat="1" applyFont="1" applyFill="1" applyBorder="1" applyAlignment="1">
      <alignment horizontal="right" wrapText="1" readingOrder="1"/>
    </xf>
    <xf numFmtId="0" fontId="3" fillId="4" borderId="23" xfId="0" applyFont="1" applyFill="1" applyBorder="1" applyAlignment="1">
      <alignment horizontal="center" readingOrder="2"/>
    </xf>
    <xf numFmtId="0" fontId="3" fillId="4" borderId="24" xfId="0" applyFont="1" applyFill="1" applyBorder="1" applyAlignment="1">
      <alignment horizontal="center" readingOrder="2"/>
    </xf>
    <xf numFmtId="0" fontId="3" fillId="4" borderId="25" xfId="0" applyFont="1" applyFill="1" applyBorder="1" applyAlignment="1">
      <alignment horizontal="center" readingOrder="2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 readingOrder="2"/>
    </xf>
    <xf numFmtId="0" fontId="1" fillId="4" borderId="24" xfId="0" applyFont="1" applyFill="1" applyBorder="1" applyAlignment="1">
      <alignment horizontal="center" readingOrder="2"/>
    </xf>
    <xf numFmtId="0" fontId="1" fillId="4" borderId="23" xfId="0" applyFont="1" applyFill="1" applyBorder="1" applyAlignment="1">
      <alignment horizontal="center" vertical="top"/>
    </xf>
    <xf numFmtId="0" fontId="1" fillId="4" borderId="2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wrapText="1"/>
    </xf>
    <xf numFmtId="164" fontId="4" fillId="0" borderId="31" xfId="0" applyNumberFormat="1" applyFont="1" applyBorder="1" applyAlignment="1">
      <alignment vertical="top" wrapText="1" readingOrder="1"/>
    </xf>
    <xf numFmtId="3" fontId="0" fillId="0" borderId="0" xfId="0" applyNumberFormat="1" applyAlignment="1">
      <alignment vertical="center"/>
    </xf>
    <xf numFmtId="165" fontId="4" fillId="0" borderId="31" xfId="1" applyNumberFormat="1" applyFont="1" applyBorder="1" applyAlignment="1">
      <alignment horizontal="right" vertical="center" wrapText="1"/>
    </xf>
    <xf numFmtId="0" fontId="3" fillId="4" borderId="25" xfId="0" applyFont="1" applyFill="1" applyBorder="1" applyAlignment="1">
      <alignment horizontal="center"/>
    </xf>
    <xf numFmtId="9" fontId="0" fillId="0" borderId="0" xfId="3" applyFont="1" applyAlignment="1">
      <alignment vertical="center"/>
    </xf>
    <xf numFmtId="0" fontId="6" fillId="0" borderId="0" xfId="0" applyFont="1" applyBorder="1" applyAlignment="1">
      <alignment horizontal="right" vertical="center" wrapText="1" readingOrder="2"/>
    </xf>
    <xf numFmtId="167" fontId="10" fillId="4" borderId="0" xfId="1" applyNumberFormat="1" applyFont="1" applyFill="1" applyBorder="1" applyAlignment="1">
      <alignment horizontal="right" wrapText="1" readingOrder="1"/>
    </xf>
    <xf numFmtId="167" fontId="10" fillId="4" borderId="0" xfId="1" applyNumberFormat="1" applyFont="1" applyFill="1" applyBorder="1" applyAlignment="1">
      <alignment horizontal="right" wrapText="1"/>
    </xf>
    <xf numFmtId="0" fontId="24" fillId="0" borderId="0" xfId="0" applyFont="1" applyAlignment="1">
      <alignment horizontal="right" vertical="center" wrapText="1" readingOrder="2"/>
    </xf>
    <xf numFmtId="0" fontId="28" fillId="0" borderId="0" xfId="0" applyFont="1" applyAlignment="1">
      <alignment horizontal="left" vertical="center" wrapText="1" readingOrder="1"/>
    </xf>
    <xf numFmtId="0" fontId="3" fillId="4" borderId="11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 readingOrder="2"/>
    </xf>
    <xf numFmtId="0" fontId="19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/>
    </xf>
    <xf numFmtId="0" fontId="1" fillId="4" borderId="22" xfId="0" applyFont="1" applyFill="1" applyBorder="1" applyAlignment="1">
      <alignment horizontal="center" vertical="center" wrapText="1" readingOrder="2"/>
    </xf>
    <xf numFmtId="0" fontId="1" fillId="4" borderId="0" xfId="0" applyFont="1" applyFill="1" applyBorder="1" applyAlignment="1">
      <alignment horizontal="center" vertical="center" wrapText="1" readingOrder="2"/>
    </xf>
    <xf numFmtId="0" fontId="3" fillId="4" borderId="17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 readingOrder="2"/>
    </xf>
    <xf numFmtId="0" fontId="1" fillId="4" borderId="10" xfId="0" applyFont="1" applyFill="1" applyBorder="1" applyAlignment="1">
      <alignment horizontal="center" vertical="center" wrapText="1" readingOrder="2"/>
    </xf>
    <xf numFmtId="0" fontId="1" fillId="4" borderId="16" xfId="0" applyFont="1" applyFill="1" applyBorder="1" applyAlignment="1">
      <alignment horizontal="center" vertical="center" wrapText="1" readingOrder="2"/>
    </xf>
    <xf numFmtId="0" fontId="3" fillId="4" borderId="1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right" vertical="center" wrapText="1" readingOrder="2"/>
    </xf>
    <xf numFmtId="0" fontId="1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readingOrder="2"/>
    </xf>
    <xf numFmtId="0" fontId="1" fillId="4" borderId="5" xfId="0" applyFont="1" applyFill="1" applyBorder="1" applyAlignment="1">
      <alignment horizontal="center" vertical="top"/>
    </xf>
    <xf numFmtId="0" fontId="1" fillId="4" borderId="21" xfId="0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center" vertical="center"/>
    </xf>
    <xf numFmtId="0" fontId="34" fillId="5" borderId="34" xfId="0" applyFont="1" applyFill="1" applyBorder="1" applyAlignment="1">
      <alignment horizontal="center" vertical="center"/>
    </xf>
    <xf numFmtId="0" fontId="34" fillId="5" borderId="29" xfId="0" applyFont="1" applyFill="1" applyBorder="1" applyAlignment="1">
      <alignment horizontal="center" vertical="center"/>
    </xf>
    <xf numFmtId="0" fontId="34" fillId="5" borderId="3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33" fillId="5" borderId="34" xfId="0" applyFont="1" applyFill="1" applyBorder="1" applyAlignment="1">
      <alignment horizontal="center" vertical="center"/>
    </xf>
    <xf numFmtId="0" fontId="33" fillId="5" borderId="29" xfId="0" applyFont="1" applyFill="1" applyBorder="1" applyAlignment="1">
      <alignment horizontal="center" vertical="center"/>
    </xf>
    <xf numFmtId="0" fontId="33" fillId="5" borderId="30" xfId="0" applyFont="1" applyFill="1" applyBorder="1" applyAlignment="1">
      <alignment horizontal="center" vertical="center"/>
    </xf>
    <xf numFmtId="0" fontId="34" fillId="5" borderId="35" xfId="0" applyFont="1" applyFill="1" applyBorder="1" applyAlignment="1">
      <alignment horizontal="center" vertical="center"/>
    </xf>
    <xf numFmtId="0" fontId="34" fillId="5" borderId="31" xfId="0" applyFont="1" applyFill="1" applyBorder="1" applyAlignment="1">
      <alignment horizontal="center" vertical="center"/>
    </xf>
    <xf numFmtId="0" fontId="34" fillId="5" borderId="33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readingOrder="2"/>
    </xf>
    <xf numFmtId="0" fontId="1" fillId="4" borderId="26" xfId="0" applyFont="1" applyFill="1" applyBorder="1" applyAlignment="1">
      <alignment horizontal="center" vertical="top"/>
    </xf>
    <xf numFmtId="0" fontId="1" fillId="4" borderId="6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readingOrder="2"/>
    </xf>
    <xf numFmtId="0" fontId="1" fillId="4" borderId="21" xfId="0" applyFont="1" applyFill="1" applyBorder="1" applyAlignment="1">
      <alignment horizontal="center" wrapText="1"/>
    </xf>
    <xf numFmtId="0" fontId="1" fillId="4" borderId="26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 indent="1" readingOrder="2"/>
    </xf>
    <xf numFmtId="0" fontId="33" fillId="5" borderId="35" xfId="0" applyFont="1" applyFill="1" applyBorder="1" applyAlignment="1">
      <alignment horizontal="center" vertical="center"/>
    </xf>
    <xf numFmtId="0" fontId="33" fillId="5" borderId="31" xfId="0" applyFont="1" applyFill="1" applyBorder="1" applyAlignment="1">
      <alignment horizontal="center" vertical="center"/>
    </xf>
    <xf numFmtId="0" fontId="33" fillId="5" borderId="33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3" xfId="2"/>
    <cellStyle name="Percent" xfId="3" builtinId="5"/>
  </cellStyles>
  <dxfs count="0"/>
  <tableStyles count="0" defaultTableStyle="TableStyleMedium2" defaultPivotStyle="PivotStyleMedium9"/>
  <colors>
    <mruColors>
      <color rgb="FFB1B3B4"/>
      <color rgb="FF000000"/>
      <color rgb="FFBDD6EE"/>
      <color rgb="FF00B0F0"/>
      <color rgb="FF595959"/>
      <color rgb="FF2E74B5"/>
      <color rgb="FF5B9BD5"/>
      <color rgb="FFDEEAF6"/>
      <color rgb="FFE3A599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419100</xdr:colOff>
      <xdr:row>19</xdr:row>
      <xdr:rowOff>129886</xdr:rowOff>
    </xdr:from>
    <xdr:ext cx="184731" cy="264560"/>
    <xdr:sp macro="" textlink="">
      <xdr:nvSpPr>
        <xdr:cNvPr id="3" name="TextBox 2"/>
        <xdr:cNvSpPr txBox="1"/>
      </xdr:nvSpPr>
      <xdr:spPr>
        <a:xfrm>
          <a:off x="9924272987" y="41303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twoCellAnchor>
    <xdr:from>
      <xdr:col>11</xdr:col>
      <xdr:colOff>525781</xdr:colOff>
      <xdr:row>27</xdr:row>
      <xdr:rowOff>17318</xdr:rowOff>
    </xdr:from>
    <xdr:to>
      <xdr:col>11</xdr:col>
      <xdr:colOff>571500</xdr:colOff>
      <xdr:row>27</xdr:row>
      <xdr:rowOff>63037</xdr:rowOff>
    </xdr:to>
    <xdr:sp macro="" textlink="">
      <xdr:nvSpPr>
        <xdr:cNvPr id="4" name="TextBox 3"/>
        <xdr:cNvSpPr txBox="1"/>
      </xdr:nvSpPr>
      <xdr:spPr>
        <a:xfrm>
          <a:off x="9924305318" y="5541818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abor%20Statistics\Saudi%20Arabia\2016\LF-Q3-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SS_DEPT/COMMON/00%20Population%20&amp;%20Social%20Statistics%20Department/Labour%20%20&#1575;&#1604;&#1593;&#1605;&#1604;/03%20%20Transmission%20Tables%20%20%20%20%20%20%20%20&#1580;&#1583;&#1575;&#1608;&#1604;%20&#1606;&#1602;&#1604;%20&#1575;&#1604;&#1576;&#1610;&#1575;&#1606;&#1575;&#1578;/Oman/2016/_26_9_&#1580;&#1583;&#1575;&#1608;&#1604;%20&#1606;&#1602;&#1604;%20&#1575;&#1604;&#1576;&#1610;&#1575;&#1606;&#1575;&#1578;%20&#1604;&#1587;&#1604;&#1591;&#1606;&#1577;%20&#1593;&#1615;&#1605;&#1575;&#16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abor%20Statistics\Qater\2016\Labour_force_2016_A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</sheetNames>
    <sheetDataSet>
      <sheetData sheetId="0"/>
      <sheetData sheetId="1"/>
      <sheetData sheetId="2"/>
      <sheetData sheetId="3"/>
      <sheetData sheetId="4">
        <row r="9">
          <cell r="B9">
            <v>42454</v>
          </cell>
          <cell r="C9">
            <v>5766</v>
          </cell>
          <cell r="D9">
            <v>48220</v>
          </cell>
        </row>
        <row r="10">
          <cell r="B10">
            <v>746236</v>
          </cell>
          <cell r="C10">
            <v>84901</v>
          </cell>
          <cell r="D10">
            <v>831137</v>
          </cell>
        </row>
        <row r="11">
          <cell r="B11">
            <v>2329975</v>
          </cell>
          <cell r="C11">
            <v>307447</v>
          </cell>
          <cell r="D11">
            <v>2637422</v>
          </cell>
        </row>
        <row r="12">
          <cell r="B12">
            <v>2071792</v>
          </cell>
          <cell r="C12">
            <v>318246</v>
          </cell>
          <cell r="D12">
            <v>2390038</v>
          </cell>
        </row>
        <row r="13">
          <cell r="B13">
            <v>1832889</v>
          </cell>
          <cell r="C13">
            <v>351958</v>
          </cell>
          <cell r="D13">
            <v>2184847</v>
          </cell>
        </row>
        <row r="14">
          <cell r="B14">
            <v>1443254</v>
          </cell>
          <cell r="C14">
            <v>225156</v>
          </cell>
          <cell r="D14">
            <v>1668410</v>
          </cell>
        </row>
        <row r="15">
          <cell r="B15">
            <v>1085577</v>
          </cell>
          <cell r="C15">
            <v>126999</v>
          </cell>
          <cell r="D15">
            <v>1212576</v>
          </cell>
        </row>
        <row r="16">
          <cell r="B16">
            <v>694062</v>
          </cell>
          <cell r="C16">
            <v>43301</v>
          </cell>
          <cell r="D16">
            <v>737363</v>
          </cell>
        </row>
        <row r="17">
          <cell r="B17">
            <v>359844</v>
          </cell>
          <cell r="C17">
            <v>11547</v>
          </cell>
          <cell r="D17">
            <v>371391</v>
          </cell>
        </row>
        <row r="18">
          <cell r="B18">
            <v>154570</v>
          </cell>
          <cell r="C18">
            <v>3063</v>
          </cell>
          <cell r="D18">
            <v>157633</v>
          </cell>
        </row>
        <row r="19">
          <cell r="B19">
            <v>133762</v>
          </cell>
          <cell r="C19">
            <v>3900</v>
          </cell>
          <cell r="D19">
            <v>137662</v>
          </cell>
        </row>
      </sheetData>
      <sheetData sheetId="5">
        <row r="9">
          <cell r="B9">
            <v>19274</v>
          </cell>
          <cell r="C9">
            <v>2162</v>
          </cell>
          <cell r="D9">
            <v>21436</v>
          </cell>
        </row>
        <row r="10">
          <cell r="B10">
            <v>327905</v>
          </cell>
          <cell r="C10">
            <v>44869</v>
          </cell>
          <cell r="D10">
            <v>372774</v>
          </cell>
        </row>
        <row r="11">
          <cell r="B11">
            <v>793783</v>
          </cell>
          <cell r="C11">
            <v>150321</v>
          </cell>
          <cell r="D11">
            <v>944104</v>
          </cell>
        </row>
        <row r="12">
          <cell r="B12">
            <v>804353</v>
          </cell>
          <cell r="C12">
            <v>175215</v>
          </cell>
          <cell r="D12">
            <v>979568</v>
          </cell>
        </row>
        <row r="13">
          <cell r="B13">
            <v>695511</v>
          </cell>
          <cell r="C13">
            <v>211888</v>
          </cell>
          <cell r="D13">
            <v>907399</v>
          </cell>
        </row>
        <row r="14">
          <cell r="B14">
            <v>512617</v>
          </cell>
          <cell r="C14">
            <v>131693</v>
          </cell>
          <cell r="D14">
            <v>644310</v>
          </cell>
        </row>
        <row r="15">
          <cell r="B15">
            <v>451037</v>
          </cell>
          <cell r="C15">
            <v>82953</v>
          </cell>
          <cell r="D15">
            <v>533990</v>
          </cell>
        </row>
        <row r="16">
          <cell r="B16">
            <v>278099</v>
          </cell>
          <cell r="C16">
            <v>25345</v>
          </cell>
          <cell r="D16">
            <v>303444</v>
          </cell>
        </row>
        <row r="17">
          <cell r="B17">
            <v>153797</v>
          </cell>
          <cell r="C17">
            <v>6632</v>
          </cell>
          <cell r="D17">
            <v>160429</v>
          </cell>
        </row>
        <row r="18">
          <cell r="B18">
            <v>62946</v>
          </cell>
          <cell r="C18">
            <v>1660</v>
          </cell>
          <cell r="D18">
            <v>64606</v>
          </cell>
        </row>
        <row r="19">
          <cell r="B19">
            <v>86531</v>
          </cell>
          <cell r="C19">
            <v>2988</v>
          </cell>
          <cell r="D19">
            <v>89519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عليمات"/>
      <sheetName val="السكان في سن العمل"/>
      <sheetName val="القوى العاملة"/>
      <sheetName val="العمالة"/>
      <sheetName val="العاملون بأجر"/>
      <sheetName val="البطالة"/>
      <sheetName val="خارج قوة العمل"/>
      <sheetName val="معدل المشاركة الاقتصادية"/>
      <sheetName val=" نسبة العمالة إلى إجمالي السكان"/>
      <sheetName val="نسبة العمالة الى السكان في سن ا"/>
      <sheetName val="معدل البطالة"/>
      <sheetName val="معدل البطالة للشباب"/>
      <sheetName val="معدل الاعالة"/>
      <sheetName val="Tools"/>
    </sheetNames>
    <sheetDataSet>
      <sheetData sheetId="0"/>
      <sheetData sheetId="1"/>
      <sheetData sheetId="2"/>
      <sheetData sheetId="3">
        <row r="14">
          <cell r="J14">
            <v>2700</v>
          </cell>
          <cell r="K14">
            <v>2671</v>
          </cell>
          <cell r="L14">
            <v>29</v>
          </cell>
        </row>
        <row r="15">
          <cell r="J15">
            <v>184159</v>
          </cell>
          <cell r="K15">
            <v>35500</v>
          </cell>
          <cell r="L15">
            <v>148659</v>
          </cell>
        </row>
        <row r="16">
          <cell r="J16">
            <v>552692</v>
          </cell>
          <cell r="K16">
            <v>87025</v>
          </cell>
          <cell r="L16">
            <v>465667</v>
          </cell>
        </row>
        <row r="17">
          <cell r="J17">
            <v>536722</v>
          </cell>
          <cell r="K17">
            <v>106815</v>
          </cell>
          <cell r="L17">
            <v>429907</v>
          </cell>
        </row>
        <row r="18">
          <cell r="J18">
            <v>379481</v>
          </cell>
          <cell r="K18">
            <v>85206</v>
          </cell>
          <cell r="L18">
            <v>294275</v>
          </cell>
        </row>
        <row r="19">
          <cell r="J19">
            <v>247015</v>
          </cell>
          <cell r="K19">
            <v>49874</v>
          </cell>
          <cell r="L19">
            <v>197141</v>
          </cell>
        </row>
        <row r="20">
          <cell r="J20">
            <v>164087</v>
          </cell>
          <cell r="K20">
            <v>28213</v>
          </cell>
          <cell r="L20">
            <v>135874</v>
          </cell>
        </row>
        <row r="21">
          <cell r="J21">
            <v>98646</v>
          </cell>
          <cell r="K21">
            <v>18825</v>
          </cell>
          <cell r="L21">
            <v>79821</v>
          </cell>
        </row>
        <row r="22">
          <cell r="J22">
            <v>61480</v>
          </cell>
          <cell r="K22">
            <v>12584</v>
          </cell>
          <cell r="L22">
            <v>48896</v>
          </cell>
        </row>
        <row r="23">
          <cell r="J23">
            <v>22313</v>
          </cell>
          <cell r="K23">
            <v>2209</v>
          </cell>
          <cell r="L23">
            <v>20104</v>
          </cell>
        </row>
        <row r="24">
          <cell r="J24">
            <v>6114</v>
          </cell>
          <cell r="K24">
            <v>884</v>
          </cell>
          <cell r="L24">
            <v>5230</v>
          </cell>
        </row>
        <row r="26">
          <cell r="J26">
            <v>2381</v>
          </cell>
          <cell r="K26">
            <v>2362</v>
          </cell>
          <cell r="L26">
            <v>19</v>
          </cell>
        </row>
        <row r="27">
          <cell r="J27">
            <v>164342</v>
          </cell>
          <cell r="K27">
            <v>27704</v>
          </cell>
          <cell r="L27">
            <v>136638</v>
          </cell>
        </row>
        <row r="28">
          <cell r="J28">
            <v>469953</v>
          </cell>
          <cell r="K28">
            <v>53542</v>
          </cell>
          <cell r="L28">
            <v>416411</v>
          </cell>
        </row>
        <row r="29">
          <cell r="J29">
            <v>448080</v>
          </cell>
          <cell r="K29">
            <v>65490</v>
          </cell>
          <cell r="L29">
            <v>382590</v>
          </cell>
        </row>
        <row r="30">
          <cell r="J30">
            <v>313938</v>
          </cell>
          <cell r="K30">
            <v>54505</v>
          </cell>
          <cell r="L30">
            <v>259433</v>
          </cell>
        </row>
        <row r="31">
          <cell r="J31">
            <v>206242</v>
          </cell>
          <cell r="K31">
            <v>34718</v>
          </cell>
          <cell r="L31">
            <v>171524</v>
          </cell>
        </row>
        <row r="32">
          <cell r="J32">
            <v>142971</v>
          </cell>
          <cell r="K32">
            <v>21996</v>
          </cell>
          <cell r="L32">
            <v>120975</v>
          </cell>
        </row>
        <row r="33">
          <cell r="J33">
            <v>86986</v>
          </cell>
          <cell r="K33">
            <v>15895</v>
          </cell>
          <cell r="L33">
            <v>71091</v>
          </cell>
        </row>
        <row r="34">
          <cell r="J34">
            <v>55455</v>
          </cell>
          <cell r="K34">
            <v>11084</v>
          </cell>
          <cell r="L34">
            <v>44371</v>
          </cell>
        </row>
        <row r="35">
          <cell r="J35">
            <v>21089</v>
          </cell>
          <cell r="K35">
            <v>1991</v>
          </cell>
          <cell r="L35">
            <v>19098</v>
          </cell>
        </row>
        <row r="36">
          <cell r="J36">
            <v>5727</v>
          </cell>
          <cell r="K36">
            <v>803</v>
          </cell>
          <cell r="L36">
            <v>4924</v>
          </cell>
        </row>
        <row r="38">
          <cell r="J38">
            <v>319</v>
          </cell>
          <cell r="K38">
            <v>309</v>
          </cell>
          <cell r="L38">
            <v>10</v>
          </cell>
        </row>
        <row r="39">
          <cell r="J39">
            <v>19817</v>
          </cell>
          <cell r="K39">
            <v>7796</v>
          </cell>
          <cell r="L39">
            <v>12021</v>
          </cell>
        </row>
        <row r="40">
          <cell r="J40">
            <v>82739</v>
          </cell>
          <cell r="K40">
            <v>33483</v>
          </cell>
          <cell r="L40">
            <v>49256</v>
          </cell>
        </row>
        <row r="41">
          <cell r="J41">
            <v>88642</v>
          </cell>
          <cell r="K41">
            <v>41325</v>
          </cell>
          <cell r="L41">
            <v>47317</v>
          </cell>
        </row>
        <row r="42">
          <cell r="J42">
            <v>65543</v>
          </cell>
          <cell r="K42">
            <v>30701</v>
          </cell>
          <cell r="L42">
            <v>34842</v>
          </cell>
        </row>
        <row r="43">
          <cell r="J43">
            <v>40854</v>
          </cell>
          <cell r="K43">
            <v>15156</v>
          </cell>
          <cell r="L43">
            <v>25698</v>
          </cell>
        </row>
        <row r="44">
          <cell r="J44">
            <v>21016</v>
          </cell>
          <cell r="K44">
            <v>6217</v>
          </cell>
          <cell r="L44">
            <v>14799</v>
          </cell>
        </row>
        <row r="45">
          <cell r="J45">
            <v>11460</v>
          </cell>
          <cell r="K45">
            <v>2930</v>
          </cell>
          <cell r="L45">
            <v>8530</v>
          </cell>
        </row>
        <row r="46">
          <cell r="J46">
            <v>5625</v>
          </cell>
          <cell r="K46">
            <v>1500</v>
          </cell>
          <cell r="L46">
            <v>4125</v>
          </cell>
        </row>
        <row r="47">
          <cell r="J47">
            <v>1224</v>
          </cell>
          <cell r="K47">
            <v>218</v>
          </cell>
          <cell r="L47">
            <v>1006</v>
          </cell>
        </row>
        <row r="48">
          <cell r="J48">
            <v>387</v>
          </cell>
          <cell r="K48">
            <v>81</v>
          </cell>
          <cell r="L48">
            <v>306</v>
          </cell>
        </row>
        <row r="62">
          <cell r="J62">
            <v>46000</v>
          </cell>
          <cell r="K62">
            <v>9012</v>
          </cell>
          <cell r="L62">
            <v>36988</v>
          </cell>
        </row>
        <row r="63">
          <cell r="J63">
            <v>548033</v>
          </cell>
          <cell r="K63">
            <v>36759</v>
          </cell>
          <cell r="L63">
            <v>511274</v>
          </cell>
        </row>
        <row r="64">
          <cell r="J64">
            <v>192825</v>
          </cell>
          <cell r="K64">
            <v>30230</v>
          </cell>
          <cell r="L64">
            <v>162595</v>
          </cell>
        </row>
        <row r="65">
          <cell r="J65">
            <v>711252</v>
          </cell>
          <cell r="K65">
            <v>61743</v>
          </cell>
          <cell r="L65">
            <v>649509</v>
          </cell>
        </row>
        <row r="66">
          <cell r="J66">
            <v>380412</v>
          </cell>
          <cell r="K66">
            <v>120076</v>
          </cell>
          <cell r="L66">
            <v>260336</v>
          </cell>
        </row>
        <row r="67">
          <cell r="J67">
            <v>109364</v>
          </cell>
          <cell r="K67">
            <v>53256</v>
          </cell>
          <cell r="L67">
            <v>56108</v>
          </cell>
        </row>
        <row r="68">
          <cell r="J68">
            <v>211421</v>
          </cell>
          <cell r="K68">
            <v>104014</v>
          </cell>
          <cell r="L68">
            <v>107407</v>
          </cell>
        </row>
        <row r="69">
          <cell r="J69">
            <v>27182</v>
          </cell>
          <cell r="K69">
            <v>13271</v>
          </cell>
          <cell r="L69">
            <v>13911</v>
          </cell>
        </row>
        <row r="70">
          <cell r="J70">
            <v>4936</v>
          </cell>
          <cell r="K70">
            <v>1319</v>
          </cell>
          <cell r="L70">
            <v>3617</v>
          </cell>
        </row>
        <row r="71">
          <cell r="J71">
            <v>23984</v>
          </cell>
          <cell r="K71">
            <v>126</v>
          </cell>
          <cell r="L71">
            <v>23858</v>
          </cell>
        </row>
        <row r="73">
          <cell r="J73">
            <v>40521</v>
          </cell>
          <cell r="K73">
            <v>7056</v>
          </cell>
          <cell r="L73">
            <v>33465</v>
          </cell>
        </row>
        <row r="74">
          <cell r="J74">
            <v>488180</v>
          </cell>
          <cell r="K74">
            <v>30491</v>
          </cell>
          <cell r="L74">
            <v>457689</v>
          </cell>
        </row>
        <row r="75">
          <cell r="J75">
            <v>171651</v>
          </cell>
          <cell r="K75">
            <v>26708</v>
          </cell>
          <cell r="L75">
            <v>144943</v>
          </cell>
        </row>
        <row r="76">
          <cell r="J76">
            <v>642263</v>
          </cell>
          <cell r="K76">
            <v>54173</v>
          </cell>
          <cell r="L76">
            <v>588090</v>
          </cell>
        </row>
        <row r="77">
          <cell r="J77">
            <v>331350</v>
          </cell>
          <cell r="K77">
            <v>87332</v>
          </cell>
          <cell r="L77">
            <v>244018</v>
          </cell>
        </row>
        <row r="78">
          <cell r="J78">
            <v>73100</v>
          </cell>
          <cell r="K78">
            <v>28845</v>
          </cell>
          <cell r="L78">
            <v>44255</v>
          </cell>
        </row>
        <row r="79">
          <cell r="J79">
            <v>131342</v>
          </cell>
          <cell r="K79">
            <v>47719</v>
          </cell>
          <cell r="L79">
            <v>83623</v>
          </cell>
        </row>
        <row r="80">
          <cell r="J80">
            <v>17621</v>
          </cell>
          <cell r="K80">
            <v>6627</v>
          </cell>
          <cell r="L80">
            <v>10994</v>
          </cell>
        </row>
        <row r="81">
          <cell r="J81">
            <v>3869</v>
          </cell>
          <cell r="K81">
            <v>1034</v>
          </cell>
          <cell r="L81">
            <v>2835</v>
          </cell>
        </row>
        <row r="82">
          <cell r="J82">
            <v>17886</v>
          </cell>
          <cell r="K82">
            <v>105</v>
          </cell>
          <cell r="L82">
            <v>17781</v>
          </cell>
        </row>
        <row r="84">
          <cell r="J84">
            <v>5479</v>
          </cell>
          <cell r="K84">
            <v>1956</v>
          </cell>
          <cell r="L84">
            <v>3523</v>
          </cell>
        </row>
        <row r="85">
          <cell r="J85">
            <v>59853</v>
          </cell>
          <cell r="K85">
            <v>6268</v>
          </cell>
          <cell r="L85">
            <v>53585</v>
          </cell>
        </row>
        <row r="86">
          <cell r="J86">
            <v>21174</v>
          </cell>
          <cell r="K86">
            <v>3522</v>
          </cell>
          <cell r="L86">
            <v>17652</v>
          </cell>
        </row>
        <row r="87">
          <cell r="J87">
            <v>68989</v>
          </cell>
          <cell r="K87">
            <v>7570</v>
          </cell>
          <cell r="L87">
            <v>61419</v>
          </cell>
        </row>
        <row r="88">
          <cell r="J88">
            <v>49062</v>
          </cell>
          <cell r="K88">
            <v>32744</v>
          </cell>
          <cell r="L88">
            <v>16318</v>
          </cell>
        </row>
        <row r="89">
          <cell r="J89">
            <v>36264</v>
          </cell>
          <cell r="K89">
            <v>24411</v>
          </cell>
          <cell r="L89">
            <v>11853</v>
          </cell>
        </row>
        <row r="90">
          <cell r="J90">
            <v>80079</v>
          </cell>
          <cell r="K90">
            <v>56295</v>
          </cell>
          <cell r="L90">
            <v>23784</v>
          </cell>
        </row>
        <row r="91">
          <cell r="J91">
            <v>9561</v>
          </cell>
          <cell r="K91">
            <v>6644</v>
          </cell>
          <cell r="L91">
            <v>2917</v>
          </cell>
        </row>
        <row r="92">
          <cell r="J92">
            <v>1067</v>
          </cell>
          <cell r="K92">
            <v>285</v>
          </cell>
          <cell r="L92">
            <v>782</v>
          </cell>
        </row>
        <row r="93">
          <cell r="J93">
            <v>6098</v>
          </cell>
          <cell r="K93">
            <v>21</v>
          </cell>
          <cell r="L93">
            <v>6077</v>
          </cell>
        </row>
        <row r="174">
          <cell r="J174">
            <v>233561</v>
          </cell>
          <cell r="K174">
            <v>195937</v>
          </cell>
          <cell r="L174">
            <v>37624</v>
          </cell>
        </row>
        <row r="175">
          <cell r="J175">
            <v>2021848</v>
          </cell>
          <cell r="K175">
            <v>233869</v>
          </cell>
          <cell r="L175">
            <v>1787979</v>
          </cell>
        </row>
        <row r="177">
          <cell r="J177">
            <v>138480</v>
          </cell>
          <cell r="K177">
            <v>114566</v>
          </cell>
          <cell r="L177">
            <v>23914</v>
          </cell>
        </row>
        <row r="178">
          <cell r="J178">
            <v>1779303</v>
          </cell>
          <cell r="K178">
            <v>175524</v>
          </cell>
          <cell r="L178">
            <v>1603779</v>
          </cell>
        </row>
        <row r="180">
          <cell r="J180">
            <v>95081</v>
          </cell>
          <cell r="K180">
            <v>81371</v>
          </cell>
          <cell r="L180">
            <v>13710</v>
          </cell>
        </row>
        <row r="181">
          <cell r="J181">
            <v>242545</v>
          </cell>
          <cell r="K181">
            <v>58345</v>
          </cell>
          <cell r="L181">
            <v>184200</v>
          </cell>
        </row>
        <row r="221">
          <cell r="J221">
            <v>95067</v>
          </cell>
          <cell r="K221">
            <v>1239</v>
          </cell>
          <cell r="L221">
            <v>93828</v>
          </cell>
        </row>
        <row r="222">
          <cell r="J222">
            <v>47201</v>
          </cell>
          <cell r="K222">
            <v>28063</v>
          </cell>
          <cell r="L222">
            <v>19138</v>
          </cell>
        </row>
        <row r="223">
          <cell r="J223">
            <v>244340</v>
          </cell>
          <cell r="K223">
            <v>24464</v>
          </cell>
          <cell r="L223">
            <v>219876</v>
          </cell>
        </row>
        <row r="224">
          <cell r="J224">
            <v>3987</v>
          </cell>
          <cell r="K224">
            <v>2944</v>
          </cell>
          <cell r="L224">
            <v>1043</v>
          </cell>
        </row>
        <row r="225">
          <cell r="J225">
            <v>705343</v>
          </cell>
          <cell r="K225">
            <v>54360</v>
          </cell>
          <cell r="L225">
            <v>650983</v>
          </cell>
        </row>
        <row r="226">
          <cell r="J226">
            <v>282046</v>
          </cell>
          <cell r="K226">
            <v>35944</v>
          </cell>
          <cell r="L226">
            <v>246102</v>
          </cell>
        </row>
        <row r="227">
          <cell r="J227">
            <v>120818</v>
          </cell>
          <cell r="K227">
            <v>7461</v>
          </cell>
          <cell r="L227">
            <v>113357</v>
          </cell>
        </row>
        <row r="228">
          <cell r="J228">
            <v>90190</v>
          </cell>
          <cell r="K228">
            <v>18157</v>
          </cell>
          <cell r="L228">
            <v>72033</v>
          </cell>
        </row>
        <row r="229">
          <cell r="J229">
            <v>19547</v>
          </cell>
          <cell r="K229">
            <v>15434</v>
          </cell>
          <cell r="L229">
            <v>4113</v>
          </cell>
        </row>
        <row r="230">
          <cell r="J230">
            <v>117237</v>
          </cell>
          <cell r="K230">
            <v>25241</v>
          </cell>
          <cell r="L230">
            <v>91996</v>
          </cell>
        </row>
        <row r="232">
          <cell r="J232">
            <v>21359</v>
          </cell>
          <cell r="K232">
            <v>5894</v>
          </cell>
          <cell r="L232">
            <v>15465</v>
          </cell>
        </row>
        <row r="233">
          <cell r="J233">
            <v>12396</v>
          </cell>
          <cell r="K233">
            <v>2040</v>
          </cell>
          <cell r="L233">
            <v>10356</v>
          </cell>
        </row>
        <row r="234">
          <cell r="J234">
            <v>55069</v>
          </cell>
          <cell r="K234">
            <v>1842</v>
          </cell>
          <cell r="L234">
            <v>53227</v>
          </cell>
        </row>
        <row r="235">
          <cell r="J235">
            <v>195488</v>
          </cell>
          <cell r="L235">
            <v>195488</v>
          </cell>
        </row>
        <row r="236">
          <cell r="J236">
            <v>974</v>
          </cell>
          <cell r="L236">
            <v>974</v>
          </cell>
        </row>
        <row r="237">
          <cell r="J237">
            <v>244347</v>
          </cell>
          <cell r="K237">
            <v>206723</v>
          </cell>
          <cell r="L237">
            <v>37624</v>
          </cell>
        </row>
        <row r="239">
          <cell r="J239">
            <v>94497</v>
          </cell>
          <cell r="K239">
            <v>870</v>
          </cell>
          <cell r="L239">
            <v>93627</v>
          </cell>
        </row>
        <row r="240">
          <cell r="J240">
            <v>44582</v>
          </cell>
          <cell r="K240">
            <v>26190</v>
          </cell>
          <cell r="L240">
            <v>18392</v>
          </cell>
        </row>
        <row r="241">
          <cell r="J241">
            <v>238516</v>
          </cell>
          <cell r="K241">
            <v>19616</v>
          </cell>
          <cell r="L241">
            <v>218900</v>
          </cell>
        </row>
        <row r="242">
          <cell r="J242">
            <v>3602</v>
          </cell>
          <cell r="K242">
            <v>2572</v>
          </cell>
          <cell r="L242">
            <v>1030</v>
          </cell>
        </row>
        <row r="243">
          <cell r="J243">
            <v>693984</v>
          </cell>
          <cell r="K243">
            <v>43957</v>
          </cell>
          <cell r="L243">
            <v>650027</v>
          </cell>
        </row>
        <row r="244">
          <cell r="J244">
            <v>265207</v>
          </cell>
          <cell r="K244">
            <v>24585</v>
          </cell>
          <cell r="L244">
            <v>240622</v>
          </cell>
        </row>
        <row r="245">
          <cell r="J245">
            <v>115600</v>
          </cell>
          <cell r="K245">
            <v>5156</v>
          </cell>
          <cell r="L245">
            <v>110444</v>
          </cell>
        </row>
        <row r="246">
          <cell r="J246">
            <v>84804</v>
          </cell>
          <cell r="K246">
            <v>14785</v>
          </cell>
          <cell r="L246">
            <v>70019</v>
          </cell>
        </row>
        <row r="247">
          <cell r="J247">
            <v>12162</v>
          </cell>
          <cell r="K247">
            <v>8481</v>
          </cell>
          <cell r="L247">
            <v>3681</v>
          </cell>
        </row>
        <row r="248">
          <cell r="J248">
            <v>106880</v>
          </cell>
          <cell r="K248">
            <v>18652</v>
          </cell>
          <cell r="L248">
            <v>88228</v>
          </cell>
        </row>
        <row r="250">
          <cell r="J250">
            <v>9677</v>
          </cell>
          <cell r="K250">
            <v>2318</v>
          </cell>
          <cell r="L250">
            <v>7359</v>
          </cell>
        </row>
        <row r="251">
          <cell r="J251">
            <v>5471</v>
          </cell>
          <cell r="K251">
            <v>666</v>
          </cell>
          <cell r="L251">
            <v>4805</v>
          </cell>
        </row>
        <row r="252">
          <cell r="J252">
            <v>49252</v>
          </cell>
          <cell r="K252">
            <v>1147</v>
          </cell>
          <cell r="L252">
            <v>48105</v>
          </cell>
        </row>
        <row r="253">
          <cell r="J253">
            <v>47905</v>
          </cell>
          <cell r="L253">
            <v>47905</v>
          </cell>
        </row>
        <row r="254">
          <cell r="J254">
            <v>635</v>
          </cell>
          <cell r="L254">
            <v>635</v>
          </cell>
        </row>
        <row r="255">
          <cell r="J255">
            <v>145009</v>
          </cell>
          <cell r="K255">
            <v>121295</v>
          </cell>
          <cell r="L255">
            <v>23914</v>
          </cell>
        </row>
        <row r="257">
          <cell r="J257">
            <v>570</v>
          </cell>
          <cell r="K257">
            <v>369</v>
          </cell>
          <cell r="L257">
            <v>201</v>
          </cell>
        </row>
        <row r="258">
          <cell r="J258">
            <v>2619</v>
          </cell>
          <cell r="K258">
            <v>1873</v>
          </cell>
          <cell r="L258">
            <v>746</v>
          </cell>
        </row>
        <row r="259">
          <cell r="J259">
            <v>5824</v>
          </cell>
          <cell r="K259">
            <v>4848</v>
          </cell>
          <cell r="L259">
            <v>976</v>
          </cell>
        </row>
        <row r="260">
          <cell r="J260">
            <v>385</v>
          </cell>
          <cell r="K260">
            <v>372</v>
          </cell>
          <cell r="L260">
            <v>13</v>
          </cell>
        </row>
        <row r="261">
          <cell r="J261">
            <v>11359</v>
          </cell>
          <cell r="K261">
            <v>10403</v>
          </cell>
          <cell r="L261">
            <v>956</v>
          </cell>
        </row>
        <row r="262">
          <cell r="J262">
            <v>16839</v>
          </cell>
          <cell r="K262">
            <v>11359</v>
          </cell>
          <cell r="L262">
            <v>5480</v>
          </cell>
        </row>
        <row r="263">
          <cell r="J263">
            <v>5218</v>
          </cell>
          <cell r="K263">
            <v>2305</v>
          </cell>
          <cell r="L263">
            <v>2913</v>
          </cell>
        </row>
        <row r="264">
          <cell r="J264">
            <v>5386</v>
          </cell>
          <cell r="K264">
            <v>3372</v>
          </cell>
          <cell r="L264">
            <v>2014</v>
          </cell>
        </row>
        <row r="265">
          <cell r="J265">
            <v>7385</v>
          </cell>
          <cell r="K265">
            <v>6953</v>
          </cell>
          <cell r="L265">
            <v>432</v>
          </cell>
        </row>
        <row r="266">
          <cell r="J266">
            <v>10357</v>
          </cell>
          <cell r="K266">
            <v>6589</v>
          </cell>
          <cell r="L266">
            <v>3768</v>
          </cell>
        </row>
        <row r="268">
          <cell r="J268">
            <v>11682</v>
          </cell>
          <cell r="K268">
            <v>3576</v>
          </cell>
          <cell r="L268">
            <v>8106</v>
          </cell>
        </row>
        <row r="269">
          <cell r="J269">
            <v>6925</v>
          </cell>
          <cell r="K269">
            <v>1374</v>
          </cell>
          <cell r="L269">
            <v>5551</v>
          </cell>
        </row>
        <row r="270">
          <cell r="J270">
            <v>5817</v>
          </cell>
          <cell r="K270">
            <v>695</v>
          </cell>
          <cell r="L270">
            <v>5122</v>
          </cell>
        </row>
        <row r="271">
          <cell r="J271">
            <v>147583</v>
          </cell>
          <cell r="L271">
            <v>147583</v>
          </cell>
        </row>
        <row r="272">
          <cell r="J272">
            <v>339</v>
          </cell>
          <cell r="L272">
            <v>339</v>
          </cell>
        </row>
        <row r="273">
          <cell r="J273">
            <v>99338</v>
          </cell>
          <cell r="K273">
            <v>85628</v>
          </cell>
          <cell r="L273">
            <v>13710</v>
          </cell>
        </row>
        <row r="287">
          <cell r="J287">
            <v>48772.873891122596</v>
          </cell>
          <cell r="K287">
            <v>11778.873891122599</v>
          </cell>
          <cell r="L287">
            <v>36994</v>
          </cell>
        </row>
        <row r="288">
          <cell r="J288">
            <v>102751</v>
          </cell>
          <cell r="K288">
            <v>21627</v>
          </cell>
          <cell r="L288">
            <v>81124</v>
          </cell>
        </row>
        <row r="289">
          <cell r="J289">
            <v>78950.112429418921</v>
          </cell>
          <cell r="K289">
            <v>19401.112429418914</v>
          </cell>
          <cell r="L289">
            <v>59549</v>
          </cell>
        </row>
        <row r="290">
          <cell r="J290">
            <v>54174</v>
          </cell>
          <cell r="K290">
            <v>51679</v>
          </cell>
          <cell r="L290">
            <v>2495</v>
          </cell>
        </row>
        <row r="291">
          <cell r="J291">
            <v>593190.7214637982</v>
          </cell>
          <cell r="K291">
            <v>54405.721463798152</v>
          </cell>
          <cell r="L291">
            <v>538785</v>
          </cell>
        </row>
        <row r="292">
          <cell r="J292">
            <v>94734.88814237724</v>
          </cell>
          <cell r="K292">
            <v>527.8881423772425</v>
          </cell>
          <cell r="L292">
            <v>94207</v>
          </cell>
        </row>
        <row r="293">
          <cell r="J293">
            <v>145247.2081237417</v>
          </cell>
          <cell r="K293">
            <v>13380.208123741701</v>
          </cell>
          <cell r="L293">
            <v>131867</v>
          </cell>
        </row>
        <row r="295">
          <cell r="J295">
            <v>893241.06704610726</v>
          </cell>
          <cell r="K295">
            <v>50283.067046107251</v>
          </cell>
          <cell r="L295">
            <v>842958</v>
          </cell>
        </row>
        <row r="296">
          <cell r="J296">
            <v>244347</v>
          </cell>
          <cell r="K296">
            <v>206723</v>
          </cell>
          <cell r="L296">
            <v>37624</v>
          </cell>
        </row>
        <row r="298">
          <cell r="J298">
            <v>43828.873891122596</v>
          </cell>
          <cell r="K298">
            <v>9048.8738911225992</v>
          </cell>
          <cell r="L298">
            <v>34780</v>
          </cell>
        </row>
        <row r="299">
          <cell r="J299">
            <v>86740</v>
          </cell>
          <cell r="K299">
            <v>13207</v>
          </cell>
          <cell r="L299">
            <v>73533</v>
          </cell>
        </row>
        <row r="300">
          <cell r="J300">
            <v>63371</v>
          </cell>
          <cell r="K300">
            <v>14330</v>
          </cell>
          <cell r="L300">
            <v>49041</v>
          </cell>
        </row>
        <row r="301">
          <cell r="J301">
            <v>28608</v>
          </cell>
          <cell r="K301">
            <v>26183</v>
          </cell>
          <cell r="L301">
            <v>2425</v>
          </cell>
        </row>
        <row r="302">
          <cell r="J302">
            <v>420162</v>
          </cell>
          <cell r="K302">
            <v>43681</v>
          </cell>
          <cell r="L302">
            <v>376481</v>
          </cell>
        </row>
        <row r="303">
          <cell r="J303">
            <v>94672</v>
          </cell>
          <cell r="K303">
            <v>467</v>
          </cell>
          <cell r="L303">
            <v>94205</v>
          </cell>
        </row>
        <row r="304">
          <cell r="J304">
            <v>142695.2081237417</v>
          </cell>
          <cell r="K304">
            <v>12247.208123741701</v>
          </cell>
          <cell r="L304">
            <v>130448</v>
          </cell>
        </row>
        <row r="306">
          <cell r="J306">
            <v>892697.06704610726</v>
          </cell>
          <cell r="K306">
            <v>49831.067046107251</v>
          </cell>
          <cell r="L306">
            <v>842866</v>
          </cell>
        </row>
        <row r="307">
          <cell r="J307">
            <v>145009</v>
          </cell>
          <cell r="K307">
            <v>121295</v>
          </cell>
          <cell r="L307">
            <v>23914</v>
          </cell>
        </row>
        <row r="309">
          <cell r="J309">
            <v>4944</v>
          </cell>
          <cell r="K309">
            <v>2730</v>
          </cell>
          <cell r="L309">
            <v>2214</v>
          </cell>
        </row>
        <row r="310">
          <cell r="J310">
            <v>16011</v>
          </cell>
          <cell r="K310">
            <v>8420</v>
          </cell>
          <cell r="L310">
            <v>7591</v>
          </cell>
        </row>
        <row r="311">
          <cell r="J311">
            <v>15579.112429418912</v>
          </cell>
          <cell r="K311">
            <v>5071.1124294189121</v>
          </cell>
          <cell r="L311">
            <v>10508</v>
          </cell>
        </row>
        <row r="312">
          <cell r="J312">
            <v>25566</v>
          </cell>
          <cell r="K312">
            <v>25496</v>
          </cell>
          <cell r="L312">
            <v>70</v>
          </cell>
        </row>
        <row r="313">
          <cell r="J313">
            <v>173028.72146379817</v>
          </cell>
          <cell r="K313">
            <v>10724.721463798156</v>
          </cell>
          <cell r="L313">
            <v>162304</v>
          </cell>
        </row>
        <row r="314">
          <cell r="J314">
            <v>62.888142377242517</v>
          </cell>
          <cell r="K314">
            <v>60.888142377242517</v>
          </cell>
          <cell r="L314">
            <v>2</v>
          </cell>
        </row>
        <row r="315">
          <cell r="J315">
            <v>2552</v>
          </cell>
          <cell r="K315">
            <v>1133</v>
          </cell>
          <cell r="L315">
            <v>1419</v>
          </cell>
        </row>
        <row r="316">
          <cell r="K316">
            <v>0</v>
          </cell>
        </row>
        <row r="317">
          <cell r="J317">
            <v>544</v>
          </cell>
          <cell r="K317">
            <v>452</v>
          </cell>
          <cell r="L317">
            <v>92</v>
          </cell>
        </row>
        <row r="318">
          <cell r="J318">
            <v>99338</v>
          </cell>
          <cell r="K318">
            <v>85628</v>
          </cell>
          <cell r="L318">
            <v>13710</v>
          </cell>
        </row>
      </sheetData>
      <sheetData sheetId="4"/>
      <sheetData sheetId="5">
        <row r="13">
          <cell r="K13">
            <v>951</v>
          </cell>
        </row>
        <row r="14">
          <cell r="K14">
            <v>11749</v>
          </cell>
        </row>
        <row r="15">
          <cell r="K15">
            <v>20869</v>
          </cell>
        </row>
        <row r="16">
          <cell r="K16">
            <v>7231</v>
          </cell>
        </row>
        <row r="17">
          <cell r="K17">
            <v>2735</v>
          </cell>
        </row>
        <row r="18">
          <cell r="K18">
            <v>323</v>
          </cell>
        </row>
        <row r="20">
          <cell r="K20">
            <v>760</v>
          </cell>
        </row>
        <row r="21">
          <cell r="K21">
            <v>6638</v>
          </cell>
        </row>
        <row r="22">
          <cell r="K22">
            <v>5512</v>
          </cell>
        </row>
        <row r="23">
          <cell r="K23">
            <v>1791</v>
          </cell>
        </row>
        <row r="24">
          <cell r="K24">
            <v>997</v>
          </cell>
        </row>
        <row r="25">
          <cell r="K25">
            <v>133</v>
          </cell>
        </row>
        <row r="27">
          <cell r="K27">
            <v>191</v>
          </cell>
        </row>
        <row r="28">
          <cell r="K28">
            <v>5111</v>
          </cell>
        </row>
        <row r="29">
          <cell r="K29">
            <v>15357</v>
          </cell>
        </row>
        <row r="30">
          <cell r="K30">
            <v>5440</v>
          </cell>
        </row>
        <row r="31">
          <cell r="K31">
            <v>1738</v>
          </cell>
        </row>
        <row r="32">
          <cell r="K32">
            <v>190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el"/>
      <sheetName val="Pref."/>
      <sheetName val="-"/>
      <sheetName val="Def."/>
      <sheetName val="Indicators"/>
      <sheetName val="Goals"/>
      <sheetName val="Survey description"/>
      <sheetName val="Contents"/>
      <sheetName val="Chapter 1"/>
      <sheetName val="1A"/>
      <sheetName val="GR-1"/>
      <sheetName val="2A"/>
      <sheetName val="3A"/>
      <sheetName val="GR-2"/>
      <sheetName val="4A"/>
      <sheetName val="5A"/>
      <sheetName val="6A"/>
      <sheetName val="7A"/>
      <sheetName val="8A"/>
      <sheetName val="9A"/>
      <sheetName val="10A"/>
      <sheetName val="11A"/>
      <sheetName val="12A"/>
      <sheetName val="13A"/>
      <sheetName val="GR-3"/>
      <sheetName val="14A"/>
      <sheetName val="GR-4"/>
      <sheetName val="15A"/>
      <sheetName val="16A"/>
      <sheetName val="GR-5"/>
      <sheetName val="17A"/>
      <sheetName val="GR-6"/>
      <sheetName val="18A"/>
      <sheetName val="GR-7"/>
      <sheetName val="19A"/>
      <sheetName val="GR-8"/>
      <sheetName val="20A"/>
      <sheetName val="21A"/>
      <sheetName val="22A"/>
      <sheetName val="Chapter 2"/>
      <sheetName val="1"/>
      <sheetName val="GR-9"/>
      <sheetName val="2"/>
      <sheetName val="GR-10"/>
      <sheetName val="3"/>
      <sheetName val="GR-11"/>
      <sheetName val="4"/>
      <sheetName val="5"/>
      <sheetName val="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GR-12"/>
      <sheetName val="20"/>
      <sheetName val="GR-13"/>
      <sheetName val="021"/>
      <sheetName val="GR-14"/>
      <sheetName val="022"/>
      <sheetName val="GR-15"/>
      <sheetName val="023"/>
      <sheetName val="GR-16"/>
      <sheetName val="024"/>
      <sheetName val="GR-17"/>
      <sheetName val="025"/>
      <sheetName val="026"/>
      <sheetName val="027"/>
      <sheetName val="GR-18"/>
      <sheetName val="028"/>
      <sheetName val="GR-19"/>
      <sheetName val="029"/>
      <sheetName val="GR-20"/>
      <sheetName val="030"/>
      <sheetName val="031"/>
      <sheetName val="GR-21"/>
      <sheetName val="032"/>
      <sheetName val="033"/>
      <sheetName val="034"/>
      <sheetName val="035"/>
      <sheetName val="036"/>
      <sheetName val="037"/>
      <sheetName val="038"/>
      <sheetName val="039"/>
      <sheetName val="040"/>
      <sheetName val="041"/>
      <sheetName val="042"/>
      <sheetName val="043"/>
      <sheetName val="044"/>
      <sheetName val="045"/>
      <sheetName val="046"/>
      <sheetName val="047"/>
      <sheetName val="048"/>
      <sheetName val="049"/>
      <sheetName val="050"/>
      <sheetName val="051"/>
      <sheetName val="052"/>
      <sheetName val="053"/>
      <sheetName val="054"/>
      <sheetName val="055"/>
      <sheetName val="056"/>
      <sheetName val="057"/>
      <sheetName val="058"/>
      <sheetName val="059"/>
      <sheetName val="060"/>
      <sheetName val="061"/>
      <sheetName val="062"/>
      <sheetName val="063"/>
      <sheetName val="064"/>
      <sheetName val="065"/>
      <sheetName val="066"/>
      <sheetName val="067"/>
      <sheetName val="068"/>
      <sheetName val="069"/>
      <sheetName val="070"/>
      <sheetName val="071"/>
      <sheetName val="072"/>
      <sheetName val="073"/>
      <sheetName val="074"/>
      <sheetName val="075"/>
      <sheetName val="076"/>
      <sheetName val="077"/>
      <sheetName val="078"/>
      <sheetName val="079"/>
      <sheetName val="080"/>
      <sheetName val="081"/>
      <sheetName val="082"/>
      <sheetName val="083"/>
      <sheetName val="084"/>
      <sheetName val="085"/>
      <sheetName val="086"/>
      <sheetName val="087"/>
      <sheetName val="088"/>
      <sheetName val="089"/>
      <sheetName val="090"/>
      <sheetName val="091"/>
      <sheetName val="092"/>
      <sheetName val="093"/>
      <sheetName val="094"/>
      <sheetName val="095"/>
      <sheetName val="096"/>
      <sheetName val="097"/>
      <sheetName val="098"/>
      <sheetName val="099"/>
      <sheetName val="100"/>
      <sheetName val="101"/>
      <sheetName val="102"/>
      <sheetName val="GR-22"/>
      <sheetName val="103"/>
      <sheetName val="GR-23"/>
      <sheetName val="104"/>
      <sheetName val="105"/>
      <sheetName val="106"/>
      <sheetName val="107"/>
      <sheetName val="108"/>
      <sheetName val="109"/>
      <sheetName val="GR-24"/>
      <sheetName val="110"/>
      <sheetName val="111"/>
      <sheetName val="112"/>
      <sheetName val="113"/>
      <sheetName val="114"/>
      <sheetName val="GR-25"/>
      <sheetName val="115"/>
      <sheetName val="GR-26"/>
      <sheetName val="1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 refreshError="1"/>
      <sheetData sheetId="32"/>
      <sheetData sheetId="33" refreshError="1"/>
      <sheetData sheetId="34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/>
      <sheetData sheetId="43" refreshError="1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>
        <row r="8">
          <cell r="B8">
            <v>1639</v>
          </cell>
          <cell r="C8">
            <v>154</v>
          </cell>
          <cell r="D8">
            <v>1793</v>
          </cell>
          <cell r="E8">
            <v>4955</v>
          </cell>
          <cell r="F8">
            <v>1299</v>
          </cell>
          <cell r="G8">
            <v>6254</v>
          </cell>
          <cell r="H8">
            <v>6594</v>
          </cell>
          <cell r="I8">
            <v>1453</v>
          </cell>
          <cell r="J8">
            <v>8047</v>
          </cell>
        </row>
        <row r="9">
          <cell r="B9">
            <v>9582</v>
          </cell>
          <cell r="C9">
            <v>5223</v>
          </cell>
          <cell r="D9">
            <v>14805</v>
          </cell>
          <cell r="E9">
            <v>185004</v>
          </cell>
          <cell r="F9">
            <v>30188</v>
          </cell>
          <cell r="G9">
            <v>215192</v>
          </cell>
          <cell r="H9">
            <v>194586</v>
          </cell>
          <cell r="I9">
            <v>35411</v>
          </cell>
          <cell r="J9">
            <v>229997</v>
          </cell>
        </row>
        <row r="10">
          <cell r="B10">
            <v>13513</v>
          </cell>
          <cell r="C10">
            <v>8193</v>
          </cell>
          <cell r="D10">
            <v>21706</v>
          </cell>
          <cell r="E10">
            <v>316123</v>
          </cell>
          <cell r="F10">
            <v>38848</v>
          </cell>
          <cell r="G10">
            <v>354971</v>
          </cell>
          <cell r="H10">
            <v>329636</v>
          </cell>
          <cell r="I10">
            <v>47041</v>
          </cell>
          <cell r="J10">
            <v>376677</v>
          </cell>
        </row>
        <row r="11">
          <cell r="B11">
            <v>8309</v>
          </cell>
          <cell r="C11">
            <v>8071</v>
          </cell>
          <cell r="D11">
            <v>16380</v>
          </cell>
          <cell r="E11">
            <v>358938</v>
          </cell>
          <cell r="F11">
            <v>58584</v>
          </cell>
          <cell r="G11">
            <v>417522</v>
          </cell>
          <cell r="H11">
            <v>367247</v>
          </cell>
          <cell r="I11">
            <v>66655</v>
          </cell>
          <cell r="J11">
            <v>433902</v>
          </cell>
        </row>
        <row r="12">
          <cell r="B12">
            <v>9021</v>
          </cell>
          <cell r="C12">
            <v>4668</v>
          </cell>
          <cell r="D12">
            <v>13689</v>
          </cell>
          <cell r="E12">
            <v>316020</v>
          </cell>
          <cell r="F12">
            <v>52720</v>
          </cell>
          <cell r="G12">
            <v>368740</v>
          </cell>
          <cell r="H12">
            <v>325041</v>
          </cell>
          <cell r="I12">
            <v>57388</v>
          </cell>
          <cell r="J12">
            <v>382429</v>
          </cell>
        </row>
        <row r="13">
          <cell r="B13">
            <v>6529</v>
          </cell>
          <cell r="C13">
            <v>4831</v>
          </cell>
          <cell r="D13">
            <v>11360</v>
          </cell>
          <cell r="E13">
            <v>202981</v>
          </cell>
          <cell r="F13">
            <v>26369</v>
          </cell>
          <cell r="G13">
            <v>229350</v>
          </cell>
          <cell r="H13">
            <v>209510</v>
          </cell>
          <cell r="I13">
            <v>31200</v>
          </cell>
          <cell r="J13">
            <v>240710</v>
          </cell>
        </row>
        <row r="14">
          <cell r="B14">
            <v>6947</v>
          </cell>
          <cell r="C14">
            <v>2747</v>
          </cell>
          <cell r="D14">
            <v>9694</v>
          </cell>
          <cell r="E14">
            <v>147532</v>
          </cell>
          <cell r="F14">
            <v>13941</v>
          </cell>
          <cell r="G14">
            <v>161473</v>
          </cell>
          <cell r="H14">
            <v>154479</v>
          </cell>
          <cell r="I14">
            <v>16688</v>
          </cell>
          <cell r="J14">
            <v>171167</v>
          </cell>
        </row>
        <row r="15">
          <cell r="B15">
            <v>5967</v>
          </cell>
          <cell r="C15">
            <v>1568</v>
          </cell>
          <cell r="D15">
            <v>7535</v>
          </cell>
          <cell r="E15">
            <v>87109</v>
          </cell>
          <cell r="F15">
            <v>7171</v>
          </cell>
          <cell r="G15">
            <v>94280</v>
          </cell>
          <cell r="H15">
            <v>93076</v>
          </cell>
          <cell r="I15">
            <v>8739</v>
          </cell>
          <cell r="J15">
            <v>101815</v>
          </cell>
        </row>
        <row r="16">
          <cell r="B16">
            <v>1736</v>
          </cell>
          <cell r="C16">
            <v>687</v>
          </cell>
          <cell r="D16">
            <v>2423</v>
          </cell>
          <cell r="E16">
            <v>70504</v>
          </cell>
          <cell r="F16">
            <v>4133</v>
          </cell>
          <cell r="G16">
            <v>74637</v>
          </cell>
          <cell r="H16">
            <v>72240</v>
          </cell>
          <cell r="I16">
            <v>4820</v>
          </cell>
          <cell r="J16">
            <v>77060</v>
          </cell>
        </row>
        <row r="17">
          <cell r="B17">
            <v>1206</v>
          </cell>
          <cell r="C17">
            <v>126</v>
          </cell>
          <cell r="D17">
            <v>1332</v>
          </cell>
          <cell r="E17">
            <v>16841</v>
          </cell>
          <cell r="F17">
            <v>881</v>
          </cell>
          <cell r="G17">
            <v>17722</v>
          </cell>
          <cell r="H17">
            <v>18047</v>
          </cell>
          <cell r="I17">
            <v>1007</v>
          </cell>
          <cell r="J17">
            <v>19054</v>
          </cell>
        </row>
        <row r="18">
          <cell r="B18">
            <v>602</v>
          </cell>
          <cell r="C18">
            <v>126</v>
          </cell>
          <cell r="D18">
            <v>728</v>
          </cell>
          <cell r="E18">
            <v>10652</v>
          </cell>
          <cell r="F18">
            <v>449</v>
          </cell>
          <cell r="G18">
            <v>11101</v>
          </cell>
          <cell r="H18">
            <v>11254</v>
          </cell>
          <cell r="I18">
            <v>575</v>
          </cell>
          <cell r="J18">
            <v>11829</v>
          </cell>
        </row>
      </sheetData>
      <sheetData sheetId="64" refreshError="1"/>
      <sheetData sheetId="65">
        <row r="8">
          <cell r="B8">
            <v>28</v>
          </cell>
          <cell r="C8">
            <v>14</v>
          </cell>
          <cell r="D8">
            <v>42</v>
          </cell>
          <cell r="E8">
            <v>26247</v>
          </cell>
          <cell r="F8">
            <v>2173</v>
          </cell>
          <cell r="G8">
            <v>28420</v>
          </cell>
          <cell r="H8">
            <v>26275</v>
          </cell>
          <cell r="I8">
            <v>2187</v>
          </cell>
          <cell r="J8">
            <v>28462</v>
          </cell>
        </row>
        <row r="9">
          <cell r="B9">
            <v>574</v>
          </cell>
          <cell r="C9">
            <v>182</v>
          </cell>
          <cell r="D9">
            <v>756</v>
          </cell>
          <cell r="E9">
            <v>202681</v>
          </cell>
          <cell r="F9">
            <v>23476</v>
          </cell>
          <cell r="G9">
            <v>226157</v>
          </cell>
          <cell r="H9">
            <v>203255</v>
          </cell>
          <cell r="I9">
            <v>23658</v>
          </cell>
          <cell r="J9">
            <v>226913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1270</v>
          </cell>
          <cell r="F10">
            <v>98</v>
          </cell>
          <cell r="G10">
            <v>1368</v>
          </cell>
          <cell r="H10">
            <v>1270</v>
          </cell>
          <cell r="I10">
            <v>98</v>
          </cell>
          <cell r="J10">
            <v>1368</v>
          </cell>
        </row>
        <row r="11">
          <cell r="B11">
            <v>3682</v>
          </cell>
          <cell r="C11">
            <v>322</v>
          </cell>
          <cell r="D11">
            <v>4004</v>
          </cell>
          <cell r="E11">
            <v>366752</v>
          </cell>
          <cell r="F11">
            <v>48959</v>
          </cell>
          <cell r="G11">
            <v>415711</v>
          </cell>
          <cell r="H11">
            <v>370434</v>
          </cell>
          <cell r="I11">
            <v>49281</v>
          </cell>
          <cell r="J11">
            <v>419715</v>
          </cell>
        </row>
        <row r="12">
          <cell r="B12">
            <v>8966</v>
          </cell>
          <cell r="C12">
            <v>2450</v>
          </cell>
          <cell r="D12">
            <v>11416</v>
          </cell>
          <cell r="E12">
            <v>490431</v>
          </cell>
          <cell r="F12">
            <v>42763</v>
          </cell>
          <cell r="G12">
            <v>533194</v>
          </cell>
          <cell r="H12">
            <v>499397</v>
          </cell>
          <cell r="I12">
            <v>45213</v>
          </cell>
          <cell r="J12">
            <v>544610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30328</v>
          </cell>
          <cell r="F13">
            <v>0</v>
          </cell>
          <cell r="G13">
            <v>30328</v>
          </cell>
          <cell r="H13">
            <v>30328</v>
          </cell>
          <cell r="I13">
            <v>0</v>
          </cell>
          <cell r="J13">
            <v>30328</v>
          </cell>
        </row>
        <row r="14">
          <cell r="B14">
            <v>24919</v>
          </cell>
          <cell r="C14">
            <v>11037</v>
          </cell>
          <cell r="D14">
            <v>35956</v>
          </cell>
          <cell r="E14">
            <v>284606</v>
          </cell>
          <cell r="F14">
            <v>37127</v>
          </cell>
          <cell r="G14">
            <v>321733</v>
          </cell>
          <cell r="H14">
            <v>309525</v>
          </cell>
          <cell r="I14">
            <v>48164</v>
          </cell>
          <cell r="J14">
            <v>357689</v>
          </cell>
        </row>
        <row r="15">
          <cell r="B15">
            <v>2450</v>
          </cell>
          <cell r="C15">
            <v>1008</v>
          </cell>
          <cell r="D15">
            <v>3458</v>
          </cell>
          <cell r="E15">
            <v>84052</v>
          </cell>
          <cell r="F15">
            <v>13344</v>
          </cell>
          <cell r="G15">
            <v>97396</v>
          </cell>
          <cell r="H15">
            <v>86502</v>
          </cell>
          <cell r="I15">
            <v>14352</v>
          </cell>
          <cell r="J15">
            <v>100854</v>
          </cell>
        </row>
        <row r="16">
          <cell r="B16">
            <v>21436</v>
          </cell>
          <cell r="C16">
            <v>19939</v>
          </cell>
          <cell r="D16">
            <v>41375</v>
          </cell>
          <cell r="E16">
            <v>206334</v>
          </cell>
          <cell r="F16">
            <v>60434</v>
          </cell>
          <cell r="G16">
            <v>266768</v>
          </cell>
          <cell r="H16">
            <v>227770</v>
          </cell>
          <cell r="I16">
            <v>80373</v>
          </cell>
          <cell r="J16">
            <v>308143</v>
          </cell>
        </row>
        <row r="17">
          <cell r="B17">
            <v>686</v>
          </cell>
          <cell r="C17">
            <v>462</v>
          </cell>
          <cell r="D17">
            <v>1148</v>
          </cell>
          <cell r="E17">
            <v>7802</v>
          </cell>
          <cell r="F17">
            <v>1196</v>
          </cell>
          <cell r="G17">
            <v>8998</v>
          </cell>
          <cell r="H17">
            <v>8488</v>
          </cell>
          <cell r="I17">
            <v>1658</v>
          </cell>
          <cell r="J17">
            <v>10146</v>
          </cell>
        </row>
        <row r="18">
          <cell r="B18">
            <v>1652</v>
          </cell>
          <cell r="C18">
            <v>672</v>
          </cell>
          <cell r="D18">
            <v>2324</v>
          </cell>
          <cell r="E18">
            <v>10748</v>
          </cell>
          <cell r="F18">
            <v>4033</v>
          </cell>
          <cell r="G18">
            <v>14781</v>
          </cell>
          <cell r="H18">
            <v>12400</v>
          </cell>
          <cell r="I18">
            <v>4705</v>
          </cell>
          <cell r="J18">
            <v>17105</v>
          </cell>
        </row>
        <row r="19">
          <cell r="B19">
            <v>658</v>
          </cell>
          <cell r="C19">
            <v>308</v>
          </cell>
          <cell r="D19">
            <v>966</v>
          </cell>
          <cell r="E19">
            <v>5408</v>
          </cell>
          <cell r="F19">
            <v>980</v>
          </cell>
          <cell r="G19">
            <v>6388</v>
          </cell>
          <cell r="H19">
            <v>6066</v>
          </cell>
          <cell r="I19">
            <v>1288</v>
          </cell>
          <cell r="J19">
            <v>7354</v>
          </cell>
        </row>
      </sheetData>
      <sheetData sheetId="66" refreshError="1"/>
      <sheetData sheetId="67"/>
      <sheetData sheetId="68" refreshError="1"/>
      <sheetData sheetId="69">
        <row r="8">
          <cell r="B8">
            <v>44497</v>
          </cell>
          <cell r="C8">
            <v>24574</v>
          </cell>
          <cell r="D8">
            <v>69071</v>
          </cell>
          <cell r="E8">
            <v>53807</v>
          </cell>
          <cell r="F8">
            <v>14722</v>
          </cell>
          <cell r="G8">
            <v>68529</v>
          </cell>
          <cell r="H8">
            <v>98304</v>
          </cell>
          <cell r="I8">
            <v>39296</v>
          </cell>
          <cell r="J8">
            <v>137600</v>
          </cell>
        </row>
        <row r="9">
          <cell r="B9">
            <v>8815</v>
          </cell>
          <cell r="C9">
            <v>4358</v>
          </cell>
          <cell r="D9">
            <v>13173</v>
          </cell>
          <cell r="E9">
            <v>49754</v>
          </cell>
          <cell r="F9">
            <v>8456</v>
          </cell>
          <cell r="G9">
            <v>58210</v>
          </cell>
          <cell r="H9">
            <v>58569</v>
          </cell>
          <cell r="I9">
            <v>12814</v>
          </cell>
          <cell r="J9">
            <v>71383</v>
          </cell>
        </row>
        <row r="10">
          <cell r="B10">
            <v>5743</v>
          </cell>
          <cell r="C10">
            <v>2828</v>
          </cell>
          <cell r="D10">
            <v>8571</v>
          </cell>
          <cell r="E10">
            <v>43617</v>
          </cell>
          <cell r="F10">
            <v>5370</v>
          </cell>
          <cell r="G10">
            <v>48987</v>
          </cell>
          <cell r="H10">
            <v>49360</v>
          </cell>
          <cell r="I10">
            <v>8198</v>
          </cell>
          <cell r="J10">
            <v>57558</v>
          </cell>
        </row>
        <row r="11">
          <cell r="B11">
            <v>5685</v>
          </cell>
          <cell r="C11">
            <v>4368</v>
          </cell>
          <cell r="D11">
            <v>10053</v>
          </cell>
          <cell r="E11">
            <v>1497088</v>
          </cell>
          <cell r="F11">
            <v>95489</v>
          </cell>
          <cell r="G11">
            <v>1592577</v>
          </cell>
          <cell r="H11">
            <v>1502773</v>
          </cell>
          <cell r="I11">
            <v>99857</v>
          </cell>
          <cell r="J11">
            <v>1602630</v>
          </cell>
        </row>
        <row r="12">
          <cell r="B12">
            <v>128</v>
          </cell>
          <cell r="C12">
            <v>56</v>
          </cell>
          <cell r="D12">
            <v>184</v>
          </cell>
          <cell r="E12">
            <v>3306</v>
          </cell>
          <cell r="F12">
            <v>1459</v>
          </cell>
          <cell r="G12">
            <v>4765</v>
          </cell>
          <cell r="H12">
            <v>3434</v>
          </cell>
          <cell r="I12">
            <v>1515</v>
          </cell>
          <cell r="J12">
            <v>4949</v>
          </cell>
        </row>
        <row r="13">
          <cell r="B13">
            <v>183</v>
          </cell>
          <cell r="C13">
            <v>210</v>
          </cell>
          <cell r="D13">
            <v>393</v>
          </cell>
          <cell r="E13">
            <v>2966</v>
          </cell>
          <cell r="F13">
            <v>1466</v>
          </cell>
          <cell r="G13">
            <v>4432</v>
          </cell>
          <cell r="H13">
            <v>3149</v>
          </cell>
          <cell r="I13">
            <v>1676</v>
          </cell>
          <cell r="J13">
            <v>4825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66121</v>
          </cell>
          <cell r="F14">
            <v>107621</v>
          </cell>
          <cell r="G14">
            <v>173742</v>
          </cell>
          <cell r="H14">
            <v>66121</v>
          </cell>
          <cell r="I14">
            <v>107621</v>
          </cell>
          <cell r="J14">
            <v>173742</v>
          </cell>
        </row>
      </sheetData>
      <sheetData sheetId="70" refreshError="1"/>
      <sheetData sheetId="71"/>
      <sheetData sheetId="72" refreshError="1"/>
      <sheetData sheetId="73"/>
      <sheetData sheetId="74"/>
      <sheetData sheetId="75"/>
      <sheetData sheetId="76" refreshError="1"/>
      <sheetData sheetId="77"/>
      <sheetData sheetId="78" refreshError="1"/>
      <sheetData sheetId="79"/>
      <sheetData sheetId="80" refreshError="1"/>
      <sheetData sheetId="81"/>
      <sheetData sheetId="82"/>
      <sheetData sheetId="83" refreshError="1"/>
      <sheetData sheetId="84"/>
      <sheetData sheetId="85">
        <row r="16">
          <cell r="B16">
            <v>5538</v>
          </cell>
          <cell r="C16">
            <v>2798</v>
          </cell>
          <cell r="D16">
            <v>2044305</v>
          </cell>
          <cell r="E16">
            <v>46</v>
          </cell>
        </row>
      </sheetData>
      <sheetData sheetId="86">
        <row r="16">
          <cell r="B16">
            <v>4658</v>
          </cell>
          <cell r="C16">
            <v>2673</v>
          </cell>
          <cell r="D16">
            <v>1774379</v>
          </cell>
        </row>
      </sheetData>
      <sheetData sheetId="87">
        <row r="15">
          <cell r="B15">
            <v>880</v>
          </cell>
          <cell r="C15">
            <v>125</v>
          </cell>
          <cell r="D15">
            <v>269926</v>
          </cell>
          <cell r="E15">
            <v>46</v>
          </cell>
        </row>
      </sheetData>
      <sheetData sheetId="88">
        <row r="7">
          <cell r="F7">
            <v>24916</v>
          </cell>
        </row>
        <row r="8">
          <cell r="F8">
            <v>100540</v>
          </cell>
        </row>
        <row r="9">
          <cell r="F9">
            <v>144043</v>
          </cell>
        </row>
        <row r="10">
          <cell r="F10">
            <v>17369</v>
          </cell>
        </row>
        <row r="11">
          <cell r="F11">
            <v>9182</v>
          </cell>
        </row>
        <row r="12">
          <cell r="F12">
            <v>847252</v>
          </cell>
        </row>
        <row r="13">
          <cell r="F13">
            <v>254932</v>
          </cell>
        </row>
        <row r="14">
          <cell r="F14">
            <v>59119</v>
          </cell>
        </row>
        <row r="15">
          <cell r="F15">
            <v>72682</v>
          </cell>
        </row>
        <row r="16">
          <cell r="F16">
            <v>15613</v>
          </cell>
        </row>
        <row r="17">
          <cell r="F17">
            <v>15738</v>
          </cell>
        </row>
        <row r="18">
          <cell r="F18">
            <v>12177</v>
          </cell>
        </row>
        <row r="19">
          <cell r="F19">
            <v>28819</v>
          </cell>
        </row>
        <row r="20">
          <cell r="F20">
            <v>84849</v>
          </cell>
        </row>
        <row r="21">
          <cell r="F21">
            <v>87281</v>
          </cell>
        </row>
        <row r="22">
          <cell r="F22">
            <v>47053</v>
          </cell>
        </row>
        <row r="23">
          <cell r="F23">
            <v>29959</v>
          </cell>
        </row>
        <row r="24">
          <cell r="F24">
            <v>6280</v>
          </cell>
        </row>
        <row r="25">
          <cell r="F25">
            <v>16192</v>
          </cell>
        </row>
        <row r="26">
          <cell r="F26">
            <v>173742</v>
          </cell>
        </row>
        <row r="27">
          <cell r="F27">
            <v>4949</v>
          </cell>
        </row>
      </sheetData>
      <sheetData sheetId="89">
        <row r="7">
          <cell r="F7">
            <v>24916</v>
          </cell>
        </row>
        <row r="8">
          <cell r="F8">
            <v>93901</v>
          </cell>
        </row>
        <row r="9">
          <cell r="F9">
            <v>141850</v>
          </cell>
        </row>
        <row r="10">
          <cell r="F10">
            <v>15844</v>
          </cell>
        </row>
        <row r="11">
          <cell r="F11">
            <v>8578</v>
          </cell>
        </row>
        <row r="12">
          <cell r="F12">
            <v>840820</v>
          </cell>
        </row>
        <row r="13">
          <cell r="F13">
            <v>227380</v>
          </cell>
        </row>
        <row r="14">
          <cell r="F14">
            <v>48627</v>
          </cell>
        </row>
        <row r="15">
          <cell r="F15">
            <v>55408</v>
          </cell>
        </row>
        <row r="16">
          <cell r="F16">
            <v>13153</v>
          </cell>
        </row>
        <row r="17">
          <cell r="F17">
            <v>9886</v>
          </cell>
        </row>
        <row r="18">
          <cell r="F18">
            <v>11405</v>
          </cell>
        </row>
        <row r="19">
          <cell r="F19">
            <v>25458</v>
          </cell>
        </row>
        <row r="20">
          <cell r="F20">
            <v>79049</v>
          </cell>
        </row>
        <row r="21">
          <cell r="F21">
            <v>71856</v>
          </cell>
        </row>
        <row r="22">
          <cell r="F22">
            <v>13471</v>
          </cell>
        </row>
        <row r="23">
          <cell r="F23">
            <v>13733</v>
          </cell>
        </row>
        <row r="24">
          <cell r="F24">
            <v>5396</v>
          </cell>
        </row>
        <row r="25">
          <cell r="F25">
            <v>11424</v>
          </cell>
        </row>
        <row r="26">
          <cell r="F26">
            <v>66121</v>
          </cell>
        </row>
        <row r="27">
          <cell r="F27">
            <v>3434</v>
          </cell>
        </row>
      </sheetData>
      <sheetData sheetId="90">
        <row r="7">
          <cell r="F7">
            <v>6639</v>
          </cell>
        </row>
        <row r="8">
          <cell r="F8">
            <v>2193</v>
          </cell>
        </row>
        <row r="9">
          <cell r="F9">
            <v>1525</v>
          </cell>
        </row>
        <row r="10">
          <cell r="F10">
            <v>604</v>
          </cell>
        </row>
        <row r="11">
          <cell r="F11">
            <v>6432</v>
          </cell>
        </row>
        <row r="12">
          <cell r="F12">
            <v>27552</v>
          </cell>
        </row>
        <row r="13">
          <cell r="F13">
            <v>10492</v>
          </cell>
        </row>
        <row r="14">
          <cell r="F14">
            <v>17274</v>
          </cell>
        </row>
        <row r="15">
          <cell r="F15">
            <v>2460</v>
          </cell>
        </row>
        <row r="16">
          <cell r="F16">
            <v>5852</v>
          </cell>
        </row>
        <row r="17">
          <cell r="F17">
            <v>772</v>
          </cell>
        </row>
        <row r="18">
          <cell r="F18">
            <v>3361</v>
          </cell>
        </row>
        <row r="19">
          <cell r="F19">
            <v>5800</v>
          </cell>
        </row>
        <row r="20">
          <cell r="F20">
            <v>15425</v>
          </cell>
        </row>
        <row r="21">
          <cell r="F21">
            <v>33582</v>
          </cell>
        </row>
        <row r="22">
          <cell r="F22">
            <v>16226</v>
          </cell>
        </row>
        <row r="23">
          <cell r="F23">
            <v>884</v>
          </cell>
        </row>
        <row r="24">
          <cell r="F24">
            <v>4768</v>
          </cell>
        </row>
        <row r="25">
          <cell r="F25">
            <v>107621</v>
          </cell>
        </row>
        <row r="26">
          <cell r="F26">
            <v>1515</v>
          </cell>
        </row>
      </sheetData>
      <sheetData sheetId="91"/>
      <sheetData sheetId="92"/>
      <sheetData sheetId="93"/>
      <sheetData sheetId="94"/>
      <sheetData sheetId="95"/>
      <sheetData sheetId="96"/>
      <sheetData sheetId="97">
        <row r="7">
          <cell r="I7">
            <v>42753</v>
          </cell>
        </row>
        <row r="8">
          <cell r="I8">
            <v>187116</v>
          </cell>
        </row>
        <row r="9">
          <cell r="I9">
            <v>138106</v>
          </cell>
        </row>
        <row r="10">
          <cell r="I10">
            <v>109313</v>
          </cell>
        </row>
        <row r="11">
          <cell r="I11">
            <v>194480</v>
          </cell>
        </row>
        <row r="12">
          <cell r="I12">
            <v>25250</v>
          </cell>
        </row>
        <row r="13">
          <cell r="I13">
            <v>672329</v>
          </cell>
        </row>
        <row r="14">
          <cell r="I14">
            <v>293905</v>
          </cell>
        </row>
        <row r="15">
          <cell r="I15">
            <v>389435</v>
          </cell>
        </row>
      </sheetData>
      <sheetData sheetId="98">
        <row r="7">
          <cell r="I7">
            <v>36350</v>
          </cell>
        </row>
        <row r="8">
          <cell r="I8">
            <v>130841</v>
          </cell>
        </row>
        <row r="9">
          <cell r="I9">
            <v>122573</v>
          </cell>
        </row>
        <row r="10">
          <cell r="I10">
            <v>75859</v>
          </cell>
        </row>
        <row r="11">
          <cell r="I11">
            <v>145645</v>
          </cell>
        </row>
        <row r="12">
          <cell r="I12">
            <v>25250</v>
          </cell>
        </row>
        <row r="13">
          <cell r="I13">
            <v>671866</v>
          </cell>
        </row>
        <row r="14">
          <cell r="I14">
            <v>293184</v>
          </cell>
        </row>
        <row r="15">
          <cell r="I15">
            <v>280142</v>
          </cell>
        </row>
      </sheetData>
      <sheetData sheetId="99">
        <row r="7">
          <cell r="I7">
            <v>6403</v>
          </cell>
        </row>
        <row r="8">
          <cell r="I8">
            <v>56275</v>
          </cell>
        </row>
        <row r="9">
          <cell r="I9">
            <v>15533</v>
          </cell>
        </row>
        <row r="10">
          <cell r="I10">
            <v>33454</v>
          </cell>
        </row>
        <row r="11">
          <cell r="I11">
            <v>48835</v>
          </cell>
        </row>
        <row r="12">
          <cell r="I12">
            <v>463</v>
          </cell>
        </row>
        <row r="13">
          <cell r="I13">
            <v>721</v>
          </cell>
        </row>
        <row r="14">
          <cell r="I14">
            <v>109293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>
        <row r="7">
          <cell r="F7">
            <v>10111</v>
          </cell>
        </row>
        <row r="8">
          <cell r="F8">
            <v>30023</v>
          </cell>
        </row>
        <row r="9">
          <cell r="F9">
            <v>16744</v>
          </cell>
        </row>
        <row r="10">
          <cell r="F10">
            <v>25422</v>
          </cell>
        </row>
        <row r="11">
          <cell r="F11">
            <v>8011</v>
          </cell>
        </row>
        <row r="12">
          <cell r="F12">
            <v>5546</v>
          </cell>
        </row>
        <row r="13">
          <cell r="F13">
            <v>1457</v>
          </cell>
        </row>
        <row r="14">
          <cell r="F14">
            <v>4131</v>
          </cell>
        </row>
        <row r="15">
          <cell r="B15">
            <v>3193</v>
          </cell>
          <cell r="C15">
            <v>294</v>
          </cell>
          <cell r="D15">
            <v>97958</v>
          </cell>
          <cell r="E15">
            <v>0</v>
          </cell>
        </row>
      </sheetData>
      <sheetData sheetId="116">
        <row r="7">
          <cell r="F7">
            <v>8081</v>
          </cell>
        </row>
        <row r="8">
          <cell r="F8">
            <v>13968</v>
          </cell>
        </row>
        <row r="9">
          <cell r="F9">
            <v>11404</v>
          </cell>
        </row>
        <row r="10">
          <cell r="F10">
            <v>15211</v>
          </cell>
        </row>
        <row r="11">
          <cell r="F11">
            <v>5869</v>
          </cell>
        </row>
        <row r="12">
          <cell r="F12">
            <v>5546</v>
          </cell>
        </row>
        <row r="13">
          <cell r="F13">
            <v>1457</v>
          </cell>
        </row>
        <row r="14">
          <cell r="F14">
            <v>3515</v>
          </cell>
        </row>
        <row r="15">
          <cell r="B15">
            <v>2465</v>
          </cell>
          <cell r="C15">
            <v>294</v>
          </cell>
          <cell r="D15">
            <v>62292</v>
          </cell>
        </row>
      </sheetData>
      <sheetData sheetId="117">
        <row r="7">
          <cell r="F7">
            <v>2030</v>
          </cell>
        </row>
        <row r="8">
          <cell r="F8">
            <v>16055</v>
          </cell>
        </row>
        <row r="9">
          <cell r="F9">
            <v>5340</v>
          </cell>
        </row>
        <row r="10">
          <cell r="F10">
            <v>10211</v>
          </cell>
        </row>
        <row r="11">
          <cell r="F11">
            <v>2142</v>
          </cell>
        </row>
        <row r="12">
          <cell r="F12">
            <v>616</v>
          </cell>
        </row>
        <row r="13">
          <cell r="B13">
            <v>728</v>
          </cell>
          <cell r="C13">
            <v>0</v>
          </cell>
          <cell r="D13">
            <v>35666</v>
          </cell>
          <cell r="E13">
            <v>0</v>
          </cell>
        </row>
      </sheetData>
      <sheetData sheetId="118">
        <row r="7">
          <cell r="F7">
            <v>28</v>
          </cell>
        </row>
        <row r="8">
          <cell r="F8">
            <v>10129</v>
          </cell>
        </row>
        <row r="9">
          <cell r="F9">
            <v>1232</v>
          </cell>
        </row>
        <row r="10">
          <cell r="F10">
            <v>2535</v>
          </cell>
        </row>
        <row r="11">
          <cell r="F11">
            <v>658</v>
          </cell>
        </row>
        <row r="12">
          <cell r="F12">
            <v>1485</v>
          </cell>
        </row>
        <row r="13">
          <cell r="F13">
            <v>2352</v>
          </cell>
        </row>
        <row r="14">
          <cell r="F14">
            <v>1839</v>
          </cell>
        </row>
        <row r="15">
          <cell r="F15">
            <v>840</v>
          </cell>
        </row>
        <row r="16">
          <cell r="F16">
            <v>2955</v>
          </cell>
        </row>
        <row r="17">
          <cell r="F17">
            <v>4188</v>
          </cell>
        </row>
        <row r="18">
          <cell r="F18">
            <v>644</v>
          </cell>
        </row>
        <row r="19">
          <cell r="F19">
            <v>350</v>
          </cell>
        </row>
        <row r="20">
          <cell r="F20">
            <v>1064</v>
          </cell>
        </row>
        <row r="21">
          <cell r="F21">
            <v>51519</v>
          </cell>
        </row>
        <row r="22">
          <cell r="F22">
            <v>12245</v>
          </cell>
        </row>
        <row r="23">
          <cell r="F23">
            <v>5237</v>
          </cell>
        </row>
        <row r="24">
          <cell r="F24">
            <v>1316</v>
          </cell>
        </row>
        <row r="25">
          <cell r="F25">
            <v>645</v>
          </cell>
        </row>
        <row r="26">
          <cell r="F26">
            <v>184</v>
          </cell>
        </row>
      </sheetData>
      <sheetData sheetId="119">
        <row r="7">
          <cell r="F7">
            <v>28</v>
          </cell>
        </row>
        <row r="8">
          <cell r="F8">
            <v>8140</v>
          </cell>
        </row>
        <row r="9">
          <cell r="F9">
            <v>882</v>
          </cell>
        </row>
        <row r="10">
          <cell r="F10">
            <v>1555</v>
          </cell>
        </row>
        <row r="11">
          <cell r="F11">
            <v>308</v>
          </cell>
        </row>
        <row r="12">
          <cell r="F12">
            <v>1359</v>
          </cell>
        </row>
        <row r="13">
          <cell r="F13">
            <v>1148</v>
          </cell>
        </row>
        <row r="14">
          <cell r="F14">
            <v>1080</v>
          </cell>
        </row>
        <row r="15">
          <cell r="F15">
            <v>336</v>
          </cell>
        </row>
        <row r="16">
          <cell r="F16">
            <v>2143</v>
          </cell>
        </row>
        <row r="17">
          <cell r="F17">
            <v>1976</v>
          </cell>
        </row>
        <row r="18">
          <cell r="F18">
            <v>476</v>
          </cell>
        </row>
        <row r="19">
          <cell r="F19">
            <v>210</v>
          </cell>
        </row>
        <row r="20">
          <cell r="F20">
            <v>616</v>
          </cell>
        </row>
        <row r="21">
          <cell r="F21">
            <v>39455</v>
          </cell>
        </row>
        <row r="22">
          <cell r="F22">
            <v>2186</v>
          </cell>
        </row>
        <row r="23">
          <cell r="F23">
            <v>1834</v>
          </cell>
        </row>
        <row r="24">
          <cell r="F24">
            <v>812</v>
          </cell>
        </row>
        <row r="25">
          <cell r="F25">
            <v>379</v>
          </cell>
        </row>
        <row r="26">
          <cell r="F26">
            <v>128</v>
          </cell>
        </row>
      </sheetData>
      <sheetData sheetId="120">
        <row r="7">
          <cell r="F7">
            <v>1989</v>
          </cell>
        </row>
        <row r="8">
          <cell r="F8">
            <v>350</v>
          </cell>
        </row>
        <row r="9">
          <cell r="F9">
            <v>980</v>
          </cell>
        </row>
        <row r="10">
          <cell r="F10">
            <v>350</v>
          </cell>
        </row>
        <row r="11">
          <cell r="F11">
            <v>126</v>
          </cell>
        </row>
        <row r="12">
          <cell r="F12">
            <v>1204</v>
          </cell>
        </row>
        <row r="13">
          <cell r="F13">
            <v>759</v>
          </cell>
        </row>
        <row r="14">
          <cell r="F14">
            <v>504</v>
          </cell>
        </row>
        <row r="15">
          <cell r="F15">
            <v>812</v>
          </cell>
        </row>
        <row r="16">
          <cell r="F16">
            <v>2212</v>
          </cell>
        </row>
        <row r="17">
          <cell r="F17">
            <v>168</v>
          </cell>
        </row>
        <row r="18">
          <cell r="F18">
            <v>140</v>
          </cell>
        </row>
        <row r="19">
          <cell r="F19">
            <v>448</v>
          </cell>
        </row>
        <row r="20">
          <cell r="F20">
            <v>12064</v>
          </cell>
        </row>
        <row r="21">
          <cell r="F21">
            <v>10059</v>
          </cell>
        </row>
        <row r="22">
          <cell r="F22">
            <v>3403</v>
          </cell>
        </row>
        <row r="23">
          <cell r="F23">
            <v>504</v>
          </cell>
        </row>
        <row r="24">
          <cell r="F24">
            <v>266</v>
          </cell>
        </row>
        <row r="25">
          <cell r="F25">
            <v>56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>
        <row r="8">
          <cell r="B8">
            <v>14</v>
          </cell>
          <cell r="C8">
            <v>14</v>
          </cell>
          <cell r="D8">
            <v>28</v>
          </cell>
          <cell r="E8">
            <v>134</v>
          </cell>
          <cell r="F8">
            <v>42</v>
          </cell>
          <cell r="G8">
            <v>176</v>
          </cell>
          <cell r="H8">
            <v>148</v>
          </cell>
          <cell r="I8">
            <v>56</v>
          </cell>
          <cell r="J8">
            <v>204</v>
          </cell>
        </row>
        <row r="9">
          <cell r="B9">
            <v>28</v>
          </cell>
          <cell r="C9">
            <v>56</v>
          </cell>
          <cell r="D9">
            <v>84</v>
          </cell>
          <cell r="E9">
            <v>208</v>
          </cell>
          <cell r="F9">
            <v>152</v>
          </cell>
          <cell r="G9">
            <v>360</v>
          </cell>
          <cell r="H9">
            <v>236</v>
          </cell>
          <cell r="I9">
            <v>208</v>
          </cell>
          <cell r="J9">
            <v>444</v>
          </cell>
        </row>
        <row r="10">
          <cell r="B10">
            <v>56</v>
          </cell>
          <cell r="C10">
            <v>70</v>
          </cell>
          <cell r="D10">
            <v>126</v>
          </cell>
          <cell r="E10">
            <v>250</v>
          </cell>
          <cell r="F10">
            <v>388</v>
          </cell>
          <cell r="G10">
            <v>638</v>
          </cell>
          <cell r="H10">
            <v>306</v>
          </cell>
          <cell r="I10">
            <v>458</v>
          </cell>
          <cell r="J10">
            <v>764</v>
          </cell>
        </row>
        <row r="11">
          <cell r="B11">
            <v>0</v>
          </cell>
          <cell r="C11">
            <v>14</v>
          </cell>
          <cell r="D11">
            <v>14</v>
          </cell>
          <cell r="E11">
            <v>60</v>
          </cell>
          <cell r="F11">
            <v>74</v>
          </cell>
          <cell r="G11">
            <v>134</v>
          </cell>
          <cell r="H11">
            <v>60</v>
          </cell>
          <cell r="I11">
            <v>88</v>
          </cell>
          <cell r="J11">
            <v>148</v>
          </cell>
        </row>
        <row r="12">
          <cell r="B12">
            <v>14</v>
          </cell>
          <cell r="C12">
            <v>98</v>
          </cell>
          <cell r="D12">
            <v>112</v>
          </cell>
          <cell r="E12">
            <v>286</v>
          </cell>
          <cell r="F12">
            <v>988</v>
          </cell>
          <cell r="G12">
            <v>1274</v>
          </cell>
          <cell r="H12">
            <v>300</v>
          </cell>
          <cell r="I12">
            <v>1086</v>
          </cell>
          <cell r="J12">
            <v>1386</v>
          </cell>
        </row>
      </sheetData>
      <sheetData sheetId="155" refreshError="1"/>
      <sheetData sheetId="156">
        <row r="8">
          <cell r="C8">
            <v>14</v>
          </cell>
          <cell r="D8">
            <v>14</v>
          </cell>
          <cell r="E8">
            <v>14</v>
          </cell>
          <cell r="F8">
            <v>0</v>
          </cell>
          <cell r="G8">
            <v>14</v>
          </cell>
          <cell r="H8">
            <v>14</v>
          </cell>
          <cell r="I8">
            <v>14</v>
          </cell>
          <cell r="J8">
            <v>28</v>
          </cell>
        </row>
        <row r="9">
          <cell r="B9">
            <v>42</v>
          </cell>
          <cell r="C9">
            <v>70</v>
          </cell>
          <cell r="D9">
            <v>112</v>
          </cell>
          <cell r="E9">
            <v>314</v>
          </cell>
          <cell r="F9">
            <v>688</v>
          </cell>
          <cell r="G9">
            <v>1002</v>
          </cell>
          <cell r="H9">
            <v>356</v>
          </cell>
          <cell r="I9">
            <v>758</v>
          </cell>
          <cell r="J9">
            <v>1114</v>
          </cell>
        </row>
        <row r="10">
          <cell r="B10">
            <v>14</v>
          </cell>
          <cell r="C10">
            <v>112</v>
          </cell>
          <cell r="D10">
            <v>126</v>
          </cell>
          <cell r="E10">
            <v>212</v>
          </cell>
          <cell r="F10">
            <v>328</v>
          </cell>
          <cell r="G10">
            <v>540</v>
          </cell>
          <cell r="H10">
            <v>226</v>
          </cell>
          <cell r="I10">
            <v>440</v>
          </cell>
          <cell r="J10">
            <v>666</v>
          </cell>
        </row>
        <row r="11">
          <cell r="B11">
            <v>42</v>
          </cell>
          <cell r="C11">
            <v>14</v>
          </cell>
          <cell r="D11">
            <v>56</v>
          </cell>
          <cell r="E11">
            <v>236</v>
          </cell>
          <cell r="F11">
            <v>444</v>
          </cell>
          <cell r="G11">
            <v>680</v>
          </cell>
          <cell r="H11">
            <v>278</v>
          </cell>
          <cell r="I11">
            <v>458</v>
          </cell>
          <cell r="J11">
            <v>736</v>
          </cell>
        </row>
        <row r="12">
          <cell r="B12">
            <v>14</v>
          </cell>
          <cell r="C12">
            <v>28</v>
          </cell>
          <cell r="D12">
            <v>42</v>
          </cell>
          <cell r="E12">
            <v>88</v>
          </cell>
          <cell r="F12">
            <v>92</v>
          </cell>
          <cell r="G12">
            <v>180</v>
          </cell>
          <cell r="H12">
            <v>102</v>
          </cell>
          <cell r="I12">
            <v>120</v>
          </cell>
          <cell r="J12">
            <v>222</v>
          </cell>
        </row>
        <row r="13">
          <cell r="C13">
            <v>14</v>
          </cell>
          <cell r="D13">
            <v>14</v>
          </cell>
          <cell r="E13">
            <v>74</v>
          </cell>
          <cell r="F13">
            <v>92</v>
          </cell>
          <cell r="G13">
            <v>166</v>
          </cell>
          <cell r="H13">
            <v>74</v>
          </cell>
          <cell r="I13">
            <v>106</v>
          </cell>
          <cell r="J13">
            <v>180</v>
          </cell>
        </row>
      </sheetData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 refreshError="1"/>
      <sheetData sheetId="171"/>
      <sheetData sheetId="172" refreshError="1"/>
      <sheetData sheetId="1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rightToLeft="1" view="pageBreakPreview" zoomScaleNormal="100" zoomScaleSheetLayoutView="100" workbookViewId="0">
      <selection activeCell="F21" sqref="F21"/>
    </sheetView>
  </sheetViews>
  <sheetFormatPr defaultRowHeight="15" x14ac:dyDescent="0.25"/>
  <cols>
    <col min="1" max="1" width="9.140625" style="45"/>
    <col min="13" max="13" width="9.140625" style="48"/>
  </cols>
  <sheetData>
    <row r="1" spans="1:13" ht="18" x14ac:dyDescent="0.25">
      <c r="A1" s="49" t="s">
        <v>150</v>
      </c>
      <c r="M1" s="54" t="s">
        <v>151</v>
      </c>
    </row>
    <row r="7" spans="1:13" s="50" customFormat="1" ht="126.75" customHeight="1" x14ac:dyDescent="0.25">
      <c r="A7" s="340" t="s">
        <v>171</v>
      </c>
      <c r="B7" s="340"/>
      <c r="C7" s="340"/>
      <c r="D7" s="340"/>
      <c r="E7" s="340"/>
      <c r="F7" s="340"/>
      <c r="H7" s="341" t="s">
        <v>255</v>
      </c>
      <c r="I7" s="341"/>
      <c r="J7" s="341"/>
      <c r="K7" s="341"/>
      <c r="L7" s="341"/>
      <c r="M7" s="341"/>
    </row>
    <row r="16" spans="1:13" ht="23.25" x14ac:dyDescent="0.25">
      <c r="F16" s="55" t="s">
        <v>152</v>
      </c>
      <c r="G16" s="52">
        <v>4</v>
      </c>
      <c r="H16" s="53" t="s">
        <v>153</v>
      </c>
    </row>
    <row r="17" spans="6:8" ht="18.75" x14ac:dyDescent="0.25">
      <c r="F17" s="55" t="s">
        <v>293</v>
      </c>
      <c r="G17" s="51" t="s">
        <v>294</v>
      </c>
      <c r="H17" s="53" t="s">
        <v>295</v>
      </c>
    </row>
  </sheetData>
  <mergeCells count="2">
    <mergeCell ref="A7:F7"/>
    <mergeCell ref="H7:M7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I69"/>
  <sheetViews>
    <sheetView showGridLines="0" rightToLeft="1" view="pageBreakPreview" topLeftCell="A46" zoomScale="90" zoomScaleNormal="100" zoomScaleSheetLayoutView="90" workbookViewId="0">
      <selection activeCell="J92" sqref="J92:J93"/>
    </sheetView>
  </sheetViews>
  <sheetFormatPr defaultRowHeight="15" x14ac:dyDescent="0.25"/>
  <cols>
    <col min="1" max="1" width="16.7109375" customWidth="1"/>
    <col min="2" max="2" width="10.7109375" customWidth="1"/>
    <col min="3" max="4" width="13.7109375" customWidth="1"/>
    <col min="5" max="5" width="10.7109375" customWidth="1"/>
    <col min="6" max="8" width="13.7109375" customWidth="1"/>
    <col min="9" max="9" width="16.7109375" customWidth="1"/>
  </cols>
  <sheetData>
    <row r="1" spans="1:9" s="21" customFormat="1" ht="30" customHeight="1" x14ac:dyDescent="0.45">
      <c r="A1" s="78" t="s">
        <v>253</v>
      </c>
      <c r="B1" s="78"/>
      <c r="C1" s="78"/>
      <c r="D1" s="78"/>
      <c r="E1" s="78"/>
      <c r="F1" s="78"/>
      <c r="G1" s="78"/>
      <c r="H1" s="78"/>
      <c r="I1" s="78"/>
    </row>
    <row r="2" spans="1:9" s="22" customFormat="1" ht="30" customHeight="1" x14ac:dyDescent="0.3">
      <c r="A2" s="79" t="s">
        <v>254</v>
      </c>
      <c r="B2" s="79"/>
      <c r="C2" s="79"/>
      <c r="D2" s="79"/>
      <c r="E2" s="79"/>
      <c r="F2" s="79"/>
      <c r="G2" s="79"/>
      <c r="H2" s="79"/>
      <c r="I2" s="79"/>
    </row>
    <row r="3" spans="1:9" ht="20.25" x14ac:dyDescent="0.25">
      <c r="A3" s="7" t="s">
        <v>24</v>
      </c>
      <c r="B3" s="1"/>
      <c r="C3" s="1"/>
      <c r="D3" s="67"/>
      <c r="E3" s="67"/>
      <c r="F3" s="67"/>
      <c r="G3" s="1"/>
      <c r="H3" s="5"/>
      <c r="I3" s="6" t="s">
        <v>25</v>
      </c>
    </row>
    <row r="4" spans="1:9" ht="33" customHeight="1" x14ac:dyDescent="0.25">
      <c r="A4" s="359" t="s">
        <v>4</v>
      </c>
      <c r="B4" s="326" t="s">
        <v>5</v>
      </c>
      <c r="C4" s="327" t="s">
        <v>6</v>
      </c>
      <c r="D4" s="327" t="s">
        <v>7</v>
      </c>
      <c r="E4" s="327" t="s">
        <v>8</v>
      </c>
      <c r="F4" s="327" t="s">
        <v>9</v>
      </c>
      <c r="G4" s="323" t="s">
        <v>292</v>
      </c>
      <c r="H4" s="331" t="s">
        <v>277</v>
      </c>
      <c r="I4" s="360" t="s">
        <v>10</v>
      </c>
    </row>
    <row r="5" spans="1:9" ht="18" customHeight="1" thickBot="1" x14ac:dyDescent="0.3">
      <c r="A5" s="359"/>
      <c r="B5" s="328" t="s">
        <v>11</v>
      </c>
      <c r="C5" s="329" t="s">
        <v>12</v>
      </c>
      <c r="D5" s="329" t="s">
        <v>13</v>
      </c>
      <c r="E5" s="329" t="s">
        <v>14</v>
      </c>
      <c r="F5" s="329" t="s">
        <v>15</v>
      </c>
      <c r="G5" s="335" t="s">
        <v>291</v>
      </c>
      <c r="H5" s="330" t="s">
        <v>275</v>
      </c>
      <c r="I5" s="360"/>
    </row>
    <row r="6" spans="1:9" s="65" customFormat="1" ht="21" thickTop="1" thickBot="1" x14ac:dyDescent="0.3">
      <c r="A6" s="228" t="s">
        <v>184</v>
      </c>
      <c r="B6" s="229"/>
      <c r="C6" s="229"/>
      <c r="D6" s="229"/>
      <c r="E6" s="229"/>
      <c r="F6" s="229"/>
      <c r="G6" s="229"/>
      <c r="H6" s="230"/>
      <c r="I6" s="231"/>
    </row>
    <row r="7" spans="1:9" ht="15.75" thickTop="1" x14ac:dyDescent="0.25">
      <c r="A7" s="213">
        <v>2012</v>
      </c>
      <c r="B7" s="214"/>
      <c r="C7" s="214"/>
      <c r="D7" s="215"/>
      <c r="E7" s="214"/>
      <c r="F7" s="215"/>
      <c r="G7" s="215"/>
      <c r="H7" s="214"/>
      <c r="I7" s="216">
        <v>2012</v>
      </c>
    </row>
    <row r="8" spans="1:9" s="8" customFormat="1" ht="18" customHeight="1" x14ac:dyDescent="0.25">
      <c r="A8" s="73" t="s">
        <v>16</v>
      </c>
      <c r="B8" s="71" t="s">
        <v>17</v>
      </c>
      <c r="C8" s="80">
        <f>T.5!C8-T.6!C8</f>
        <v>274999</v>
      </c>
      <c r="D8" s="80">
        <v>9322293</v>
      </c>
      <c r="E8" s="80" t="s">
        <v>17</v>
      </c>
      <c r="F8" s="80">
        <v>209479</v>
      </c>
      <c r="G8" s="80">
        <v>733757</v>
      </c>
      <c r="H8" s="71" t="s">
        <v>17</v>
      </c>
      <c r="I8" s="74" t="s">
        <v>18</v>
      </c>
    </row>
    <row r="9" spans="1:9" s="50" customFormat="1" ht="18" customHeight="1" x14ac:dyDescent="0.2">
      <c r="A9" s="42" t="s">
        <v>19</v>
      </c>
      <c r="B9" s="7" t="s">
        <v>17</v>
      </c>
      <c r="C9" s="80">
        <f>T.5!C9-T.6!C9</f>
        <v>211648</v>
      </c>
      <c r="D9" s="19">
        <v>7769497</v>
      </c>
      <c r="E9" s="19" t="s">
        <v>17</v>
      </c>
      <c r="F9" s="19">
        <v>80826</v>
      </c>
      <c r="G9" s="19">
        <v>358295</v>
      </c>
      <c r="H9" s="7" t="s">
        <v>17</v>
      </c>
      <c r="I9" s="40" t="s">
        <v>20</v>
      </c>
    </row>
    <row r="10" spans="1:9" s="13" customFormat="1" ht="18" customHeight="1" x14ac:dyDescent="0.2">
      <c r="A10" s="43" t="s">
        <v>21</v>
      </c>
      <c r="B10" s="68" t="s">
        <v>17</v>
      </c>
      <c r="C10" s="80">
        <f>T.5!C10-T.6!C10</f>
        <v>63351</v>
      </c>
      <c r="D10" s="81">
        <v>1552796</v>
      </c>
      <c r="E10" s="81" t="s">
        <v>17</v>
      </c>
      <c r="F10" s="81">
        <v>128653</v>
      </c>
      <c r="G10" s="81">
        <v>375462</v>
      </c>
      <c r="H10" s="68" t="s">
        <v>17</v>
      </c>
      <c r="I10" s="75" t="s">
        <v>22</v>
      </c>
    </row>
    <row r="11" spans="1:9" x14ac:dyDescent="0.25">
      <c r="A11" s="213">
        <v>2013</v>
      </c>
      <c r="B11" s="214"/>
      <c r="C11" s="214"/>
      <c r="D11" s="215"/>
      <c r="E11" s="214"/>
      <c r="F11" s="215"/>
      <c r="G11" s="215"/>
      <c r="H11" s="214"/>
      <c r="I11" s="216">
        <v>2013</v>
      </c>
    </row>
    <row r="12" spans="1:9" s="8" customFormat="1" ht="18" customHeight="1" x14ac:dyDescent="0.25">
      <c r="A12" s="73" t="s">
        <v>16</v>
      </c>
      <c r="B12" s="71" t="s">
        <v>17</v>
      </c>
      <c r="C12" s="80">
        <f>T.5!C12-T.6!C12</f>
        <v>282084</v>
      </c>
      <c r="D12" s="80">
        <v>9679295</v>
      </c>
      <c r="E12" s="80" t="s">
        <v>17</v>
      </c>
      <c r="F12" s="80">
        <v>227009</v>
      </c>
      <c r="G12" s="80">
        <v>878955</v>
      </c>
      <c r="H12" s="71" t="s">
        <v>17</v>
      </c>
      <c r="I12" s="74" t="s">
        <v>18</v>
      </c>
    </row>
    <row r="13" spans="1:9" s="50" customFormat="1" ht="18" customHeight="1" x14ac:dyDescent="0.2">
      <c r="A13" s="42" t="s">
        <v>19</v>
      </c>
      <c r="B13" s="7" t="s">
        <v>17</v>
      </c>
      <c r="C13" s="80">
        <f>T.5!C13-T.6!C13</f>
        <v>215855</v>
      </c>
      <c r="D13" s="19">
        <v>7867723</v>
      </c>
      <c r="E13" s="19" t="s">
        <v>17</v>
      </c>
      <c r="F13" s="19">
        <v>85104</v>
      </c>
      <c r="G13" s="19">
        <v>378010</v>
      </c>
      <c r="H13" s="7" t="s">
        <v>17</v>
      </c>
      <c r="I13" s="40" t="s">
        <v>20</v>
      </c>
    </row>
    <row r="14" spans="1:9" s="13" customFormat="1" ht="18" customHeight="1" x14ac:dyDescent="0.2">
      <c r="A14" s="43" t="s">
        <v>21</v>
      </c>
      <c r="B14" s="68" t="s">
        <v>17</v>
      </c>
      <c r="C14" s="80">
        <f>T.5!C14-T.6!C14</f>
        <v>66229</v>
      </c>
      <c r="D14" s="81">
        <v>1811572</v>
      </c>
      <c r="E14" s="81" t="s">
        <v>17</v>
      </c>
      <c r="F14" s="81">
        <v>141905</v>
      </c>
      <c r="G14" s="81">
        <v>500945</v>
      </c>
      <c r="H14" s="68" t="s">
        <v>17</v>
      </c>
      <c r="I14" s="75" t="s">
        <v>22</v>
      </c>
    </row>
    <row r="15" spans="1:9" x14ac:dyDescent="0.25">
      <c r="A15" s="213">
        <v>2014</v>
      </c>
      <c r="B15" s="214"/>
      <c r="C15" s="214"/>
      <c r="D15" s="215"/>
      <c r="E15" s="214"/>
      <c r="F15" s="215"/>
      <c r="G15" s="215"/>
      <c r="H15" s="214"/>
      <c r="I15" s="216">
        <v>2014</v>
      </c>
    </row>
    <row r="16" spans="1:9" s="8" customFormat="1" ht="18" customHeight="1" x14ac:dyDescent="0.25">
      <c r="A16" s="73" t="s">
        <v>16</v>
      </c>
      <c r="B16" s="71" t="s">
        <v>17</v>
      </c>
      <c r="C16" s="80">
        <f>T.5!C16-T.6!C16</f>
        <v>302860</v>
      </c>
      <c r="D16" s="80">
        <v>9976258</v>
      </c>
      <c r="E16" s="80" t="s">
        <v>17</v>
      </c>
      <c r="F16" s="80">
        <v>239230</v>
      </c>
      <c r="G16" s="80">
        <v>801379</v>
      </c>
      <c r="H16" s="71" t="s">
        <v>17</v>
      </c>
      <c r="I16" s="74" t="s">
        <v>18</v>
      </c>
    </row>
    <row r="17" spans="1:9" s="50" customFormat="1" ht="18" customHeight="1" x14ac:dyDescent="0.2">
      <c r="A17" s="42" t="s">
        <v>19</v>
      </c>
      <c r="B17" s="7" t="s">
        <v>17</v>
      </c>
      <c r="C17" s="80">
        <f>T.5!C17-T.6!C17</f>
        <v>221529</v>
      </c>
      <c r="D17" s="19">
        <v>7967221</v>
      </c>
      <c r="E17" s="19" t="s">
        <v>17</v>
      </c>
      <c r="F17" s="19">
        <v>87302</v>
      </c>
      <c r="G17" s="19">
        <v>406410</v>
      </c>
      <c r="H17" s="7" t="s">
        <v>17</v>
      </c>
      <c r="I17" s="40" t="s">
        <v>20</v>
      </c>
    </row>
    <row r="18" spans="1:9" s="13" customFormat="1" ht="18" customHeight="1" x14ac:dyDescent="0.2">
      <c r="A18" s="43" t="s">
        <v>21</v>
      </c>
      <c r="B18" s="68" t="s">
        <v>17</v>
      </c>
      <c r="C18" s="80">
        <f>T.5!C18-T.6!C18</f>
        <v>81331</v>
      </c>
      <c r="D18" s="81">
        <v>2009037</v>
      </c>
      <c r="E18" s="81" t="s">
        <v>17</v>
      </c>
      <c r="F18" s="81">
        <v>151928</v>
      </c>
      <c r="G18" s="81">
        <v>394970</v>
      </c>
      <c r="H18" s="68" t="s">
        <v>17</v>
      </c>
      <c r="I18" s="75" t="s">
        <v>22</v>
      </c>
    </row>
    <row r="19" spans="1:9" x14ac:dyDescent="0.25">
      <c r="A19" s="213">
        <v>2015</v>
      </c>
      <c r="B19" s="214"/>
      <c r="C19" s="214"/>
      <c r="D19" s="215"/>
      <c r="E19" s="214"/>
      <c r="F19" s="215"/>
      <c r="G19" s="215"/>
      <c r="H19" s="214"/>
      <c r="I19" s="216">
        <v>2015</v>
      </c>
    </row>
    <row r="20" spans="1:9" s="8" customFormat="1" ht="18" customHeight="1" x14ac:dyDescent="0.25">
      <c r="A20" s="73" t="s">
        <v>16</v>
      </c>
      <c r="B20" s="71" t="s">
        <v>17</v>
      </c>
      <c r="C20" s="80">
        <f>T.5!C20-T.6!C20</f>
        <v>308500</v>
      </c>
      <c r="D20" s="80">
        <f>+T.5!D20-T.6!D20</f>
        <v>10352692</v>
      </c>
      <c r="E20" s="80" t="s">
        <v>17</v>
      </c>
      <c r="F20" s="80">
        <f>+T.5!F20-T.6!F20</f>
        <v>251081</v>
      </c>
      <c r="G20" s="80">
        <f>+T.5!G20-T.6!G20</f>
        <v>782333</v>
      </c>
      <c r="H20" s="71" t="s">
        <v>17</v>
      </c>
      <c r="I20" s="74" t="s">
        <v>18</v>
      </c>
    </row>
    <row r="21" spans="1:9" s="50" customFormat="1" ht="18" customHeight="1" x14ac:dyDescent="0.2">
      <c r="A21" s="42" t="s">
        <v>19</v>
      </c>
      <c r="B21" s="7" t="s">
        <v>17</v>
      </c>
      <c r="C21" s="80">
        <f>T.5!C21-T.6!C21</f>
        <v>228607</v>
      </c>
      <c r="D21" s="19">
        <f>+T.5!D21-T.6!D21</f>
        <v>8372985</v>
      </c>
      <c r="E21" s="19" t="s">
        <v>17</v>
      </c>
      <c r="F21" s="19">
        <f>+T.5!F21-T.6!F21</f>
        <v>91207</v>
      </c>
      <c r="G21" s="19">
        <f>+T.5!G21-T.6!G21</f>
        <v>429987</v>
      </c>
      <c r="H21" s="7" t="s">
        <v>17</v>
      </c>
      <c r="I21" s="40" t="s">
        <v>20</v>
      </c>
    </row>
    <row r="22" spans="1:9" s="13" customFormat="1" ht="18" customHeight="1" x14ac:dyDescent="0.2">
      <c r="A22" s="43" t="s">
        <v>21</v>
      </c>
      <c r="B22" s="68" t="s">
        <v>17</v>
      </c>
      <c r="C22" s="80">
        <f>T.5!C22-T.6!C22</f>
        <v>79893</v>
      </c>
      <c r="D22" s="81">
        <f>+T.5!D22-T.6!D22</f>
        <v>1979707</v>
      </c>
      <c r="E22" s="81" t="s">
        <v>17</v>
      </c>
      <c r="F22" s="81">
        <f>+T.5!F22-T.6!F22</f>
        <v>159874</v>
      </c>
      <c r="G22" s="81">
        <f>+T.5!G22-T.6!G22</f>
        <v>352346</v>
      </c>
      <c r="H22" s="68" t="s">
        <v>17</v>
      </c>
      <c r="I22" s="75" t="s">
        <v>22</v>
      </c>
    </row>
    <row r="23" spans="1:9" x14ac:dyDescent="0.25">
      <c r="A23" s="213">
        <v>2016</v>
      </c>
      <c r="B23" s="214"/>
      <c r="C23" s="214"/>
      <c r="D23" s="215"/>
      <c r="E23" s="214"/>
      <c r="F23" s="215"/>
      <c r="G23" s="215"/>
      <c r="H23" s="214"/>
      <c r="I23" s="216">
        <v>2016</v>
      </c>
    </row>
    <row r="24" spans="1:9" s="8" customFormat="1" ht="18" customHeight="1" x14ac:dyDescent="0.25">
      <c r="A24" s="73" t="s">
        <v>16</v>
      </c>
      <c r="B24" s="71" t="s">
        <v>17</v>
      </c>
      <c r="C24" s="80">
        <f>T.5!C24-T.6!C24</f>
        <v>319297</v>
      </c>
      <c r="D24" s="80">
        <f>+T.5!D24-T.6!D24</f>
        <v>10623605</v>
      </c>
      <c r="E24" s="80" t="s">
        <v>17</v>
      </c>
      <c r="F24" s="80">
        <v>252036</v>
      </c>
      <c r="G24" s="80">
        <f>+T.5!G24-T.6!G24</f>
        <v>782333</v>
      </c>
      <c r="H24" s="71" t="s">
        <v>17</v>
      </c>
      <c r="I24" s="74" t="s">
        <v>18</v>
      </c>
    </row>
    <row r="25" spans="1:9" s="50" customFormat="1" ht="18" customHeight="1" x14ac:dyDescent="0.2">
      <c r="A25" s="42" t="s">
        <v>19</v>
      </c>
      <c r="B25" s="7" t="s">
        <v>17</v>
      </c>
      <c r="C25" s="80">
        <f>T.5!C25-T.6!C25</f>
        <v>236202</v>
      </c>
      <c r="D25" s="80">
        <f>+T.5!D25-T.6!D25</f>
        <v>7890632</v>
      </c>
      <c r="E25" s="19" t="s">
        <v>17</v>
      </c>
      <c r="F25" s="19">
        <v>92505</v>
      </c>
      <c r="G25" s="19">
        <f>+T.5!G25-T.6!G25</f>
        <v>429987</v>
      </c>
      <c r="H25" s="7" t="s">
        <v>17</v>
      </c>
      <c r="I25" s="40" t="s">
        <v>20</v>
      </c>
    </row>
    <row r="26" spans="1:9" s="13" customFormat="1" ht="18" customHeight="1" thickBot="1" x14ac:dyDescent="0.25">
      <c r="A26" s="222" t="s">
        <v>21</v>
      </c>
      <c r="B26" s="226" t="s">
        <v>17</v>
      </c>
      <c r="C26" s="243">
        <f>T.5!C26-T.6!C26</f>
        <v>83095</v>
      </c>
      <c r="D26" s="243">
        <f>+T.5!D26-T.6!D26</f>
        <v>2732973</v>
      </c>
      <c r="E26" s="241" t="s">
        <v>17</v>
      </c>
      <c r="F26" s="243">
        <v>159531</v>
      </c>
      <c r="G26" s="241">
        <f>+T.5!G26-T.6!G26</f>
        <v>352346</v>
      </c>
      <c r="H26" s="226" t="s">
        <v>17</v>
      </c>
      <c r="I26" s="227" t="s">
        <v>22</v>
      </c>
    </row>
    <row r="27" spans="1:9" s="65" customFormat="1" ht="21" thickTop="1" thickBot="1" x14ac:dyDescent="0.3">
      <c r="A27" s="232" t="s">
        <v>183</v>
      </c>
      <c r="B27" s="233"/>
      <c r="C27" s="233"/>
      <c r="D27" s="233"/>
      <c r="E27" s="233"/>
      <c r="F27" s="233"/>
      <c r="G27" s="233"/>
      <c r="H27" s="234"/>
      <c r="I27" s="235"/>
    </row>
    <row r="28" spans="1:9" ht="15.75" thickTop="1" x14ac:dyDescent="0.25">
      <c r="A28" s="213">
        <v>2012</v>
      </c>
      <c r="B28" s="214"/>
      <c r="C28" s="214"/>
      <c r="D28" s="215"/>
      <c r="E28" s="214"/>
      <c r="F28" s="215"/>
      <c r="G28" s="215"/>
      <c r="H28" s="214"/>
      <c r="I28" s="216">
        <v>2012</v>
      </c>
    </row>
    <row r="29" spans="1:9" s="8" customFormat="1" ht="18" customHeight="1" x14ac:dyDescent="0.25">
      <c r="A29" s="73" t="s">
        <v>16</v>
      </c>
      <c r="B29" s="71" t="s">
        <v>17</v>
      </c>
      <c r="C29" s="80">
        <f>T.5!C29-T.6!C29</f>
        <v>83789</v>
      </c>
      <c r="D29" s="80">
        <v>2685662</v>
      </c>
      <c r="E29" s="80" t="s">
        <v>17</v>
      </c>
      <c r="F29" s="80">
        <v>52995</v>
      </c>
      <c r="G29" s="80">
        <v>264476</v>
      </c>
      <c r="H29" s="71" t="s">
        <v>17</v>
      </c>
      <c r="I29" s="74" t="s">
        <v>18</v>
      </c>
    </row>
    <row r="30" spans="1:9" s="50" customFormat="1" ht="18" customHeight="1" x14ac:dyDescent="0.2">
      <c r="A30" s="42" t="s">
        <v>19</v>
      </c>
      <c r="B30" s="7" t="s">
        <v>17</v>
      </c>
      <c r="C30" s="80">
        <f>T.5!C30-T.6!C30</f>
        <v>74950</v>
      </c>
      <c r="D30" s="19">
        <v>2379276</v>
      </c>
      <c r="E30" s="19" t="s">
        <v>17</v>
      </c>
      <c r="F30" s="19">
        <v>26427</v>
      </c>
      <c r="G30" s="19">
        <v>145487</v>
      </c>
      <c r="H30" s="7" t="s">
        <v>17</v>
      </c>
      <c r="I30" s="40" t="s">
        <v>20</v>
      </c>
    </row>
    <row r="31" spans="1:9" s="13" customFormat="1" ht="18" customHeight="1" x14ac:dyDescent="0.2">
      <c r="A31" s="43" t="s">
        <v>21</v>
      </c>
      <c r="B31" s="68" t="s">
        <v>17</v>
      </c>
      <c r="C31" s="80">
        <f>T.5!C31-T.6!C31</f>
        <v>8839</v>
      </c>
      <c r="D31" s="81">
        <v>306386</v>
      </c>
      <c r="E31" s="81" t="s">
        <v>17</v>
      </c>
      <c r="F31" s="81">
        <v>26568</v>
      </c>
      <c r="G31" s="81">
        <v>118989</v>
      </c>
      <c r="H31" s="68" t="s">
        <v>17</v>
      </c>
      <c r="I31" s="75" t="s">
        <v>22</v>
      </c>
    </row>
    <row r="32" spans="1:9" x14ac:dyDescent="0.25">
      <c r="A32" s="213">
        <v>2013</v>
      </c>
      <c r="B32" s="214"/>
      <c r="C32" s="214"/>
      <c r="D32" s="215"/>
      <c r="E32" s="214"/>
      <c r="F32" s="215"/>
      <c r="G32" s="215"/>
      <c r="H32" s="214"/>
      <c r="I32" s="216">
        <v>2013</v>
      </c>
    </row>
    <row r="33" spans="1:9" s="8" customFormat="1" ht="18" customHeight="1" x14ac:dyDescent="0.25">
      <c r="A33" s="73" t="s">
        <v>16</v>
      </c>
      <c r="B33" s="71" t="s">
        <v>17</v>
      </c>
      <c r="C33" s="80">
        <f>T.5!C33-T.6!C33</f>
        <v>85040</v>
      </c>
      <c r="D33" s="80">
        <v>2660337</v>
      </c>
      <c r="E33" s="80" t="s">
        <v>17</v>
      </c>
      <c r="F33" s="80">
        <v>53584</v>
      </c>
      <c r="G33" s="80">
        <v>333944</v>
      </c>
      <c r="H33" s="71" t="s">
        <v>17</v>
      </c>
      <c r="I33" s="74" t="s">
        <v>18</v>
      </c>
    </row>
    <row r="34" spans="1:9" s="50" customFormat="1" ht="18" customHeight="1" x14ac:dyDescent="0.2">
      <c r="A34" s="42" t="s">
        <v>19</v>
      </c>
      <c r="B34" s="7" t="s">
        <v>17</v>
      </c>
      <c r="C34" s="80">
        <f>T.5!C34-T.6!C34</f>
        <v>76518</v>
      </c>
      <c r="D34" s="19">
        <v>2333973</v>
      </c>
      <c r="E34" s="19" t="s">
        <v>17</v>
      </c>
      <c r="F34" s="19">
        <v>26302</v>
      </c>
      <c r="G34" s="19">
        <v>155224</v>
      </c>
      <c r="H34" s="7" t="s">
        <v>17</v>
      </c>
      <c r="I34" s="40" t="s">
        <v>20</v>
      </c>
    </row>
    <row r="35" spans="1:9" s="13" customFormat="1" ht="18" customHeight="1" x14ac:dyDescent="0.2">
      <c r="A35" s="43" t="s">
        <v>21</v>
      </c>
      <c r="B35" s="68" t="s">
        <v>17</v>
      </c>
      <c r="C35" s="80">
        <f>T.5!C35-T.6!C35</f>
        <v>8522</v>
      </c>
      <c r="D35" s="81">
        <v>326364</v>
      </c>
      <c r="E35" s="81" t="s">
        <v>17</v>
      </c>
      <c r="F35" s="81">
        <v>27282</v>
      </c>
      <c r="G35" s="81">
        <v>178720</v>
      </c>
      <c r="H35" s="68" t="s">
        <v>17</v>
      </c>
      <c r="I35" s="75" t="s">
        <v>22</v>
      </c>
    </row>
    <row r="36" spans="1:9" x14ac:dyDescent="0.25">
      <c r="A36" s="213">
        <v>2014</v>
      </c>
      <c r="B36" s="214"/>
      <c r="C36" s="214"/>
      <c r="D36" s="215"/>
      <c r="E36" s="214"/>
      <c r="F36" s="215"/>
      <c r="G36" s="215"/>
      <c r="H36" s="214"/>
      <c r="I36" s="216">
        <v>2014</v>
      </c>
    </row>
    <row r="37" spans="1:9" s="8" customFormat="1" ht="18" customHeight="1" x14ac:dyDescent="0.25">
      <c r="A37" s="73" t="s">
        <v>16</v>
      </c>
      <c r="B37" s="71" t="s">
        <v>17</v>
      </c>
      <c r="C37" s="80">
        <f>T.5!C37-T.6!C37</f>
        <v>88955</v>
      </c>
      <c r="D37" s="80">
        <v>2758730</v>
      </c>
      <c r="E37" s="80" t="s">
        <v>17</v>
      </c>
      <c r="F37" s="80">
        <v>60811</v>
      </c>
      <c r="G37" s="80">
        <v>240280</v>
      </c>
      <c r="H37" s="71" t="s">
        <v>17</v>
      </c>
      <c r="I37" s="74" t="s">
        <v>18</v>
      </c>
    </row>
    <row r="38" spans="1:9" s="50" customFormat="1" ht="18" customHeight="1" x14ac:dyDescent="0.2">
      <c r="A38" s="42" t="s">
        <v>19</v>
      </c>
      <c r="B38" s="7" t="s">
        <v>17</v>
      </c>
      <c r="C38" s="80">
        <f>T.5!C38-T.6!C38</f>
        <v>78269</v>
      </c>
      <c r="D38" s="19">
        <v>2368601</v>
      </c>
      <c r="E38" s="19" t="s">
        <v>17</v>
      </c>
      <c r="F38" s="19">
        <v>28234</v>
      </c>
      <c r="G38" s="19">
        <v>167123</v>
      </c>
      <c r="H38" s="7" t="s">
        <v>17</v>
      </c>
      <c r="I38" s="40" t="s">
        <v>20</v>
      </c>
    </row>
    <row r="39" spans="1:9" s="13" customFormat="1" ht="18" customHeight="1" x14ac:dyDescent="0.2">
      <c r="A39" s="43" t="s">
        <v>21</v>
      </c>
      <c r="B39" s="68" t="s">
        <v>17</v>
      </c>
      <c r="C39" s="80">
        <f>T.5!C39-T.6!C39</f>
        <v>10686</v>
      </c>
      <c r="D39" s="81">
        <v>390129</v>
      </c>
      <c r="E39" s="81" t="s">
        <v>17</v>
      </c>
      <c r="F39" s="81">
        <v>32577</v>
      </c>
      <c r="G39" s="81">
        <v>73156</v>
      </c>
      <c r="H39" s="68" t="s">
        <v>17</v>
      </c>
      <c r="I39" s="75" t="s">
        <v>22</v>
      </c>
    </row>
    <row r="40" spans="1:9" x14ac:dyDescent="0.25">
      <c r="A40" s="213">
        <v>2015</v>
      </c>
      <c r="B40" s="214"/>
      <c r="C40" s="214"/>
      <c r="D40" s="215"/>
      <c r="E40" s="214"/>
      <c r="F40" s="215"/>
      <c r="G40" s="215"/>
      <c r="H40" s="214"/>
      <c r="I40" s="216">
        <v>2015</v>
      </c>
    </row>
    <row r="41" spans="1:9" s="8" customFormat="1" ht="18" customHeight="1" x14ac:dyDescent="0.25">
      <c r="A41" s="73" t="s">
        <v>16</v>
      </c>
      <c r="B41" s="71" t="s">
        <v>17</v>
      </c>
      <c r="C41" s="80">
        <f>T.5!C41-T.6!C41</f>
        <v>91475</v>
      </c>
      <c r="D41" s="80">
        <f>+T.5!D41-T.6!D41</f>
        <v>2924070</v>
      </c>
      <c r="E41" s="80" t="s">
        <v>17</v>
      </c>
      <c r="F41" s="80">
        <f>+T.5!F41-T.6!F41</f>
        <v>65969</v>
      </c>
      <c r="G41" s="80">
        <f>+T.5!G41-T.6!G41</f>
        <v>262657</v>
      </c>
      <c r="H41" s="71" t="s">
        <v>17</v>
      </c>
      <c r="I41" s="74" t="s">
        <v>18</v>
      </c>
    </row>
    <row r="42" spans="1:9" s="50" customFormat="1" ht="18" customHeight="1" x14ac:dyDescent="0.2">
      <c r="A42" s="42" t="s">
        <v>19</v>
      </c>
      <c r="B42" s="7" t="s">
        <v>17</v>
      </c>
      <c r="C42" s="80">
        <f>T.5!C42-T.6!C42</f>
        <v>81446</v>
      </c>
      <c r="D42" s="19">
        <f>+T.5!D42-T.6!D42</f>
        <v>2540309</v>
      </c>
      <c r="E42" s="19" t="s">
        <v>17</v>
      </c>
      <c r="F42" s="19">
        <f>+T.5!F42-T.6!F42</f>
        <v>29451</v>
      </c>
      <c r="G42" s="19">
        <f>+T.5!G42-T.6!G42</f>
        <v>184045</v>
      </c>
      <c r="H42" s="7" t="s">
        <v>17</v>
      </c>
      <c r="I42" s="40" t="s">
        <v>20</v>
      </c>
    </row>
    <row r="43" spans="1:9" s="13" customFormat="1" ht="18" customHeight="1" x14ac:dyDescent="0.2">
      <c r="A43" s="43" t="s">
        <v>21</v>
      </c>
      <c r="B43" s="68" t="s">
        <v>17</v>
      </c>
      <c r="C43" s="80">
        <f>T.5!C43-T.6!C43</f>
        <v>10029</v>
      </c>
      <c r="D43" s="81">
        <f>+T.5!D43-T.6!D43</f>
        <v>383761</v>
      </c>
      <c r="E43" s="81" t="s">
        <v>17</v>
      </c>
      <c r="F43" s="81">
        <f>+T.5!F43-T.6!F43</f>
        <v>36518</v>
      </c>
      <c r="G43" s="81">
        <f>+T.5!G43-T.6!G43</f>
        <v>78610</v>
      </c>
      <c r="H43" s="68" t="s">
        <v>17</v>
      </c>
      <c r="I43" s="75" t="s">
        <v>22</v>
      </c>
    </row>
    <row r="44" spans="1:9" ht="18" customHeight="1" x14ac:dyDescent="0.25">
      <c r="A44" s="213">
        <v>2016</v>
      </c>
      <c r="B44" s="214"/>
      <c r="C44" s="214"/>
      <c r="D44" s="215"/>
      <c r="E44" s="214"/>
      <c r="F44" s="215"/>
      <c r="G44" s="215"/>
      <c r="H44" s="214"/>
      <c r="I44" s="216">
        <v>2016</v>
      </c>
    </row>
    <row r="45" spans="1:9" s="8" customFormat="1" ht="18" customHeight="1" x14ac:dyDescent="0.25">
      <c r="A45" s="73" t="s">
        <v>16</v>
      </c>
      <c r="B45" s="71" t="s">
        <v>17</v>
      </c>
      <c r="C45" s="80">
        <f>T.5!C45-T.6!C45</f>
        <v>95286</v>
      </c>
      <c r="D45" s="80">
        <f>+T.5!D45-T.6!D45</f>
        <v>2920237</v>
      </c>
      <c r="E45" s="80" t="s">
        <v>17</v>
      </c>
      <c r="F45" s="80">
        <v>65674</v>
      </c>
      <c r="G45" s="80">
        <f>+T.5!G45-T.6!G45</f>
        <v>262657</v>
      </c>
      <c r="H45" s="71" t="s">
        <v>17</v>
      </c>
      <c r="I45" s="74" t="s">
        <v>18</v>
      </c>
    </row>
    <row r="46" spans="1:9" s="50" customFormat="1" ht="18" customHeight="1" x14ac:dyDescent="0.2">
      <c r="A46" s="42" t="s">
        <v>19</v>
      </c>
      <c r="B46" s="7" t="s">
        <v>17</v>
      </c>
      <c r="C46" s="80">
        <f>T.5!C46-T.6!C46</f>
        <v>84133</v>
      </c>
      <c r="D46" s="80">
        <f>+T.5!D46-T.6!D46</f>
        <v>2436999</v>
      </c>
      <c r="E46" s="19" t="s">
        <v>17</v>
      </c>
      <c r="F46" s="19">
        <v>29889</v>
      </c>
      <c r="G46" s="19">
        <f>+T.5!G46-T.6!G46</f>
        <v>184045</v>
      </c>
      <c r="H46" s="7" t="s">
        <v>17</v>
      </c>
      <c r="I46" s="40" t="s">
        <v>20</v>
      </c>
    </row>
    <row r="47" spans="1:9" s="13" customFormat="1" ht="18" customHeight="1" thickBot="1" x14ac:dyDescent="0.25">
      <c r="A47" s="222" t="s">
        <v>21</v>
      </c>
      <c r="B47" s="226" t="s">
        <v>17</v>
      </c>
      <c r="C47" s="243">
        <f>T.5!C47-T.6!C47</f>
        <v>11153</v>
      </c>
      <c r="D47" s="243">
        <f>+T.5!D47-T.6!D47</f>
        <v>483238</v>
      </c>
      <c r="E47" s="241" t="s">
        <v>17</v>
      </c>
      <c r="F47" s="243">
        <v>35785</v>
      </c>
      <c r="G47" s="241">
        <f>+T.5!G47-T.6!G47</f>
        <v>78610</v>
      </c>
      <c r="H47" s="226" t="s">
        <v>17</v>
      </c>
      <c r="I47" s="227" t="s">
        <v>22</v>
      </c>
    </row>
    <row r="48" spans="1:9" s="65" customFormat="1" ht="21" thickTop="1" thickBot="1" x14ac:dyDescent="0.3">
      <c r="A48" s="228" t="s">
        <v>182</v>
      </c>
      <c r="B48" s="229"/>
      <c r="C48" s="229"/>
      <c r="D48" s="229"/>
      <c r="E48" s="229"/>
      <c r="F48" s="229"/>
      <c r="G48" s="229"/>
      <c r="H48" s="230"/>
      <c r="I48" s="231"/>
    </row>
    <row r="49" spans="1:9" ht="15.75" thickTop="1" x14ac:dyDescent="0.25">
      <c r="A49" s="213">
        <v>2012</v>
      </c>
      <c r="B49" s="214"/>
      <c r="C49" s="214"/>
      <c r="D49" s="215"/>
      <c r="E49" s="214"/>
      <c r="F49" s="215"/>
      <c r="G49" s="215"/>
      <c r="H49" s="214"/>
      <c r="I49" s="216">
        <v>2012</v>
      </c>
    </row>
    <row r="50" spans="1:9" s="8" customFormat="1" ht="18" customHeight="1" x14ac:dyDescent="0.25">
      <c r="A50" s="73" t="s">
        <v>16</v>
      </c>
      <c r="B50" s="71" t="s">
        <v>17</v>
      </c>
      <c r="C50" s="80">
        <f>T.5!C50-T.6!C50</f>
        <v>191210</v>
      </c>
      <c r="D50" s="80">
        <v>6636631</v>
      </c>
      <c r="E50" s="80" t="s">
        <v>17</v>
      </c>
      <c r="F50" s="80">
        <v>156484</v>
      </c>
      <c r="G50" s="80">
        <v>469281</v>
      </c>
      <c r="H50" s="71" t="s">
        <v>17</v>
      </c>
      <c r="I50" s="74" t="s">
        <v>18</v>
      </c>
    </row>
    <row r="51" spans="1:9" s="50" customFormat="1" ht="18" customHeight="1" x14ac:dyDescent="0.2">
      <c r="A51" s="42" t="s">
        <v>138</v>
      </c>
      <c r="B51" s="7" t="s">
        <v>17</v>
      </c>
      <c r="C51" s="80">
        <f>T.5!C51-T.6!C51</f>
        <v>136698</v>
      </c>
      <c r="D51" s="19">
        <v>5390221</v>
      </c>
      <c r="E51" s="19" t="s">
        <v>17</v>
      </c>
      <c r="F51" s="19">
        <v>54399</v>
      </c>
      <c r="G51" s="19">
        <v>212808</v>
      </c>
      <c r="H51" s="7" t="s">
        <v>17</v>
      </c>
      <c r="I51" s="40" t="s">
        <v>20</v>
      </c>
    </row>
    <row r="52" spans="1:9" s="13" customFormat="1" ht="18" customHeight="1" x14ac:dyDescent="0.2">
      <c r="A52" s="43" t="s">
        <v>139</v>
      </c>
      <c r="B52" s="68" t="s">
        <v>17</v>
      </c>
      <c r="C52" s="80">
        <f>T.5!C52-T.6!C52</f>
        <v>54512</v>
      </c>
      <c r="D52" s="81">
        <v>1246410</v>
      </c>
      <c r="E52" s="81" t="s">
        <v>17</v>
      </c>
      <c r="F52" s="81">
        <v>102085</v>
      </c>
      <c r="G52" s="81">
        <v>256473</v>
      </c>
      <c r="H52" s="68" t="s">
        <v>17</v>
      </c>
      <c r="I52" s="75" t="s">
        <v>22</v>
      </c>
    </row>
    <row r="53" spans="1:9" x14ac:dyDescent="0.25">
      <c r="A53" s="213">
        <v>2013</v>
      </c>
      <c r="B53" s="214"/>
      <c r="C53" s="214"/>
      <c r="D53" s="215"/>
      <c r="E53" s="214"/>
      <c r="F53" s="215"/>
      <c r="G53" s="215"/>
      <c r="H53" s="214"/>
      <c r="I53" s="216">
        <v>2013</v>
      </c>
    </row>
    <row r="54" spans="1:9" s="8" customFormat="1" ht="18" customHeight="1" x14ac:dyDescent="0.25">
      <c r="A54" s="73" t="s">
        <v>16</v>
      </c>
      <c r="B54" s="71" t="s">
        <v>17</v>
      </c>
      <c r="C54" s="80">
        <f>T.5!C54-T.6!C54</f>
        <v>197044</v>
      </c>
      <c r="D54" s="80">
        <v>7018958</v>
      </c>
      <c r="E54" s="80" t="s">
        <v>17</v>
      </c>
      <c r="F54" s="80">
        <v>173425</v>
      </c>
      <c r="G54" s="80">
        <v>545011</v>
      </c>
      <c r="H54" s="71" t="s">
        <v>17</v>
      </c>
      <c r="I54" s="74" t="s">
        <v>18</v>
      </c>
    </row>
    <row r="55" spans="1:9" s="50" customFormat="1" ht="18" customHeight="1" x14ac:dyDescent="0.2">
      <c r="A55" s="42" t="s">
        <v>138</v>
      </c>
      <c r="B55" s="7" t="s">
        <v>17</v>
      </c>
      <c r="C55" s="80">
        <f>T.5!C55-T.6!C55</f>
        <v>139337</v>
      </c>
      <c r="D55" s="19">
        <v>5533750</v>
      </c>
      <c r="E55" s="19" t="s">
        <v>17</v>
      </c>
      <c r="F55" s="19">
        <v>58802</v>
      </c>
      <c r="G55" s="19">
        <v>222786</v>
      </c>
      <c r="H55" s="7" t="s">
        <v>17</v>
      </c>
      <c r="I55" s="40" t="s">
        <v>20</v>
      </c>
    </row>
    <row r="56" spans="1:9" s="13" customFormat="1" ht="18" customHeight="1" x14ac:dyDescent="0.2">
      <c r="A56" s="43" t="s">
        <v>139</v>
      </c>
      <c r="B56" s="68" t="s">
        <v>17</v>
      </c>
      <c r="C56" s="80">
        <f>T.5!C56-T.6!C56</f>
        <v>57707</v>
      </c>
      <c r="D56" s="81">
        <v>1485208</v>
      </c>
      <c r="E56" s="81" t="s">
        <v>17</v>
      </c>
      <c r="F56" s="81">
        <v>114623</v>
      </c>
      <c r="G56" s="81">
        <v>322225</v>
      </c>
      <c r="H56" s="68" t="s">
        <v>17</v>
      </c>
      <c r="I56" s="75" t="s">
        <v>22</v>
      </c>
    </row>
    <row r="57" spans="1:9" x14ac:dyDescent="0.25">
      <c r="A57" s="213">
        <v>2014</v>
      </c>
      <c r="B57" s="214"/>
      <c r="C57" s="214"/>
      <c r="D57" s="215"/>
      <c r="E57" s="214"/>
      <c r="F57" s="215"/>
      <c r="G57" s="215"/>
      <c r="H57" s="214"/>
      <c r="I57" s="216">
        <v>2014</v>
      </c>
    </row>
    <row r="58" spans="1:9" s="8" customFormat="1" ht="18" customHeight="1" x14ac:dyDescent="0.25">
      <c r="A58" s="73" t="s">
        <v>16</v>
      </c>
      <c r="B58" s="71" t="s">
        <v>17</v>
      </c>
      <c r="C58" s="80">
        <f>T.5!C58-T.6!C58</f>
        <v>213905</v>
      </c>
      <c r="D58" s="80">
        <v>7217528</v>
      </c>
      <c r="E58" s="80" t="s">
        <v>17</v>
      </c>
      <c r="F58" s="80">
        <v>178419</v>
      </c>
      <c r="G58" s="80">
        <v>561100</v>
      </c>
      <c r="H58" s="71" t="s">
        <v>17</v>
      </c>
      <c r="I58" s="74" t="s">
        <v>18</v>
      </c>
    </row>
    <row r="59" spans="1:9" s="50" customFormat="1" ht="18" customHeight="1" x14ac:dyDescent="0.2">
      <c r="A59" s="42" t="s">
        <v>19</v>
      </c>
      <c r="B59" s="7" t="s">
        <v>17</v>
      </c>
      <c r="C59" s="80">
        <f>T.5!C59-T.6!C59</f>
        <v>143260</v>
      </c>
      <c r="D59" s="19">
        <v>5598620</v>
      </c>
      <c r="E59" s="19" t="s">
        <v>17</v>
      </c>
      <c r="F59" s="19">
        <v>59068</v>
      </c>
      <c r="G59" s="19">
        <v>239287</v>
      </c>
      <c r="H59" s="7" t="s">
        <v>17</v>
      </c>
      <c r="I59" s="40" t="s">
        <v>20</v>
      </c>
    </row>
    <row r="60" spans="1:9" s="13" customFormat="1" ht="18" customHeight="1" x14ac:dyDescent="0.2">
      <c r="A60" s="43" t="s">
        <v>21</v>
      </c>
      <c r="B60" s="68" t="s">
        <v>17</v>
      </c>
      <c r="C60" s="80">
        <f>T.5!C60-T.6!C60</f>
        <v>70645</v>
      </c>
      <c r="D60" s="81">
        <v>1618908</v>
      </c>
      <c r="E60" s="81" t="s">
        <v>17</v>
      </c>
      <c r="F60" s="81">
        <v>119351</v>
      </c>
      <c r="G60" s="81">
        <v>321813</v>
      </c>
      <c r="H60" s="68" t="s">
        <v>17</v>
      </c>
      <c r="I60" s="75" t="s">
        <v>22</v>
      </c>
    </row>
    <row r="61" spans="1:9" x14ac:dyDescent="0.25">
      <c r="A61" s="213">
        <v>2015</v>
      </c>
      <c r="B61" s="214"/>
      <c r="C61" s="214"/>
      <c r="D61" s="215"/>
      <c r="E61" s="214"/>
      <c r="F61" s="215"/>
      <c r="G61" s="215"/>
      <c r="H61" s="214"/>
      <c r="I61" s="216">
        <v>2015</v>
      </c>
    </row>
    <row r="62" spans="1:9" s="8" customFormat="1" ht="18" customHeight="1" x14ac:dyDescent="0.25">
      <c r="A62" s="73" t="s">
        <v>16</v>
      </c>
      <c r="B62" s="71" t="s">
        <v>17</v>
      </c>
      <c r="C62" s="80">
        <f>T.5!C62-T.6!C62</f>
        <v>217025</v>
      </c>
      <c r="D62" s="80">
        <f>+T.5!D62-T.6!D62</f>
        <v>7428622</v>
      </c>
      <c r="E62" s="80" t="s">
        <v>17</v>
      </c>
      <c r="F62" s="80">
        <f>+T.5!F62-T.6!F62</f>
        <v>185112</v>
      </c>
      <c r="G62" s="80">
        <f>+T.5!G62-T.6!G62</f>
        <v>519678</v>
      </c>
      <c r="H62" s="71" t="s">
        <v>17</v>
      </c>
      <c r="I62" s="74" t="s">
        <v>18</v>
      </c>
    </row>
    <row r="63" spans="1:9" s="50" customFormat="1" ht="18" customHeight="1" x14ac:dyDescent="0.2">
      <c r="A63" s="42" t="s">
        <v>138</v>
      </c>
      <c r="B63" s="7" t="s">
        <v>17</v>
      </c>
      <c r="C63" s="80">
        <f>T.5!C63-T.6!C63</f>
        <v>147161</v>
      </c>
      <c r="D63" s="80">
        <f>+T.5!D63-T.6!D63</f>
        <v>5832676</v>
      </c>
      <c r="E63" s="19" t="s">
        <v>17</v>
      </c>
      <c r="F63" s="19">
        <f>+T.5!F63-T.6!F63</f>
        <v>61756</v>
      </c>
      <c r="G63" s="19">
        <f>+T.5!G63-T.6!G63</f>
        <v>245942</v>
      </c>
      <c r="H63" s="7" t="s">
        <v>17</v>
      </c>
      <c r="I63" s="40" t="s">
        <v>20</v>
      </c>
    </row>
    <row r="64" spans="1:9" s="13" customFormat="1" ht="18" customHeight="1" x14ac:dyDescent="0.2">
      <c r="A64" s="43" t="s">
        <v>139</v>
      </c>
      <c r="B64" s="68" t="s">
        <v>17</v>
      </c>
      <c r="C64" s="80">
        <f>T.5!C64-T.6!C64</f>
        <v>69864</v>
      </c>
      <c r="D64" s="80">
        <f>+T.5!D64-T.6!D64</f>
        <v>1595946</v>
      </c>
      <c r="E64" s="81" t="s">
        <v>17</v>
      </c>
      <c r="F64" s="81">
        <f>+T.5!F64-T.6!F64</f>
        <v>123356</v>
      </c>
      <c r="G64" s="81">
        <f>+T.5!G64-T.6!G64</f>
        <v>273736</v>
      </c>
      <c r="H64" s="68" t="s">
        <v>17</v>
      </c>
      <c r="I64" s="75" t="s">
        <v>22</v>
      </c>
    </row>
    <row r="65" spans="1:9" x14ac:dyDescent="0.25">
      <c r="A65" s="213">
        <v>2016</v>
      </c>
      <c r="B65" s="214"/>
      <c r="C65" s="214"/>
      <c r="D65" s="215"/>
      <c r="E65" s="214"/>
      <c r="F65" s="215"/>
      <c r="G65" s="215"/>
      <c r="H65" s="214"/>
      <c r="I65" s="216">
        <v>2016</v>
      </c>
    </row>
    <row r="66" spans="1:9" s="8" customFormat="1" ht="18" customHeight="1" x14ac:dyDescent="0.25">
      <c r="A66" s="73" t="s">
        <v>16</v>
      </c>
      <c r="B66" s="71" t="s">
        <v>17</v>
      </c>
      <c r="C66" s="80">
        <f>T.5!C66-T.6!C66</f>
        <v>224011</v>
      </c>
      <c r="D66" s="80">
        <f>+T.5!D66-T.6!D66</f>
        <v>7703368</v>
      </c>
      <c r="E66" s="80" t="s">
        <v>17</v>
      </c>
      <c r="F66" s="80">
        <v>186362</v>
      </c>
      <c r="G66" s="80">
        <f>+T.5!G66-T.6!G66</f>
        <v>519678</v>
      </c>
      <c r="H66" s="71" t="s">
        <v>17</v>
      </c>
      <c r="I66" s="74" t="s">
        <v>18</v>
      </c>
    </row>
    <row r="67" spans="1:9" s="50" customFormat="1" ht="18" customHeight="1" x14ac:dyDescent="0.2">
      <c r="A67" s="42" t="s">
        <v>138</v>
      </c>
      <c r="B67" s="7" t="s">
        <v>17</v>
      </c>
      <c r="C67" s="80">
        <f>T.5!C67-T.6!C67</f>
        <v>152069</v>
      </c>
      <c r="D67" s="80">
        <f>+T.5!D67-T.6!D67</f>
        <v>5453633</v>
      </c>
      <c r="E67" s="19" t="s">
        <v>17</v>
      </c>
      <c r="F67" s="80">
        <v>62616</v>
      </c>
      <c r="G67" s="19">
        <f>+T.5!G67-T.6!G67</f>
        <v>245942</v>
      </c>
      <c r="H67" s="7" t="s">
        <v>17</v>
      </c>
      <c r="I67" s="40" t="s">
        <v>20</v>
      </c>
    </row>
    <row r="68" spans="1:9" s="13" customFormat="1" ht="18" customHeight="1" thickBot="1" x14ac:dyDescent="0.25">
      <c r="A68" s="222" t="s">
        <v>139</v>
      </c>
      <c r="B68" s="226" t="s">
        <v>17</v>
      </c>
      <c r="C68" s="243">
        <f>T.5!C68-T.6!C68</f>
        <v>71942</v>
      </c>
      <c r="D68" s="243">
        <f>+T.5!D68-T.6!D68</f>
        <v>2249735</v>
      </c>
      <c r="E68" s="241" t="s">
        <v>17</v>
      </c>
      <c r="F68" s="243">
        <v>123746</v>
      </c>
      <c r="G68" s="241">
        <f>+T.5!G68-T.6!G68</f>
        <v>273736</v>
      </c>
      <c r="H68" s="226" t="s">
        <v>17</v>
      </c>
      <c r="I68" s="227" t="s">
        <v>22</v>
      </c>
    </row>
    <row r="69" spans="1:9" ht="15.75" thickTop="1" x14ac:dyDescent="0.25">
      <c r="A69" s="358" t="s">
        <v>311</v>
      </c>
      <c r="B69" s="358"/>
      <c r="C69" s="358"/>
      <c r="D69" s="136"/>
      <c r="E69" s="136"/>
      <c r="F69" s="136"/>
      <c r="G69" s="136"/>
      <c r="H69" s="136"/>
      <c r="I69" s="39" t="s">
        <v>312</v>
      </c>
    </row>
  </sheetData>
  <mergeCells count="3">
    <mergeCell ref="A4:A5"/>
    <mergeCell ref="I4:I5"/>
    <mergeCell ref="A69:C69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rowBreaks count="2" manualBreakCount="2">
    <brk id="26" max="8" man="1"/>
    <brk id="47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P125"/>
  <sheetViews>
    <sheetView showGridLines="0" rightToLeft="1" view="pageBreakPreview" topLeftCell="A106" zoomScale="90" zoomScaleNormal="90" zoomScaleSheetLayoutView="90" workbookViewId="0">
      <selection activeCell="J92" sqref="J92:J93"/>
    </sheetView>
  </sheetViews>
  <sheetFormatPr defaultRowHeight="15" x14ac:dyDescent="0.25"/>
  <cols>
    <col min="1" max="1" width="11.28515625" customWidth="1"/>
    <col min="2" max="2" width="7.5703125" style="14" customWidth="1"/>
    <col min="3" max="3" width="6.7109375" style="14" customWidth="1"/>
    <col min="4" max="4" width="11.7109375" style="14" customWidth="1"/>
    <col min="5" max="5" width="9.7109375" style="14" customWidth="1"/>
    <col min="6" max="6" width="11.7109375" style="14" customWidth="1"/>
    <col min="7" max="7" width="6.7109375" style="14" customWidth="1"/>
    <col min="8" max="8" width="11.7109375" style="14" customWidth="1"/>
    <col min="9" max="9" width="6.7109375" style="14" customWidth="1"/>
    <col min="10" max="10" width="11.7109375" style="14" customWidth="1"/>
    <col min="11" max="11" width="6.7109375" style="14" customWidth="1"/>
    <col min="12" max="12" width="11.7109375" style="14" customWidth="1"/>
    <col min="13" max="13" width="6.7109375" style="14" customWidth="1"/>
    <col min="14" max="14" width="8.85546875" style="14" customWidth="1"/>
    <col min="15" max="15" width="5" style="14" customWidth="1"/>
    <col min="16" max="16" width="8.5703125" customWidth="1"/>
  </cols>
  <sheetData>
    <row r="1" spans="1:16" s="22" customFormat="1" ht="30" customHeight="1" x14ac:dyDescent="0.4">
      <c r="A1" s="78" t="s">
        <v>172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s="22" customFormat="1" ht="30" customHeight="1" x14ac:dyDescent="0.3">
      <c r="A2" s="79" t="s">
        <v>303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ht="33" customHeight="1" x14ac:dyDescent="0.25">
      <c r="A3" s="368" t="s">
        <v>4</v>
      </c>
      <c r="B3" s="381" t="s">
        <v>185</v>
      </c>
      <c r="C3" s="361"/>
      <c r="D3" s="361" t="s">
        <v>6</v>
      </c>
      <c r="E3" s="361"/>
      <c r="F3" s="361" t="s">
        <v>7</v>
      </c>
      <c r="G3" s="361"/>
      <c r="H3" s="361" t="s">
        <v>263</v>
      </c>
      <c r="I3" s="361"/>
      <c r="J3" s="361" t="s">
        <v>9</v>
      </c>
      <c r="K3" s="361"/>
      <c r="L3" s="361" t="s">
        <v>265</v>
      </c>
      <c r="M3" s="375"/>
      <c r="N3" s="377" t="s">
        <v>277</v>
      </c>
      <c r="O3" s="378"/>
      <c r="P3" s="364" t="s">
        <v>10</v>
      </c>
    </row>
    <row r="4" spans="1:16" ht="18.75" x14ac:dyDescent="0.25">
      <c r="A4" s="368"/>
      <c r="B4" s="363" t="s">
        <v>186</v>
      </c>
      <c r="C4" s="362"/>
      <c r="D4" s="362" t="s">
        <v>12</v>
      </c>
      <c r="E4" s="362"/>
      <c r="F4" s="362" t="s">
        <v>13</v>
      </c>
      <c r="G4" s="362"/>
      <c r="H4" s="362" t="s">
        <v>264</v>
      </c>
      <c r="I4" s="362"/>
      <c r="J4" s="362" t="s">
        <v>15</v>
      </c>
      <c r="K4" s="362"/>
      <c r="L4" s="362" t="s">
        <v>266</v>
      </c>
      <c r="M4" s="376"/>
      <c r="N4" s="379" t="s">
        <v>275</v>
      </c>
      <c r="O4" s="380"/>
      <c r="P4" s="364"/>
    </row>
    <row r="5" spans="1:16" ht="15.75" thickBot="1" x14ac:dyDescent="0.3">
      <c r="A5" s="368"/>
      <c r="B5" s="245" t="s">
        <v>117</v>
      </c>
      <c r="C5" s="246" t="s">
        <v>3</v>
      </c>
      <c r="D5" s="247" t="s">
        <v>117</v>
      </c>
      <c r="E5" s="246" t="s">
        <v>3</v>
      </c>
      <c r="F5" s="247" t="s">
        <v>117</v>
      </c>
      <c r="G5" s="246" t="s">
        <v>3</v>
      </c>
      <c r="H5" s="247" t="s">
        <v>117</v>
      </c>
      <c r="I5" s="246" t="s">
        <v>3</v>
      </c>
      <c r="J5" s="247" t="s">
        <v>117</v>
      </c>
      <c r="K5" s="246" t="s">
        <v>3</v>
      </c>
      <c r="L5" s="247" t="s">
        <v>117</v>
      </c>
      <c r="M5" s="248" t="s">
        <v>3</v>
      </c>
      <c r="N5" s="249" t="s">
        <v>117</v>
      </c>
      <c r="O5" s="248" t="s">
        <v>3</v>
      </c>
      <c r="P5" s="364"/>
    </row>
    <row r="6" spans="1:16" s="65" customFormat="1" ht="21" thickTop="1" thickBot="1" x14ac:dyDescent="0.3">
      <c r="A6" s="369" t="s">
        <v>184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1"/>
    </row>
    <row r="7" spans="1:16" s="8" customFormat="1" ht="16.5" thickTop="1" x14ac:dyDescent="0.25">
      <c r="A7" s="250" t="s">
        <v>16</v>
      </c>
      <c r="B7" s="255" t="s">
        <v>17</v>
      </c>
      <c r="C7" s="252">
        <v>100</v>
      </c>
      <c r="D7" s="251">
        <f>SUM(D8:D18)</f>
        <v>812257</v>
      </c>
      <c r="E7" s="252">
        <f t="shared" ref="E7:G7" si="0">SUM(E8:E18)</f>
        <v>100</v>
      </c>
      <c r="F7" s="251">
        <f t="shared" si="0"/>
        <v>12376699</v>
      </c>
      <c r="G7" s="252">
        <f t="shared" si="0"/>
        <v>99.999999999999986</v>
      </c>
      <c r="H7" s="251">
        <f t="shared" ref="H7" si="1">SUM(H8:H18)</f>
        <v>2255409</v>
      </c>
      <c r="I7" s="252">
        <f t="shared" ref="I7" si="2">SUM(I8:I18)</f>
        <v>100</v>
      </c>
      <c r="J7" s="251">
        <f t="shared" ref="J7" si="3">SUM(J8:J18)</f>
        <v>2052687</v>
      </c>
      <c r="K7" s="252">
        <f t="shared" ref="K7" si="4">SUM(K8:K18)</f>
        <v>100</v>
      </c>
      <c r="L7" s="251">
        <f t="shared" ref="L7" si="5">SUM(L8:L18)</f>
        <v>2422058</v>
      </c>
      <c r="M7" s="252">
        <f t="shared" ref="M7" si="6">SUM(M8:M18)</f>
        <v>99.999999999999986</v>
      </c>
      <c r="N7" s="255" t="s">
        <v>17</v>
      </c>
      <c r="O7" s="338" t="s">
        <v>17</v>
      </c>
      <c r="P7" s="253" t="s">
        <v>18</v>
      </c>
    </row>
    <row r="8" spans="1:16" s="8" customFormat="1" ht="24.95" customHeight="1" x14ac:dyDescent="0.25">
      <c r="A8" s="152" t="s">
        <v>27</v>
      </c>
      <c r="B8" s="71" t="s">
        <v>17</v>
      </c>
      <c r="C8" s="76">
        <v>0.6</v>
      </c>
      <c r="D8" s="82">
        <v>3723</v>
      </c>
      <c r="E8" s="83">
        <f>+D8/$D$7*100</f>
        <v>0.45835246726097773</v>
      </c>
      <c r="F8" s="82">
        <f>+'[1]5'!D9</f>
        <v>48220</v>
      </c>
      <c r="G8" s="83">
        <f>+F8/$F$7*100</f>
        <v>0.38960307590901255</v>
      </c>
      <c r="H8" s="82">
        <f>+[2]العمالة!$J$14</f>
        <v>2700</v>
      </c>
      <c r="I8" s="83">
        <f>+H8/$H$7*100</f>
        <v>0.11971221184273008</v>
      </c>
      <c r="J8" s="84">
        <f>+'[3]20'!J8</f>
        <v>8047</v>
      </c>
      <c r="K8" s="83">
        <f>+J8/$J$7*100</f>
        <v>0.39202274871911791</v>
      </c>
      <c r="L8" s="84">
        <v>4317</v>
      </c>
      <c r="M8" s="83">
        <f>+L8/$L$7*100</f>
        <v>0.1782368547739154</v>
      </c>
      <c r="N8" s="71" t="s">
        <v>17</v>
      </c>
      <c r="O8" s="71" t="s">
        <v>17</v>
      </c>
      <c r="P8" s="153" t="s">
        <v>27</v>
      </c>
    </row>
    <row r="9" spans="1:16" ht="24.95" customHeight="1" x14ac:dyDescent="0.25">
      <c r="A9" s="152" t="s">
        <v>29</v>
      </c>
      <c r="B9" s="71" t="s">
        <v>17</v>
      </c>
      <c r="C9" s="76">
        <v>8.3000000000000007</v>
      </c>
      <c r="D9" s="82">
        <v>73975</v>
      </c>
      <c r="E9" s="83">
        <f t="shared" ref="E9:E18" si="7">+D9/$D$7*100</f>
        <v>9.1073391795946357</v>
      </c>
      <c r="F9" s="82">
        <f>+'[1]5'!D10</f>
        <v>831137</v>
      </c>
      <c r="G9" s="83">
        <f t="shared" ref="G9:G18" si="8">+F9/$F$7*100</f>
        <v>6.7153366176231648</v>
      </c>
      <c r="H9" s="82">
        <f>+[2]العمالة!$J$15</f>
        <v>184159</v>
      </c>
      <c r="I9" s="83">
        <f t="shared" ref="I9:I18" si="9">+H9/$H$7*100</f>
        <v>8.1652152669427149</v>
      </c>
      <c r="J9" s="84">
        <f>+'[3]20'!J9</f>
        <v>229997</v>
      </c>
      <c r="K9" s="83">
        <f t="shared" ref="K9:K18" si="10">+J9/$J$7*100</f>
        <v>11.204679524934878</v>
      </c>
      <c r="L9" s="84">
        <v>84521</v>
      </c>
      <c r="M9" s="83">
        <f t="shared" ref="M9:M18" si="11">+L9/$L$7*100</f>
        <v>3.4896356734644667</v>
      </c>
      <c r="N9" s="71" t="s">
        <v>17</v>
      </c>
      <c r="O9" s="71" t="s">
        <v>17</v>
      </c>
      <c r="P9" s="153" t="s">
        <v>29</v>
      </c>
    </row>
    <row r="10" spans="1:16" ht="24.95" customHeight="1" x14ac:dyDescent="0.25">
      <c r="A10" s="152" t="s">
        <v>31</v>
      </c>
      <c r="B10" s="71" t="s">
        <v>17</v>
      </c>
      <c r="C10" s="76">
        <v>20</v>
      </c>
      <c r="D10" s="82">
        <v>162211</v>
      </c>
      <c r="E10" s="83">
        <f t="shared" si="7"/>
        <v>19.970403456049009</v>
      </c>
      <c r="F10" s="82">
        <f>+'[1]5'!D11</f>
        <v>2637422</v>
      </c>
      <c r="G10" s="83">
        <f t="shared" si="8"/>
        <v>21.309575356078387</v>
      </c>
      <c r="H10" s="82">
        <f>+[2]العمالة!$J$16</f>
        <v>552692</v>
      </c>
      <c r="I10" s="83">
        <f t="shared" si="9"/>
        <v>24.505178439919323</v>
      </c>
      <c r="J10" s="84">
        <f>+'[3]20'!J10</f>
        <v>376677</v>
      </c>
      <c r="K10" s="83">
        <f t="shared" si="10"/>
        <v>18.350435307477468</v>
      </c>
      <c r="L10" s="84">
        <v>255572</v>
      </c>
      <c r="M10" s="83">
        <f t="shared" si="11"/>
        <v>10.551853010951843</v>
      </c>
      <c r="N10" s="71" t="s">
        <v>17</v>
      </c>
      <c r="O10" s="71" t="s">
        <v>17</v>
      </c>
      <c r="P10" s="153" t="s">
        <v>31</v>
      </c>
    </row>
    <row r="11" spans="1:16" ht="24.95" customHeight="1" x14ac:dyDescent="0.25">
      <c r="A11" s="152" t="s">
        <v>33</v>
      </c>
      <c r="B11" s="71" t="s">
        <v>17</v>
      </c>
      <c r="C11" s="76">
        <v>21.8</v>
      </c>
      <c r="D11" s="82">
        <v>155230</v>
      </c>
      <c r="E11" s="83">
        <f t="shared" si="7"/>
        <v>19.110946412280843</v>
      </c>
      <c r="F11" s="82">
        <f>+'[1]5'!D12</f>
        <v>2390038</v>
      </c>
      <c r="G11" s="83">
        <f t="shared" si="8"/>
        <v>19.310787149303703</v>
      </c>
      <c r="H11" s="82">
        <f>+[2]العمالة!$J$17</f>
        <v>536722</v>
      </c>
      <c r="I11" s="83">
        <f t="shared" si="9"/>
        <v>23.797102875797695</v>
      </c>
      <c r="J11" s="84">
        <f>+'[3]20'!J11</f>
        <v>433902</v>
      </c>
      <c r="K11" s="83">
        <f t="shared" si="10"/>
        <v>21.138244652009782</v>
      </c>
      <c r="L11" s="84">
        <v>435497</v>
      </c>
      <c r="M11" s="83">
        <f t="shared" si="11"/>
        <v>17.980452986674969</v>
      </c>
      <c r="N11" s="71" t="s">
        <v>17</v>
      </c>
      <c r="O11" s="71" t="s">
        <v>17</v>
      </c>
      <c r="P11" s="153" t="s">
        <v>33</v>
      </c>
    </row>
    <row r="12" spans="1:16" ht="24.95" customHeight="1" x14ac:dyDescent="0.25">
      <c r="A12" s="152" t="s">
        <v>35</v>
      </c>
      <c r="B12" s="71" t="s">
        <v>17</v>
      </c>
      <c r="C12" s="76">
        <v>17.399999999999999</v>
      </c>
      <c r="D12" s="82">
        <v>132923</v>
      </c>
      <c r="E12" s="83">
        <f t="shared" si="7"/>
        <v>16.364648134765229</v>
      </c>
      <c r="F12" s="82">
        <f>+'[1]5'!D13</f>
        <v>2184847</v>
      </c>
      <c r="G12" s="83">
        <f t="shared" si="8"/>
        <v>17.652905673798806</v>
      </c>
      <c r="H12" s="82">
        <f>+[2]العمالة!$J$18</f>
        <v>379481</v>
      </c>
      <c r="I12" s="83">
        <f t="shared" si="9"/>
        <v>16.825374023070761</v>
      </c>
      <c r="J12" s="84">
        <f>+'[3]20'!J12</f>
        <v>382429</v>
      </c>
      <c r="K12" s="83">
        <f t="shared" si="10"/>
        <v>18.63065338261508</v>
      </c>
      <c r="L12" s="84">
        <v>472147</v>
      </c>
      <c r="M12" s="83">
        <f t="shared" si="11"/>
        <v>19.493628971725698</v>
      </c>
      <c r="N12" s="71" t="s">
        <v>17</v>
      </c>
      <c r="O12" s="71" t="s">
        <v>17</v>
      </c>
      <c r="P12" s="153" t="s">
        <v>35</v>
      </c>
    </row>
    <row r="13" spans="1:16" ht="24.95" customHeight="1" x14ac:dyDescent="0.25">
      <c r="A13" s="152" t="s">
        <v>36</v>
      </c>
      <c r="B13" s="71" t="s">
        <v>17</v>
      </c>
      <c r="C13" s="76">
        <v>12.1</v>
      </c>
      <c r="D13" s="82">
        <v>102770</v>
      </c>
      <c r="E13" s="83">
        <f t="shared" si="7"/>
        <v>12.652399425305044</v>
      </c>
      <c r="F13" s="82">
        <f>+'[1]5'!D14</f>
        <v>1668410</v>
      </c>
      <c r="G13" s="83">
        <f t="shared" si="8"/>
        <v>13.480250267054245</v>
      </c>
      <c r="H13" s="82">
        <f>+[2]العمالة!$J$19</f>
        <v>247015</v>
      </c>
      <c r="I13" s="83">
        <f t="shared" si="9"/>
        <v>10.95211555864147</v>
      </c>
      <c r="J13" s="84">
        <f>+'[3]20'!J13</f>
        <v>240710</v>
      </c>
      <c r="K13" s="83">
        <f t="shared" si="10"/>
        <v>11.726580818215345</v>
      </c>
      <c r="L13" s="84">
        <v>473188</v>
      </c>
      <c r="M13" s="83">
        <f t="shared" si="11"/>
        <v>19.536608949909539</v>
      </c>
      <c r="N13" s="71" t="s">
        <v>17</v>
      </c>
      <c r="O13" s="71" t="s">
        <v>17</v>
      </c>
      <c r="P13" s="153" t="s">
        <v>36</v>
      </c>
    </row>
    <row r="14" spans="1:16" ht="24.95" customHeight="1" x14ac:dyDescent="0.25">
      <c r="A14" s="152" t="s">
        <v>37</v>
      </c>
      <c r="B14" s="71" t="s">
        <v>17</v>
      </c>
      <c r="C14" s="76">
        <v>9.5</v>
      </c>
      <c r="D14" s="82">
        <v>76345</v>
      </c>
      <c r="E14" s="83">
        <f t="shared" si="7"/>
        <v>9.3991187518236217</v>
      </c>
      <c r="F14" s="82">
        <f>+'[1]5'!D15</f>
        <v>1212576</v>
      </c>
      <c r="G14" s="83">
        <f t="shared" si="8"/>
        <v>9.7972488464008052</v>
      </c>
      <c r="H14" s="82">
        <f>+[2]العمالة!$J$20</f>
        <v>164087</v>
      </c>
      <c r="I14" s="83">
        <f t="shared" si="9"/>
        <v>7.2752658165326114</v>
      </c>
      <c r="J14" s="84">
        <f>+'[3]20'!J14</f>
        <v>171167</v>
      </c>
      <c r="K14" s="83">
        <f t="shared" si="10"/>
        <v>8.3386799838455659</v>
      </c>
      <c r="L14" s="84">
        <v>302447</v>
      </c>
      <c r="M14" s="83">
        <f t="shared" si="11"/>
        <v>12.487190645310724</v>
      </c>
      <c r="N14" s="71" t="s">
        <v>17</v>
      </c>
      <c r="O14" s="71" t="s">
        <v>17</v>
      </c>
      <c r="P14" s="153" t="s">
        <v>37</v>
      </c>
    </row>
    <row r="15" spans="1:16" ht="24.95" customHeight="1" x14ac:dyDescent="0.25">
      <c r="A15" s="152" t="s">
        <v>38</v>
      </c>
      <c r="B15" s="71" t="s">
        <v>17</v>
      </c>
      <c r="C15" s="76">
        <v>5</v>
      </c>
      <c r="D15" s="82">
        <v>54273</v>
      </c>
      <c r="E15" s="83">
        <f t="shared" si="7"/>
        <v>6.6817522040437938</v>
      </c>
      <c r="F15" s="82">
        <f>+'[1]5'!D16</f>
        <v>737363</v>
      </c>
      <c r="G15" s="83">
        <f t="shared" si="8"/>
        <v>5.9576709427933894</v>
      </c>
      <c r="H15" s="82">
        <f>+[2]العمالة!$J$21</f>
        <v>98646</v>
      </c>
      <c r="I15" s="83">
        <f t="shared" si="9"/>
        <v>4.3737521664585008</v>
      </c>
      <c r="J15" s="84">
        <f>+'[3]20'!J15</f>
        <v>101815</v>
      </c>
      <c r="K15" s="83">
        <f t="shared" si="10"/>
        <v>4.9600840264492341</v>
      </c>
      <c r="L15" s="84">
        <v>191732</v>
      </c>
      <c r="M15" s="83">
        <f t="shared" si="11"/>
        <v>7.9160779799657979</v>
      </c>
      <c r="N15" s="71" t="s">
        <v>17</v>
      </c>
      <c r="O15" s="71" t="s">
        <v>17</v>
      </c>
      <c r="P15" s="153" t="s">
        <v>38</v>
      </c>
    </row>
    <row r="16" spans="1:16" ht="24.95" customHeight="1" x14ac:dyDescent="0.25">
      <c r="A16" s="152" t="s">
        <v>39</v>
      </c>
      <c r="B16" s="71" t="s">
        <v>17</v>
      </c>
      <c r="C16" s="76">
        <v>3.4</v>
      </c>
      <c r="D16" s="82">
        <v>31049</v>
      </c>
      <c r="E16" s="83">
        <f t="shared" si="7"/>
        <v>3.8225586236868376</v>
      </c>
      <c r="F16" s="82">
        <f>+'[1]5'!D17</f>
        <v>371391</v>
      </c>
      <c r="G16" s="83">
        <f t="shared" si="8"/>
        <v>3.0007274152825403</v>
      </c>
      <c r="H16" s="82">
        <f>+[2]العمالة!$J$22</f>
        <v>61480</v>
      </c>
      <c r="I16" s="83">
        <f t="shared" si="9"/>
        <v>2.7258914015152023</v>
      </c>
      <c r="J16" s="84">
        <f>+'[3]20'!J16</f>
        <v>77060</v>
      </c>
      <c r="K16" s="83">
        <f t="shared" si="10"/>
        <v>3.7541037674034086</v>
      </c>
      <c r="L16" s="84">
        <v>112171</v>
      </c>
      <c r="M16" s="83">
        <f t="shared" si="11"/>
        <v>4.6312268327182915</v>
      </c>
      <c r="N16" s="71" t="s">
        <v>17</v>
      </c>
      <c r="O16" s="71" t="s">
        <v>17</v>
      </c>
      <c r="P16" s="153" t="s">
        <v>39</v>
      </c>
    </row>
    <row r="17" spans="1:16" ht="24.95" customHeight="1" x14ac:dyDescent="0.25">
      <c r="A17" s="152" t="s">
        <v>40</v>
      </c>
      <c r="B17" s="71" t="s">
        <v>17</v>
      </c>
      <c r="C17" s="76">
        <v>1.5</v>
      </c>
      <c r="D17" s="82">
        <v>11541</v>
      </c>
      <c r="E17" s="83">
        <f t="shared" si="7"/>
        <v>1.4208557143859641</v>
      </c>
      <c r="F17" s="82">
        <f>+'[1]5'!D18</f>
        <v>157633</v>
      </c>
      <c r="G17" s="83">
        <f t="shared" si="8"/>
        <v>1.2736271601983695</v>
      </c>
      <c r="H17" s="82">
        <f>+[2]العمالة!$J$23</f>
        <v>22313</v>
      </c>
      <c r="I17" s="83">
        <f t="shared" si="9"/>
        <v>0.98931058623956891</v>
      </c>
      <c r="J17" s="84">
        <f>+'[3]20'!J17</f>
        <v>19054</v>
      </c>
      <c r="K17" s="83">
        <f t="shared" si="10"/>
        <v>0.92824673221002518</v>
      </c>
      <c r="L17" s="84">
        <v>59019</v>
      </c>
      <c r="M17" s="83">
        <f t="shared" si="11"/>
        <v>2.4367294259675036</v>
      </c>
      <c r="N17" s="71" t="s">
        <v>17</v>
      </c>
      <c r="O17" s="71" t="s">
        <v>17</v>
      </c>
      <c r="P17" s="153" t="s">
        <v>40</v>
      </c>
    </row>
    <row r="18" spans="1:16" s="13" customFormat="1" ht="24.95" customHeight="1" thickBot="1" x14ac:dyDescent="0.25">
      <c r="A18" s="256" t="s">
        <v>129</v>
      </c>
      <c r="B18" s="257" t="s">
        <v>17</v>
      </c>
      <c r="C18" s="224">
        <v>0.5</v>
      </c>
      <c r="D18" s="258">
        <v>8217</v>
      </c>
      <c r="E18" s="259">
        <f t="shared" si="7"/>
        <v>1.0116256308040437</v>
      </c>
      <c r="F18" s="258">
        <f>+'[1]5'!D19</f>
        <v>137662</v>
      </c>
      <c r="G18" s="259">
        <f t="shared" si="8"/>
        <v>1.1122674955575795</v>
      </c>
      <c r="H18" s="258">
        <f>+[2]العمالة!$J$24</f>
        <v>6114</v>
      </c>
      <c r="I18" s="259">
        <f t="shared" si="9"/>
        <v>0.27108165303942655</v>
      </c>
      <c r="J18" s="260">
        <f>+'[3]20'!J18</f>
        <v>11829</v>
      </c>
      <c r="K18" s="259">
        <f t="shared" si="10"/>
        <v>0.57626905612010015</v>
      </c>
      <c r="L18" s="260">
        <v>31447</v>
      </c>
      <c r="M18" s="259">
        <f t="shared" si="11"/>
        <v>1.2983586685372523</v>
      </c>
      <c r="N18" s="257" t="s">
        <v>17</v>
      </c>
      <c r="O18" s="257" t="s">
        <v>17</v>
      </c>
      <c r="P18" s="261" t="s">
        <v>41</v>
      </c>
    </row>
    <row r="19" spans="1:16" s="65" customFormat="1" ht="21" thickTop="1" thickBot="1" x14ac:dyDescent="0.3">
      <c r="A19" s="365" t="s">
        <v>155</v>
      </c>
      <c r="B19" s="366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7"/>
    </row>
    <row r="20" spans="1:16" s="8" customFormat="1" ht="16.5" thickTop="1" x14ac:dyDescent="0.25">
      <c r="A20" s="250" t="s">
        <v>16</v>
      </c>
      <c r="B20" s="255" t="s">
        <v>17</v>
      </c>
      <c r="C20" s="254">
        <v>100</v>
      </c>
      <c r="D20" s="251">
        <f>SUM(D21:D31)</f>
        <v>646762</v>
      </c>
      <c r="E20" s="252">
        <f t="shared" ref="E20:M20" si="12">SUM(E21:E31)</f>
        <v>100</v>
      </c>
      <c r="F20" s="251">
        <f t="shared" si="12"/>
        <v>10894415</v>
      </c>
      <c r="G20" s="252">
        <f t="shared" si="12"/>
        <v>100</v>
      </c>
      <c r="H20" s="251">
        <f t="shared" si="12"/>
        <v>1917164</v>
      </c>
      <c r="I20" s="252">
        <f t="shared" si="12"/>
        <v>99.999999999999986</v>
      </c>
      <c r="J20" s="251">
        <f t="shared" si="12"/>
        <v>1781710</v>
      </c>
      <c r="K20" s="252">
        <f t="shared" si="12"/>
        <v>100</v>
      </c>
      <c r="L20" s="251">
        <f t="shared" si="12"/>
        <v>1765385</v>
      </c>
      <c r="M20" s="252">
        <f t="shared" si="12"/>
        <v>100</v>
      </c>
      <c r="N20" s="255" t="s">
        <v>17</v>
      </c>
      <c r="O20" s="339" t="s">
        <v>17</v>
      </c>
      <c r="P20" s="253" t="s">
        <v>18</v>
      </c>
    </row>
    <row r="21" spans="1:16" s="8" customFormat="1" ht="24.95" customHeight="1" x14ac:dyDescent="0.25">
      <c r="A21" s="152" t="s">
        <v>27</v>
      </c>
      <c r="B21" s="71" t="s">
        <v>17</v>
      </c>
      <c r="C21" s="76">
        <v>0.6</v>
      </c>
      <c r="D21" s="82">
        <v>3008</v>
      </c>
      <c r="E21" s="76">
        <f>+D21/$D$20*100</f>
        <v>0.46508607493946769</v>
      </c>
      <c r="F21" s="82">
        <f>+'[1]5'!B9</f>
        <v>42454</v>
      </c>
      <c r="G21" s="83">
        <f>+F21/$F$20*100</f>
        <v>0.38968590787114316</v>
      </c>
      <c r="H21" s="82">
        <f>+[2]العمالة!$J$26</f>
        <v>2381</v>
      </c>
      <c r="I21" s="83">
        <f>+H21/$H$20*100</f>
        <v>0.12419386134936813</v>
      </c>
      <c r="J21" s="84">
        <f>+'[3]20'!H8</f>
        <v>6594</v>
      </c>
      <c r="K21" s="83">
        <f>+J21/$J$20*100</f>
        <v>0.37009389855812674</v>
      </c>
      <c r="L21" s="84">
        <v>4103</v>
      </c>
      <c r="M21" s="83">
        <f>+L21/$L$20*100</f>
        <v>0.23241389272028481</v>
      </c>
      <c r="N21" s="71" t="s">
        <v>17</v>
      </c>
      <c r="O21" s="71" t="s">
        <v>17</v>
      </c>
      <c r="P21" s="153" t="s">
        <v>27</v>
      </c>
    </row>
    <row r="22" spans="1:16" ht="24.95" customHeight="1" x14ac:dyDescent="0.25">
      <c r="A22" s="152" t="s">
        <v>29</v>
      </c>
      <c r="B22" s="71" t="s">
        <v>17</v>
      </c>
      <c r="C22" s="76">
        <v>8</v>
      </c>
      <c r="D22" s="82">
        <v>54473</v>
      </c>
      <c r="E22" s="76">
        <f t="shared" ref="E22:E31" si="13">+D22/$D$20*100</f>
        <v>8.4224181383569228</v>
      </c>
      <c r="F22" s="82">
        <f>+'[1]5'!B10</f>
        <v>746236</v>
      </c>
      <c r="G22" s="83">
        <f t="shared" ref="G22:G31" si="14">+F22/$F$20*100</f>
        <v>6.8497115265023405</v>
      </c>
      <c r="H22" s="82">
        <f>+[2]العمالة!$J$27</f>
        <v>164342</v>
      </c>
      <c r="I22" s="83">
        <f t="shared" ref="I22:I31" si="15">+H22/$H$20*100</f>
        <v>8.5721409331700364</v>
      </c>
      <c r="J22" s="84">
        <f>+'[3]20'!H9</f>
        <v>194586</v>
      </c>
      <c r="K22" s="83">
        <f t="shared" ref="K22:K31" si="16">+J22/$J$20*100</f>
        <v>10.921305936431855</v>
      </c>
      <c r="L22" s="84">
        <v>61925</v>
      </c>
      <c r="M22" s="83">
        <f t="shared" ref="M22:M31" si="17">+L22/$L$20*100</f>
        <v>3.5077334405809499</v>
      </c>
      <c r="N22" s="71" t="s">
        <v>17</v>
      </c>
      <c r="O22" s="71" t="s">
        <v>17</v>
      </c>
      <c r="P22" s="153" t="s">
        <v>29</v>
      </c>
    </row>
    <row r="23" spans="1:16" ht="24.95" customHeight="1" x14ac:dyDescent="0.25">
      <c r="A23" s="152" t="s">
        <v>31</v>
      </c>
      <c r="B23" s="71" t="s">
        <v>17</v>
      </c>
      <c r="C23" s="76">
        <v>19.7</v>
      </c>
      <c r="D23" s="82">
        <v>127658</v>
      </c>
      <c r="E23" s="76">
        <f t="shared" si="13"/>
        <v>19.738018003531437</v>
      </c>
      <c r="F23" s="82">
        <f>+'[1]5'!B11</f>
        <v>2329975</v>
      </c>
      <c r="G23" s="83">
        <f t="shared" si="14"/>
        <v>21.386875752392395</v>
      </c>
      <c r="H23" s="82">
        <f>+[2]العمالة!$J$28</f>
        <v>469953</v>
      </c>
      <c r="I23" s="83">
        <f t="shared" si="15"/>
        <v>24.512926385014534</v>
      </c>
      <c r="J23" s="84">
        <f>+'[3]20'!H10</f>
        <v>329636</v>
      </c>
      <c r="K23" s="83">
        <f t="shared" si="16"/>
        <v>18.501102873082601</v>
      </c>
      <c r="L23" s="84">
        <v>157436</v>
      </c>
      <c r="M23" s="83">
        <f t="shared" si="17"/>
        <v>8.9179414122131995</v>
      </c>
      <c r="N23" s="71" t="s">
        <v>17</v>
      </c>
      <c r="O23" s="71" t="s">
        <v>17</v>
      </c>
      <c r="P23" s="153" t="s">
        <v>31</v>
      </c>
    </row>
    <row r="24" spans="1:16" ht="24.95" customHeight="1" x14ac:dyDescent="0.25">
      <c r="A24" s="152" t="s">
        <v>33</v>
      </c>
      <c r="B24" s="71" t="s">
        <v>17</v>
      </c>
      <c r="C24" s="76">
        <v>21.2</v>
      </c>
      <c r="D24" s="82">
        <v>123642</v>
      </c>
      <c r="E24" s="76">
        <f t="shared" si="13"/>
        <v>19.117078616245234</v>
      </c>
      <c r="F24" s="82">
        <f>+'[1]5'!B12</f>
        <v>2071792</v>
      </c>
      <c r="G24" s="83">
        <f t="shared" si="14"/>
        <v>19.017010091868173</v>
      </c>
      <c r="H24" s="82">
        <f>+[2]العمالة!$J$29</f>
        <v>448080</v>
      </c>
      <c r="I24" s="83">
        <f t="shared" si="15"/>
        <v>23.37202242478995</v>
      </c>
      <c r="J24" s="84">
        <f>+'[3]20'!H11</f>
        <v>367247</v>
      </c>
      <c r="K24" s="83">
        <f t="shared" si="16"/>
        <v>20.61205246645077</v>
      </c>
      <c r="L24" s="84">
        <v>297317</v>
      </c>
      <c r="M24" s="83">
        <f t="shared" si="17"/>
        <v>16.841482169611727</v>
      </c>
      <c r="N24" s="71" t="s">
        <v>17</v>
      </c>
      <c r="O24" s="71" t="s">
        <v>17</v>
      </c>
      <c r="P24" s="153" t="s">
        <v>33</v>
      </c>
    </row>
    <row r="25" spans="1:16" ht="24.95" customHeight="1" x14ac:dyDescent="0.25">
      <c r="A25" s="152" t="s">
        <v>35</v>
      </c>
      <c r="B25" s="71" t="s">
        <v>17</v>
      </c>
      <c r="C25" s="76">
        <v>17.100000000000001</v>
      </c>
      <c r="D25" s="82">
        <v>106573</v>
      </c>
      <c r="E25" s="76">
        <f t="shared" si="13"/>
        <v>16.47793160389757</v>
      </c>
      <c r="F25" s="82">
        <f>+'[1]5'!B13</f>
        <v>1832889</v>
      </c>
      <c r="G25" s="83">
        <f t="shared" si="14"/>
        <v>16.82411584284241</v>
      </c>
      <c r="H25" s="82">
        <f>+[2]العمالة!$J$30</f>
        <v>313938</v>
      </c>
      <c r="I25" s="83">
        <f t="shared" si="15"/>
        <v>16.37512492410665</v>
      </c>
      <c r="J25" s="84">
        <f>+'[3]20'!H12</f>
        <v>325041</v>
      </c>
      <c r="K25" s="83">
        <f t="shared" si="16"/>
        <v>18.243204561909625</v>
      </c>
      <c r="L25" s="84">
        <v>346680</v>
      </c>
      <c r="M25" s="83">
        <f t="shared" si="17"/>
        <v>19.637642780469982</v>
      </c>
      <c r="N25" s="71" t="s">
        <v>17</v>
      </c>
      <c r="O25" s="71" t="s">
        <v>17</v>
      </c>
      <c r="P25" s="153" t="s">
        <v>35</v>
      </c>
    </row>
    <row r="26" spans="1:16" ht="24.95" customHeight="1" x14ac:dyDescent="0.25">
      <c r="A26" s="152" t="s">
        <v>36</v>
      </c>
      <c r="B26" s="71" t="s">
        <v>17</v>
      </c>
      <c r="C26" s="76">
        <v>12.1</v>
      </c>
      <c r="D26" s="82">
        <v>81979</v>
      </c>
      <c r="E26" s="76">
        <f t="shared" si="13"/>
        <v>12.675296322294754</v>
      </c>
      <c r="F26" s="82">
        <f>+'[1]5'!B14</f>
        <v>1443254</v>
      </c>
      <c r="G26" s="83">
        <f t="shared" si="14"/>
        <v>13.247650286867172</v>
      </c>
      <c r="H26" s="82">
        <f>+[2]العمالة!$J$31</f>
        <v>206242</v>
      </c>
      <c r="I26" s="83">
        <f t="shared" si="15"/>
        <v>10.757660794798984</v>
      </c>
      <c r="J26" s="84">
        <f>+'[3]20'!H13</f>
        <v>209510</v>
      </c>
      <c r="K26" s="83">
        <f t="shared" si="16"/>
        <v>11.758928220641968</v>
      </c>
      <c r="L26" s="84">
        <v>343522</v>
      </c>
      <c r="M26" s="83">
        <f t="shared" si="17"/>
        <v>19.458758287852223</v>
      </c>
      <c r="N26" s="71" t="s">
        <v>17</v>
      </c>
      <c r="O26" s="71" t="s">
        <v>17</v>
      </c>
      <c r="P26" s="153" t="s">
        <v>36</v>
      </c>
    </row>
    <row r="27" spans="1:16" ht="24.95" customHeight="1" x14ac:dyDescent="0.25">
      <c r="A27" s="152" t="s">
        <v>37</v>
      </c>
      <c r="B27" s="71" t="s">
        <v>17</v>
      </c>
      <c r="C27" s="76">
        <v>10</v>
      </c>
      <c r="D27" s="82">
        <v>61745</v>
      </c>
      <c r="E27" s="76">
        <f t="shared" si="13"/>
        <v>9.5467884631440931</v>
      </c>
      <c r="F27" s="82">
        <f>+'[1]5'!B15</f>
        <v>1085577</v>
      </c>
      <c r="G27" s="83">
        <f t="shared" si="14"/>
        <v>9.9645276960717943</v>
      </c>
      <c r="H27" s="82">
        <f>+[2]العمالة!$J$32</f>
        <v>142971</v>
      </c>
      <c r="I27" s="83">
        <f t="shared" si="15"/>
        <v>7.4574214829821548</v>
      </c>
      <c r="J27" s="84">
        <f>+'[3]20'!H14</f>
        <v>154479</v>
      </c>
      <c r="K27" s="83">
        <f t="shared" si="16"/>
        <v>8.6702662049379526</v>
      </c>
      <c r="L27" s="84">
        <v>224954</v>
      </c>
      <c r="M27" s="83">
        <f t="shared" si="17"/>
        <v>12.742489598586143</v>
      </c>
      <c r="N27" s="71" t="s">
        <v>17</v>
      </c>
      <c r="O27" s="71" t="s">
        <v>17</v>
      </c>
      <c r="P27" s="153" t="s">
        <v>37</v>
      </c>
    </row>
    <row r="28" spans="1:16" ht="24.95" customHeight="1" x14ac:dyDescent="0.25">
      <c r="A28" s="152" t="s">
        <v>38</v>
      </c>
      <c r="B28" s="71" t="s">
        <v>17</v>
      </c>
      <c r="C28" s="76">
        <v>5.3</v>
      </c>
      <c r="D28" s="82">
        <v>44607</v>
      </c>
      <c r="E28" s="76">
        <f t="shared" si="13"/>
        <v>6.8969729204869799</v>
      </c>
      <c r="F28" s="82">
        <f>+'[1]5'!B16</f>
        <v>694062</v>
      </c>
      <c r="G28" s="83">
        <f t="shared" si="14"/>
        <v>6.3708055916724309</v>
      </c>
      <c r="H28" s="82">
        <f>+[2]العمالة!$J$33</f>
        <v>86986</v>
      </c>
      <c r="I28" s="83">
        <f t="shared" si="15"/>
        <v>4.5372226893473897</v>
      </c>
      <c r="J28" s="84">
        <f>+'[3]20'!H15</f>
        <v>93076</v>
      </c>
      <c r="K28" s="83">
        <f t="shared" si="16"/>
        <v>5.2239702308456479</v>
      </c>
      <c r="L28" s="84">
        <v>151678</v>
      </c>
      <c r="M28" s="83">
        <f t="shared" si="17"/>
        <v>8.591780263228701</v>
      </c>
      <c r="N28" s="71" t="s">
        <v>17</v>
      </c>
      <c r="O28" s="71" t="s">
        <v>17</v>
      </c>
      <c r="P28" s="153" t="s">
        <v>38</v>
      </c>
    </row>
    <row r="29" spans="1:16" ht="24.95" customHeight="1" x14ac:dyDescent="0.25">
      <c r="A29" s="152" t="s">
        <v>39</v>
      </c>
      <c r="B29" s="71" t="s">
        <v>17</v>
      </c>
      <c r="C29" s="76">
        <v>3.8</v>
      </c>
      <c r="D29" s="82">
        <v>26175</v>
      </c>
      <c r="E29" s="76">
        <f t="shared" si="13"/>
        <v>4.0470837804323692</v>
      </c>
      <c r="F29" s="82">
        <f>+'[1]5'!B17</f>
        <v>359844</v>
      </c>
      <c r="G29" s="83">
        <f t="shared" si="14"/>
        <v>3.3030135165587136</v>
      </c>
      <c r="H29" s="82">
        <f>+[2]العمالة!$J$34</f>
        <v>55455</v>
      </c>
      <c r="I29" s="83">
        <f t="shared" si="15"/>
        <v>2.8925537929984082</v>
      </c>
      <c r="J29" s="84">
        <f>+'[3]20'!H16</f>
        <v>72240</v>
      </c>
      <c r="K29" s="83">
        <f t="shared" si="16"/>
        <v>4.0545318822928538</v>
      </c>
      <c r="L29" s="84">
        <v>96598</v>
      </c>
      <c r="M29" s="83">
        <f t="shared" si="17"/>
        <v>5.4717809429671149</v>
      </c>
      <c r="N29" s="71" t="s">
        <v>17</v>
      </c>
      <c r="O29" s="71" t="s">
        <v>17</v>
      </c>
      <c r="P29" s="153" t="s">
        <v>39</v>
      </c>
    </row>
    <row r="30" spans="1:16" ht="24.95" customHeight="1" x14ac:dyDescent="0.25">
      <c r="A30" s="152" t="s">
        <v>40</v>
      </c>
      <c r="B30" s="71" t="s">
        <v>17</v>
      </c>
      <c r="C30" s="76">
        <v>1.7</v>
      </c>
      <c r="D30" s="82">
        <v>9762</v>
      </c>
      <c r="E30" s="76">
        <f t="shared" si="13"/>
        <v>1.509365114215121</v>
      </c>
      <c r="F30" s="82">
        <f>+'[1]5'!B18</f>
        <v>154570</v>
      </c>
      <c r="G30" s="83">
        <f t="shared" si="14"/>
        <v>1.4188003669770244</v>
      </c>
      <c r="H30" s="82">
        <f>+[2]العمالة!$J$35</f>
        <v>21089</v>
      </c>
      <c r="I30" s="83">
        <f t="shared" si="15"/>
        <v>1.1000102234341975</v>
      </c>
      <c r="J30" s="84">
        <f>+'[3]20'!H17</f>
        <v>18047</v>
      </c>
      <c r="K30" s="83">
        <f t="shared" si="16"/>
        <v>1.0129033344371419</v>
      </c>
      <c r="L30" s="84">
        <v>50921</v>
      </c>
      <c r="M30" s="83">
        <f t="shared" si="17"/>
        <v>2.8844133149426332</v>
      </c>
      <c r="N30" s="71" t="s">
        <v>17</v>
      </c>
      <c r="O30" s="71" t="s">
        <v>17</v>
      </c>
      <c r="P30" s="153" t="s">
        <v>40</v>
      </c>
    </row>
    <row r="31" spans="1:16" s="13" customFormat="1" ht="24.95" customHeight="1" thickBot="1" x14ac:dyDescent="0.25">
      <c r="A31" s="256" t="s">
        <v>129</v>
      </c>
      <c r="B31" s="257" t="s">
        <v>17</v>
      </c>
      <c r="C31" s="224">
        <v>0.6</v>
      </c>
      <c r="D31" s="258">
        <v>7140</v>
      </c>
      <c r="E31" s="224">
        <f t="shared" si="13"/>
        <v>1.1039609624560502</v>
      </c>
      <c r="F31" s="258">
        <f>+'[1]5'!B19</f>
        <v>133762</v>
      </c>
      <c r="G31" s="259">
        <f t="shared" si="14"/>
        <v>1.2278034203764039</v>
      </c>
      <c r="H31" s="258">
        <f>+[2]العمالة!$J$36</f>
        <v>5727</v>
      </c>
      <c r="I31" s="259">
        <f t="shared" si="15"/>
        <v>0.29872248800832896</v>
      </c>
      <c r="J31" s="260">
        <f>+'[3]20'!H18</f>
        <v>11254</v>
      </c>
      <c r="K31" s="259">
        <f t="shared" si="16"/>
        <v>0.6316403904114587</v>
      </c>
      <c r="L31" s="260">
        <v>30251</v>
      </c>
      <c r="M31" s="259">
        <f t="shared" si="17"/>
        <v>1.7135638968270379</v>
      </c>
      <c r="N31" s="257" t="s">
        <v>17</v>
      </c>
      <c r="O31" s="257" t="s">
        <v>17</v>
      </c>
      <c r="P31" s="261" t="s">
        <v>41</v>
      </c>
    </row>
    <row r="32" spans="1:16" s="65" customFormat="1" ht="21" thickTop="1" thickBot="1" x14ac:dyDescent="0.3">
      <c r="A32" s="372" t="s">
        <v>156</v>
      </c>
      <c r="B32" s="373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4"/>
    </row>
    <row r="33" spans="1:16" s="8" customFormat="1" ht="16.5" thickTop="1" x14ac:dyDescent="0.25">
      <c r="A33" s="250" t="s">
        <v>16</v>
      </c>
      <c r="B33" s="255" t="s">
        <v>17</v>
      </c>
      <c r="C33" s="254">
        <v>100</v>
      </c>
      <c r="D33" s="251">
        <f>SUM(D34:D44)</f>
        <v>165495</v>
      </c>
      <c r="E33" s="252">
        <f t="shared" ref="E33:M33" si="18">SUM(E34:E44)</f>
        <v>99.999999999999986</v>
      </c>
      <c r="F33" s="251">
        <f t="shared" si="18"/>
        <v>1482284</v>
      </c>
      <c r="G33" s="252">
        <f t="shared" si="18"/>
        <v>100</v>
      </c>
      <c r="H33" s="251">
        <f t="shared" si="18"/>
        <v>337626</v>
      </c>
      <c r="I33" s="252">
        <f t="shared" si="18"/>
        <v>100</v>
      </c>
      <c r="J33" s="251">
        <f t="shared" si="18"/>
        <v>270977</v>
      </c>
      <c r="K33" s="252">
        <f t="shared" si="18"/>
        <v>100</v>
      </c>
      <c r="L33" s="251">
        <f t="shared" si="18"/>
        <v>656672</v>
      </c>
      <c r="M33" s="252">
        <f t="shared" si="18"/>
        <v>100</v>
      </c>
      <c r="N33" s="255" t="s">
        <v>17</v>
      </c>
      <c r="O33" s="255" t="s">
        <v>17</v>
      </c>
      <c r="P33" s="253" t="s">
        <v>18</v>
      </c>
    </row>
    <row r="34" spans="1:16" s="8" customFormat="1" ht="24.95" customHeight="1" x14ac:dyDescent="0.25">
      <c r="A34" s="152" t="s">
        <v>27</v>
      </c>
      <c r="B34" s="71" t="s">
        <v>17</v>
      </c>
      <c r="C34" s="72">
        <v>0.6</v>
      </c>
      <c r="D34" s="82">
        <v>715</v>
      </c>
      <c r="E34" s="83">
        <f>+D34/$D$33*100</f>
        <v>0.43203722166832836</v>
      </c>
      <c r="F34" s="82">
        <f>+'[1]5'!C9</f>
        <v>5766</v>
      </c>
      <c r="G34" s="83">
        <f>+F34/$F$33*100</f>
        <v>0.3889942817975503</v>
      </c>
      <c r="H34" s="82">
        <f>+[2]العمالة!$J$38</f>
        <v>319</v>
      </c>
      <c r="I34" s="83">
        <f>+H34/$H$33*100</f>
        <v>9.448324477380296E-2</v>
      </c>
      <c r="J34" s="84">
        <f>+'[3]20'!I8</f>
        <v>1453</v>
      </c>
      <c r="K34" s="83">
        <f>+J34/$J$33*100</f>
        <v>0.53620787004063075</v>
      </c>
      <c r="L34" s="84">
        <v>213</v>
      </c>
      <c r="M34" s="83">
        <f>+L34/$L$33*100</f>
        <v>3.2436284781443399E-2</v>
      </c>
      <c r="N34" s="71" t="s">
        <v>17</v>
      </c>
      <c r="O34" s="71" t="s">
        <v>17</v>
      </c>
      <c r="P34" s="153" t="s">
        <v>27</v>
      </c>
    </row>
    <row r="35" spans="1:16" ht="24.95" customHeight="1" x14ac:dyDescent="0.25">
      <c r="A35" s="152" t="s">
        <v>29</v>
      </c>
      <c r="B35" s="71" t="s">
        <v>17</v>
      </c>
      <c r="C35" s="72">
        <v>9.3000000000000007</v>
      </c>
      <c r="D35" s="82">
        <v>19502</v>
      </c>
      <c r="E35" s="83">
        <f t="shared" ref="E35:E44" si="19">+D35/$D$33*100</f>
        <v>11.784041813952083</v>
      </c>
      <c r="F35" s="82">
        <f>+'[1]5'!C10</f>
        <v>84901</v>
      </c>
      <c r="G35" s="83">
        <f t="shared" ref="G35:G44" si="20">+F35/$F$33*100</f>
        <v>5.7277147968945226</v>
      </c>
      <c r="H35" s="82">
        <f>+[2]العمالة!$J$39</f>
        <v>19817</v>
      </c>
      <c r="I35" s="83">
        <f t="shared" ref="I35:I44" si="21">+H35/$H$33*100</f>
        <v>5.8695124190672523</v>
      </c>
      <c r="J35" s="84">
        <f>+'[3]20'!I9</f>
        <v>35411</v>
      </c>
      <c r="K35" s="83">
        <f t="shared" ref="K35:K44" si="22">+J35/$J$33*100</f>
        <v>13.06789875155456</v>
      </c>
      <c r="L35" s="84">
        <v>22596</v>
      </c>
      <c r="M35" s="83">
        <f t="shared" ref="M35:M44" si="23">+L35/$L$33*100</f>
        <v>3.4409872813215734</v>
      </c>
      <c r="N35" s="71" t="s">
        <v>17</v>
      </c>
      <c r="O35" s="71" t="s">
        <v>17</v>
      </c>
      <c r="P35" s="153" t="s">
        <v>29</v>
      </c>
    </row>
    <row r="36" spans="1:16" ht="24.95" customHeight="1" x14ac:dyDescent="0.25">
      <c r="A36" s="152" t="s">
        <v>31</v>
      </c>
      <c r="B36" s="71" t="s">
        <v>17</v>
      </c>
      <c r="C36" s="72">
        <v>21.4</v>
      </c>
      <c r="D36" s="82">
        <v>34553</v>
      </c>
      <c r="E36" s="83">
        <f t="shared" si="19"/>
        <v>20.878576392036013</v>
      </c>
      <c r="F36" s="82">
        <f>+'[1]5'!C11</f>
        <v>307447</v>
      </c>
      <c r="G36" s="83">
        <f t="shared" si="20"/>
        <v>20.741436863650961</v>
      </c>
      <c r="H36" s="82">
        <f>+[2]العمالة!$J$40</f>
        <v>82739</v>
      </c>
      <c r="I36" s="83">
        <f t="shared" si="21"/>
        <v>24.506110311409664</v>
      </c>
      <c r="J36" s="84">
        <f>+'[3]20'!I10</f>
        <v>47041</v>
      </c>
      <c r="K36" s="83">
        <f t="shared" si="22"/>
        <v>17.359775921941715</v>
      </c>
      <c r="L36" s="84">
        <v>98136</v>
      </c>
      <c r="M36" s="83">
        <f t="shared" si="23"/>
        <v>14.94444715169826</v>
      </c>
      <c r="N36" s="71" t="s">
        <v>17</v>
      </c>
      <c r="O36" s="71" t="s">
        <v>17</v>
      </c>
      <c r="P36" s="153" t="s">
        <v>31</v>
      </c>
    </row>
    <row r="37" spans="1:16" ht="24.95" customHeight="1" x14ac:dyDescent="0.25">
      <c r="A37" s="152" t="s">
        <v>33</v>
      </c>
      <c r="B37" s="71" t="s">
        <v>17</v>
      </c>
      <c r="C37" s="72">
        <v>24.4</v>
      </c>
      <c r="D37" s="82">
        <v>31588</v>
      </c>
      <c r="E37" s="83">
        <f t="shared" si="19"/>
        <v>19.086981479803015</v>
      </c>
      <c r="F37" s="82">
        <f>+'[1]5'!C12</f>
        <v>318246</v>
      </c>
      <c r="G37" s="83">
        <f t="shared" si="20"/>
        <v>21.469974714697049</v>
      </c>
      <c r="H37" s="82">
        <f>+[2]العمالة!$J$41</f>
        <v>88642</v>
      </c>
      <c r="I37" s="83">
        <f t="shared" si="21"/>
        <v>26.254494618305461</v>
      </c>
      <c r="J37" s="84">
        <f>+'[3]20'!I11</f>
        <v>66655</v>
      </c>
      <c r="K37" s="83">
        <f t="shared" si="22"/>
        <v>24.598028614974702</v>
      </c>
      <c r="L37" s="84">
        <v>138180</v>
      </c>
      <c r="M37" s="83">
        <f t="shared" si="23"/>
        <v>21.042468690609621</v>
      </c>
      <c r="N37" s="71" t="s">
        <v>17</v>
      </c>
      <c r="O37" s="71" t="s">
        <v>17</v>
      </c>
      <c r="P37" s="153" t="s">
        <v>33</v>
      </c>
    </row>
    <row r="38" spans="1:16" ht="24.95" customHeight="1" x14ac:dyDescent="0.25">
      <c r="A38" s="152" t="s">
        <v>35</v>
      </c>
      <c r="B38" s="71" t="s">
        <v>17</v>
      </c>
      <c r="C38" s="72">
        <v>19.100000000000001</v>
      </c>
      <c r="D38" s="82">
        <v>26350</v>
      </c>
      <c r="E38" s="83">
        <f t="shared" si="19"/>
        <v>15.921931176168464</v>
      </c>
      <c r="F38" s="82">
        <f>+'[1]5'!C13</f>
        <v>351958</v>
      </c>
      <c r="G38" s="83">
        <f t="shared" si="20"/>
        <v>23.744302711221334</v>
      </c>
      <c r="H38" s="82">
        <f>+[2]العمالة!$J$42</f>
        <v>65543</v>
      </c>
      <c r="I38" s="83">
        <f t="shared" si="21"/>
        <v>19.412900665233128</v>
      </c>
      <c r="J38" s="84">
        <f>+'[3]20'!I12</f>
        <v>57388</v>
      </c>
      <c r="K38" s="83">
        <f t="shared" si="22"/>
        <v>21.178181174047982</v>
      </c>
      <c r="L38" s="84">
        <v>125468</v>
      </c>
      <c r="M38" s="83">
        <f t="shared" si="23"/>
        <v>19.106646849568733</v>
      </c>
      <c r="N38" s="71" t="s">
        <v>17</v>
      </c>
      <c r="O38" s="71" t="s">
        <v>17</v>
      </c>
      <c r="P38" s="153" t="s">
        <v>35</v>
      </c>
    </row>
    <row r="39" spans="1:16" ht="24.95" customHeight="1" x14ac:dyDescent="0.25">
      <c r="A39" s="152" t="s">
        <v>36</v>
      </c>
      <c r="B39" s="71" t="s">
        <v>17</v>
      </c>
      <c r="C39" s="72">
        <v>11.9</v>
      </c>
      <c r="D39" s="82">
        <v>20791</v>
      </c>
      <c r="E39" s="83">
        <f t="shared" si="19"/>
        <v>12.562917308680021</v>
      </c>
      <c r="F39" s="82">
        <f>+'[1]5'!C14</f>
        <v>225156</v>
      </c>
      <c r="G39" s="83">
        <f t="shared" si="20"/>
        <v>15.189801684427545</v>
      </c>
      <c r="H39" s="82">
        <f>+[2]العمالة!$J$43</f>
        <v>40854</v>
      </c>
      <c r="I39" s="83">
        <f t="shared" si="21"/>
        <v>12.10037141689325</v>
      </c>
      <c r="J39" s="84">
        <f>+'[3]20'!I13</f>
        <v>31200</v>
      </c>
      <c r="K39" s="83">
        <f t="shared" si="22"/>
        <v>11.513892322964679</v>
      </c>
      <c r="L39" s="84">
        <v>129666</v>
      </c>
      <c r="M39" s="83">
        <f t="shared" si="23"/>
        <v>19.745930997514741</v>
      </c>
      <c r="N39" s="71" t="s">
        <v>17</v>
      </c>
      <c r="O39" s="71" t="s">
        <v>17</v>
      </c>
      <c r="P39" s="153" t="s">
        <v>36</v>
      </c>
    </row>
    <row r="40" spans="1:16" ht="24.95" customHeight="1" x14ac:dyDescent="0.25">
      <c r="A40" s="152" t="s">
        <v>37</v>
      </c>
      <c r="B40" s="71" t="s">
        <v>17</v>
      </c>
      <c r="C40" s="72">
        <v>7.3</v>
      </c>
      <c r="D40" s="82">
        <v>14600</v>
      </c>
      <c r="E40" s="83">
        <f t="shared" si="19"/>
        <v>8.8220187921085227</v>
      </c>
      <c r="F40" s="82">
        <f>+'[1]5'!C15</f>
        <v>126999</v>
      </c>
      <c r="G40" s="83">
        <f t="shared" si="20"/>
        <v>8.5677913274379272</v>
      </c>
      <c r="H40" s="82">
        <f>+[2]العمالة!$J$44</f>
        <v>21016</v>
      </c>
      <c r="I40" s="83">
        <f t="shared" si="21"/>
        <v>6.2246390976998214</v>
      </c>
      <c r="J40" s="84">
        <f>+'[3]20'!I14</f>
        <v>16688</v>
      </c>
      <c r="K40" s="83">
        <f t="shared" si="22"/>
        <v>6.1584562527446973</v>
      </c>
      <c r="L40" s="84">
        <v>77493</v>
      </c>
      <c r="M40" s="83">
        <f t="shared" si="23"/>
        <v>11.800868622386822</v>
      </c>
      <c r="N40" s="71" t="s">
        <v>17</v>
      </c>
      <c r="O40" s="71" t="s">
        <v>17</v>
      </c>
      <c r="P40" s="153" t="s">
        <v>37</v>
      </c>
    </row>
    <row r="41" spans="1:16" ht="24.95" customHeight="1" x14ac:dyDescent="0.25">
      <c r="A41" s="152" t="s">
        <v>38</v>
      </c>
      <c r="B41" s="71" t="s">
        <v>17</v>
      </c>
      <c r="C41" s="72">
        <v>3.5</v>
      </c>
      <c r="D41" s="82">
        <v>9666</v>
      </c>
      <c r="E41" s="83">
        <f t="shared" si="19"/>
        <v>5.8406598386658208</v>
      </c>
      <c r="F41" s="82">
        <f>+'[1]5'!C16</f>
        <v>43301</v>
      </c>
      <c r="G41" s="83">
        <f t="shared" si="20"/>
        <v>2.9212350669642255</v>
      </c>
      <c r="H41" s="82">
        <f>+[2]العمالة!$J$45</f>
        <v>11460</v>
      </c>
      <c r="I41" s="83">
        <f t="shared" si="21"/>
        <v>3.3942883545698495</v>
      </c>
      <c r="J41" s="84">
        <f>+'[3]20'!I15</f>
        <v>8739</v>
      </c>
      <c r="K41" s="83">
        <f t="shared" si="22"/>
        <v>3.2249969554611644</v>
      </c>
      <c r="L41" s="84">
        <v>40053</v>
      </c>
      <c r="M41" s="83">
        <f t="shared" si="23"/>
        <v>6.0993920861556452</v>
      </c>
      <c r="N41" s="71" t="s">
        <v>17</v>
      </c>
      <c r="O41" s="71" t="s">
        <v>17</v>
      </c>
      <c r="P41" s="153" t="s">
        <v>38</v>
      </c>
    </row>
    <row r="42" spans="1:16" ht="24.95" customHeight="1" x14ac:dyDescent="0.25">
      <c r="A42" s="152" t="s">
        <v>39</v>
      </c>
      <c r="B42" s="71" t="s">
        <v>17</v>
      </c>
      <c r="C42" s="72">
        <v>1.6</v>
      </c>
      <c r="D42" s="82">
        <v>4874</v>
      </c>
      <c r="E42" s="83">
        <f t="shared" si="19"/>
        <v>2.945104081694311</v>
      </c>
      <c r="F42" s="82">
        <f>+'[1]5'!C17</f>
        <v>11547</v>
      </c>
      <c r="G42" s="83">
        <f t="shared" si="20"/>
        <v>0.77900051542079662</v>
      </c>
      <c r="H42" s="82">
        <f>+[2]العمالة!$J$46</f>
        <v>5625</v>
      </c>
      <c r="I42" s="83">
        <f t="shared" si="21"/>
        <v>1.6660446766540493</v>
      </c>
      <c r="J42" s="84">
        <f>+'[3]20'!I16</f>
        <v>4820</v>
      </c>
      <c r="K42" s="83">
        <f t="shared" si="22"/>
        <v>1.7787487498939023</v>
      </c>
      <c r="L42" s="84">
        <v>15573</v>
      </c>
      <c r="M42" s="83">
        <f t="shared" si="23"/>
        <v>2.3715035816967984</v>
      </c>
      <c r="N42" s="71" t="s">
        <v>17</v>
      </c>
      <c r="O42" s="71" t="s">
        <v>17</v>
      </c>
      <c r="P42" s="153" t="s">
        <v>39</v>
      </c>
    </row>
    <row r="43" spans="1:16" ht="24.95" customHeight="1" x14ac:dyDescent="0.25">
      <c r="A43" s="152" t="s">
        <v>40</v>
      </c>
      <c r="B43" s="71" t="s">
        <v>17</v>
      </c>
      <c r="C43" s="72">
        <v>0.7</v>
      </c>
      <c r="D43" s="82">
        <v>1779</v>
      </c>
      <c r="E43" s="83">
        <f t="shared" si="19"/>
        <v>1.0749569473397989</v>
      </c>
      <c r="F43" s="82">
        <f>+'[1]5'!C18</f>
        <v>3063</v>
      </c>
      <c r="G43" s="83">
        <f t="shared" si="20"/>
        <v>0.20664056280712736</v>
      </c>
      <c r="H43" s="82">
        <f>+[2]العمالة!$J$47</f>
        <v>1224</v>
      </c>
      <c r="I43" s="83">
        <f t="shared" si="21"/>
        <v>0.36253132163992108</v>
      </c>
      <c r="J43" s="84">
        <f>+'[3]20'!I17</f>
        <v>1007</v>
      </c>
      <c r="K43" s="83">
        <f t="shared" si="22"/>
        <v>0.37161825542389204</v>
      </c>
      <c r="L43" s="84">
        <v>8098</v>
      </c>
      <c r="M43" s="83">
        <f t="shared" si="23"/>
        <v>1.2331879538034209</v>
      </c>
      <c r="N43" s="71" t="s">
        <v>17</v>
      </c>
      <c r="O43" s="71" t="s">
        <v>17</v>
      </c>
      <c r="P43" s="153" t="s">
        <v>40</v>
      </c>
    </row>
    <row r="44" spans="1:16" s="13" customFormat="1" ht="24.95" customHeight="1" thickBot="1" x14ac:dyDescent="0.25">
      <c r="A44" s="256" t="s">
        <v>129</v>
      </c>
      <c r="B44" s="257" t="s">
        <v>17</v>
      </c>
      <c r="C44" s="224">
        <v>0.1</v>
      </c>
      <c r="D44" s="258">
        <v>1077</v>
      </c>
      <c r="E44" s="259">
        <f t="shared" si="19"/>
        <v>0.65077494788362178</v>
      </c>
      <c r="F44" s="258">
        <f>+'[1]5'!C19</f>
        <v>3900</v>
      </c>
      <c r="G44" s="259">
        <f t="shared" si="20"/>
        <v>0.26310747468096535</v>
      </c>
      <c r="H44" s="258">
        <f>+[2]العمالة!$J$48</f>
        <v>387</v>
      </c>
      <c r="I44" s="259">
        <f t="shared" si="21"/>
        <v>0.11462387375379859</v>
      </c>
      <c r="J44" s="260">
        <f>+'[3]20'!I18</f>
        <v>575</v>
      </c>
      <c r="K44" s="259">
        <f t="shared" si="22"/>
        <v>0.2121951309520734</v>
      </c>
      <c r="L44" s="260">
        <v>1196</v>
      </c>
      <c r="M44" s="259">
        <f t="shared" si="23"/>
        <v>0.18213050046294041</v>
      </c>
      <c r="N44" s="257" t="s">
        <v>17</v>
      </c>
      <c r="O44" s="257" t="s">
        <v>17</v>
      </c>
      <c r="P44" s="261" t="s">
        <v>41</v>
      </c>
    </row>
    <row r="45" spans="1:16" s="65" customFormat="1" ht="21" thickTop="1" thickBot="1" x14ac:dyDescent="0.3">
      <c r="A45" s="365" t="s">
        <v>157</v>
      </c>
      <c r="B45" s="366"/>
      <c r="C45" s="366"/>
      <c r="D45" s="366"/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7"/>
    </row>
    <row r="46" spans="1:16" s="8" customFormat="1" ht="16.5" thickTop="1" x14ac:dyDescent="0.25">
      <c r="A46" s="250" t="s">
        <v>16</v>
      </c>
      <c r="B46" s="255" t="s">
        <v>17</v>
      </c>
      <c r="C46" s="254">
        <v>100</v>
      </c>
      <c r="D46" s="251">
        <f>SUM(D47:D57)</f>
        <v>208146</v>
      </c>
      <c r="E46" s="252">
        <f t="shared" ref="E46:G46" si="24">SUM(E47:E57)</f>
        <v>100</v>
      </c>
      <c r="F46" s="251">
        <f t="shared" ref="F46" si="25">SUM(F47:F57)</f>
        <v>5021579</v>
      </c>
      <c r="G46" s="252">
        <f t="shared" si="24"/>
        <v>100.00000000000001</v>
      </c>
      <c r="H46" s="251">
        <f t="shared" ref="H46" si="26">SUM(H47:H57)</f>
        <v>429806</v>
      </c>
      <c r="I46" s="252">
        <f t="shared" ref="I46" si="27">SUM(I47:I57)</f>
        <v>100</v>
      </c>
      <c r="J46" s="251">
        <f t="shared" ref="J46" si="28">SUM(J47:J57)</f>
        <v>101445</v>
      </c>
      <c r="K46" s="252">
        <f t="shared" ref="K46" si="29">SUM(K47:K57)</f>
        <v>100.00000000000001</v>
      </c>
      <c r="L46" s="251">
        <f t="shared" ref="L46" si="30">SUM(L47:L57)</f>
        <v>348381</v>
      </c>
      <c r="M46" s="252">
        <f t="shared" ref="M46" si="31">SUM(M47:M57)</f>
        <v>99.999999999999986</v>
      </c>
      <c r="N46" s="255" t="s">
        <v>17</v>
      </c>
      <c r="O46" s="255" t="s">
        <v>17</v>
      </c>
      <c r="P46" s="253" t="s">
        <v>18</v>
      </c>
    </row>
    <row r="47" spans="1:16" s="8" customFormat="1" ht="24.95" customHeight="1" x14ac:dyDescent="0.25">
      <c r="A47" s="152" t="s">
        <v>27</v>
      </c>
      <c r="B47" s="71" t="s">
        <v>17</v>
      </c>
      <c r="C47" s="76">
        <v>1.2</v>
      </c>
      <c r="D47" s="82">
        <v>2374</v>
      </c>
      <c r="E47" s="83">
        <f>+D47/$D$46*100</f>
        <v>1.1405455785842629</v>
      </c>
      <c r="F47" s="82">
        <f>+'[1]6'!D9</f>
        <v>21436</v>
      </c>
      <c r="G47" s="83">
        <f>+F47/$F$46*100</f>
        <v>0.42687768130303239</v>
      </c>
      <c r="H47" s="82">
        <f>+[2]العمالة!$K$14</f>
        <v>2671</v>
      </c>
      <c r="I47" s="83">
        <f>+H47/$H$46*100</f>
        <v>0.62144316272923128</v>
      </c>
      <c r="J47" s="84">
        <f>+'[3]20'!D8</f>
        <v>1793</v>
      </c>
      <c r="K47" s="83">
        <f>+J47/$J$46*100</f>
        <v>1.7674602001084332</v>
      </c>
      <c r="L47" s="84">
        <v>1427</v>
      </c>
      <c r="M47" s="83">
        <f>+L47/$L$46*100</f>
        <v>0.40960902000970201</v>
      </c>
      <c r="N47" s="71" t="s">
        <v>17</v>
      </c>
      <c r="O47" s="71" t="s">
        <v>17</v>
      </c>
      <c r="P47" s="153" t="s">
        <v>27</v>
      </c>
    </row>
    <row r="48" spans="1:16" ht="24.95" customHeight="1" x14ac:dyDescent="0.25">
      <c r="A48" s="152" t="s">
        <v>29</v>
      </c>
      <c r="B48" s="71" t="s">
        <v>17</v>
      </c>
      <c r="C48" s="76">
        <v>10.3</v>
      </c>
      <c r="D48" s="82">
        <v>24866</v>
      </c>
      <c r="E48" s="83">
        <f t="shared" ref="E48:E57" si="32">+D48/$D$46*100</f>
        <v>11.946422222862799</v>
      </c>
      <c r="F48" s="82">
        <f>+'[1]6'!D10</f>
        <v>372774</v>
      </c>
      <c r="G48" s="83">
        <f t="shared" ref="G48:G57" si="33">+F48/$F$46*100</f>
        <v>7.42344190940738</v>
      </c>
      <c r="H48" s="82">
        <f>+[2]العمالة!$K$15</f>
        <v>35500</v>
      </c>
      <c r="I48" s="83">
        <f t="shared" ref="I48:I57" si="34">+H48/$H$46*100</f>
        <v>8.2595403507629026</v>
      </c>
      <c r="J48" s="84">
        <f>+'[3]20'!D9</f>
        <v>14805</v>
      </c>
      <c r="K48" s="83">
        <f t="shared" ref="K48:K57" si="35">+J48/$J$46*100</f>
        <v>14.59411503770516</v>
      </c>
      <c r="L48" s="84">
        <v>27799</v>
      </c>
      <c r="M48" s="83">
        <f t="shared" ref="M48:M57" si="36">+L48/$L$46*100</f>
        <v>7.9794822335316793</v>
      </c>
      <c r="N48" s="71" t="s">
        <v>17</v>
      </c>
      <c r="O48" s="71" t="s">
        <v>17</v>
      </c>
      <c r="P48" s="153" t="s">
        <v>29</v>
      </c>
    </row>
    <row r="49" spans="1:16" ht="24.95" customHeight="1" x14ac:dyDescent="0.25">
      <c r="A49" s="152" t="s">
        <v>31</v>
      </c>
      <c r="B49" s="71" t="s">
        <v>17</v>
      </c>
      <c r="C49" s="76">
        <v>21.3</v>
      </c>
      <c r="D49" s="82">
        <v>35472</v>
      </c>
      <c r="E49" s="83">
        <f t="shared" si="32"/>
        <v>17.041884062148686</v>
      </c>
      <c r="F49" s="82">
        <f>+'[1]6'!D11</f>
        <v>944104</v>
      </c>
      <c r="G49" s="83">
        <f t="shared" si="33"/>
        <v>18.80093890786145</v>
      </c>
      <c r="H49" s="82">
        <f>+[2]العمالة!$K$16</f>
        <v>87025</v>
      </c>
      <c r="I49" s="83">
        <f t="shared" si="34"/>
        <v>20.247507014792721</v>
      </c>
      <c r="J49" s="84">
        <f>+'[3]20'!D10</f>
        <v>21706</v>
      </c>
      <c r="K49" s="83">
        <f t="shared" si="35"/>
        <v>21.396816008674651</v>
      </c>
      <c r="L49" s="84">
        <v>77913</v>
      </c>
      <c r="M49" s="83">
        <f t="shared" si="36"/>
        <v>22.364308042057402</v>
      </c>
      <c r="N49" s="71" t="s">
        <v>17</v>
      </c>
      <c r="O49" s="71" t="s">
        <v>17</v>
      </c>
      <c r="P49" s="153" t="s">
        <v>31</v>
      </c>
    </row>
    <row r="50" spans="1:16" ht="24.95" customHeight="1" x14ac:dyDescent="0.25">
      <c r="A50" s="152" t="s">
        <v>33</v>
      </c>
      <c r="B50" s="71" t="s">
        <v>17</v>
      </c>
      <c r="C50" s="76">
        <v>22.6</v>
      </c>
      <c r="D50" s="82">
        <v>32287</v>
      </c>
      <c r="E50" s="83">
        <f t="shared" si="32"/>
        <v>15.511708127948651</v>
      </c>
      <c r="F50" s="82">
        <f>+'[1]6'!D12</f>
        <v>979568</v>
      </c>
      <c r="G50" s="83">
        <f t="shared" si="33"/>
        <v>19.507170951607051</v>
      </c>
      <c r="H50" s="82">
        <f>+[2]العمالة!$K$17</f>
        <v>106815</v>
      </c>
      <c r="I50" s="83">
        <f t="shared" si="34"/>
        <v>24.851909931457445</v>
      </c>
      <c r="J50" s="84">
        <f>+'[3]20'!D11</f>
        <v>16380</v>
      </c>
      <c r="K50" s="83">
        <f t="shared" si="35"/>
        <v>16.146680467248263</v>
      </c>
      <c r="L50" s="84">
        <v>71369</v>
      </c>
      <c r="M50" s="83">
        <f t="shared" si="36"/>
        <v>20.485904799630291</v>
      </c>
      <c r="N50" s="71" t="s">
        <v>17</v>
      </c>
      <c r="O50" s="71" t="s">
        <v>17</v>
      </c>
      <c r="P50" s="153" t="s">
        <v>33</v>
      </c>
    </row>
    <row r="51" spans="1:16" ht="24.95" customHeight="1" x14ac:dyDescent="0.25">
      <c r="A51" s="152" t="s">
        <v>35</v>
      </c>
      <c r="B51" s="71" t="s">
        <v>17</v>
      </c>
      <c r="C51" s="76">
        <v>16.3</v>
      </c>
      <c r="D51" s="82">
        <v>26794</v>
      </c>
      <c r="E51" s="83">
        <f t="shared" si="32"/>
        <v>12.872695127458611</v>
      </c>
      <c r="F51" s="82">
        <f>+'[1]6'!D13</f>
        <v>907399</v>
      </c>
      <c r="G51" s="83">
        <f t="shared" si="33"/>
        <v>18.069993521957933</v>
      </c>
      <c r="H51" s="82">
        <f>+[2]العمالة!$K$18</f>
        <v>85206</v>
      </c>
      <c r="I51" s="83">
        <f t="shared" si="34"/>
        <v>19.824292820481798</v>
      </c>
      <c r="J51" s="84">
        <f>+'[3]20'!D12</f>
        <v>13689</v>
      </c>
      <c r="K51" s="83">
        <f t="shared" si="35"/>
        <v>13.494011533343192</v>
      </c>
      <c r="L51" s="84">
        <v>59142</v>
      </c>
      <c r="M51" s="83">
        <f t="shared" si="36"/>
        <v>16.976241528671196</v>
      </c>
      <c r="N51" s="71" t="s">
        <v>17</v>
      </c>
      <c r="O51" s="71" t="s">
        <v>17</v>
      </c>
      <c r="P51" s="153" t="s">
        <v>35</v>
      </c>
    </row>
    <row r="52" spans="1:16" ht="24.95" customHeight="1" x14ac:dyDescent="0.25">
      <c r="A52" s="152" t="s">
        <v>36</v>
      </c>
      <c r="B52" s="71" t="s">
        <v>17</v>
      </c>
      <c r="C52" s="76">
        <v>12.8</v>
      </c>
      <c r="D52" s="82">
        <v>24589</v>
      </c>
      <c r="E52" s="83">
        <f t="shared" si="32"/>
        <v>11.81334255762782</v>
      </c>
      <c r="F52" s="82">
        <f>+'[1]6'!D14</f>
        <v>644310</v>
      </c>
      <c r="G52" s="83">
        <f t="shared" si="33"/>
        <v>12.830824726644746</v>
      </c>
      <c r="H52" s="82">
        <f>+[2]العمالة!$K$19</f>
        <v>49874</v>
      </c>
      <c r="I52" s="83">
        <f t="shared" si="34"/>
        <v>11.603839871942224</v>
      </c>
      <c r="J52" s="84">
        <f>+'[3]20'!D13</f>
        <v>11360</v>
      </c>
      <c r="K52" s="83">
        <f t="shared" si="35"/>
        <v>11.198186209275962</v>
      </c>
      <c r="L52" s="84">
        <v>53299</v>
      </c>
      <c r="M52" s="83">
        <f t="shared" si="36"/>
        <v>15.299054770495522</v>
      </c>
      <c r="N52" s="71" t="s">
        <v>17</v>
      </c>
      <c r="O52" s="71" t="s">
        <v>17</v>
      </c>
      <c r="P52" s="153" t="s">
        <v>36</v>
      </c>
    </row>
    <row r="53" spans="1:16" ht="24.95" customHeight="1" x14ac:dyDescent="0.25">
      <c r="A53" s="152" t="s">
        <v>37</v>
      </c>
      <c r="B53" s="71" t="s">
        <v>17</v>
      </c>
      <c r="C53" s="76">
        <v>7</v>
      </c>
      <c r="D53" s="82">
        <v>20917</v>
      </c>
      <c r="E53" s="83">
        <f t="shared" si="32"/>
        <v>10.049196237256542</v>
      </c>
      <c r="F53" s="82">
        <f>+'[1]6'!D15</f>
        <v>533990</v>
      </c>
      <c r="G53" s="83">
        <f t="shared" si="33"/>
        <v>10.633906187675231</v>
      </c>
      <c r="H53" s="82">
        <f>+[2]العمالة!$K$20</f>
        <v>28213</v>
      </c>
      <c r="I53" s="83">
        <f t="shared" si="34"/>
        <v>6.5641242793260206</v>
      </c>
      <c r="J53" s="84">
        <f>+'[3]20'!D14</f>
        <v>9694</v>
      </c>
      <c r="K53" s="83">
        <f t="shared" si="35"/>
        <v>9.5559169993592583</v>
      </c>
      <c r="L53" s="84">
        <v>32409</v>
      </c>
      <c r="M53" s="83">
        <f t="shared" si="36"/>
        <v>9.3027461313906326</v>
      </c>
      <c r="N53" s="71" t="s">
        <v>17</v>
      </c>
      <c r="O53" s="71" t="s">
        <v>17</v>
      </c>
      <c r="P53" s="153" t="s">
        <v>37</v>
      </c>
    </row>
    <row r="54" spans="1:16" ht="24.95" customHeight="1" x14ac:dyDescent="0.25">
      <c r="A54" s="152" t="s">
        <v>38</v>
      </c>
      <c r="B54" s="71" t="s">
        <v>17</v>
      </c>
      <c r="C54" s="76">
        <v>4.4000000000000004</v>
      </c>
      <c r="D54" s="82">
        <v>17791</v>
      </c>
      <c r="E54" s="83">
        <f t="shared" si="32"/>
        <v>8.5473657913195549</v>
      </c>
      <c r="F54" s="82">
        <f>+'[1]6'!D16</f>
        <v>303444</v>
      </c>
      <c r="G54" s="83">
        <f t="shared" si="33"/>
        <v>6.0428004816811605</v>
      </c>
      <c r="H54" s="82">
        <f>+[2]العمالة!$K$21</f>
        <v>18825</v>
      </c>
      <c r="I54" s="83">
        <f t="shared" si="34"/>
        <v>4.3798830169890595</v>
      </c>
      <c r="J54" s="84">
        <f>+'[3]20'!D15</f>
        <v>7535</v>
      </c>
      <c r="K54" s="83">
        <f t="shared" si="35"/>
        <v>7.4276701660998574</v>
      </c>
      <c r="L54" s="84">
        <v>16570</v>
      </c>
      <c r="M54" s="83">
        <f t="shared" si="36"/>
        <v>4.7562869387251316</v>
      </c>
      <c r="N54" s="71" t="s">
        <v>17</v>
      </c>
      <c r="O54" s="71" t="s">
        <v>17</v>
      </c>
      <c r="P54" s="153" t="s">
        <v>38</v>
      </c>
    </row>
    <row r="55" spans="1:16" ht="24.95" customHeight="1" x14ac:dyDescent="0.25">
      <c r="A55" s="152" t="s">
        <v>39</v>
      </c>
      <c r="B55" s="71" t="s">
        <v>17</v>
      </c>
      <c r="C55" s="76">
        <v>2.2999999999999998</v>
      </c>
      <c r="D55" s="82">
        <v>11670</v>
      </c>
      <c r="E55" s="83">
        <f t="shared" si="32"/>
        <v>5.6066414920296328</v>
      </c>
      <c r="F55" s="82">
        <f>+'[1]6'!D17</f>
        <v>160429</v>
      </c>
      <c r="G55" s="83">
        <f t="shared" si="33"/>
        <v>3.1947919170444199</v>
      </c>
      <c r="H55" s="82">
        <f>+[2]العمالة!$K$22</f>
        <v>12584</v>
      </c>
      <c r="I55" s="83">
        <f t="shared" si="34"/>
        <v>2.9278325570140944</v>
      </c>
      <c r="J55" s="84">
        <f>+'[3]20'!D16</f>
        <v>2423</v>
      </c>
      <c r="K55" s="83">
        <f t="shared" si="35"/>
        <v>2.3884863719256741</v>
      </c>
      <c r="L55" s="84">
        <v>5506</v>
      </c>
      <c r="M55" s="83">
        <f t="shared" si="36"/>
        <v>1.5804535838636435</v>
      </c>
      <c r="N55" s="71" t="s">
        <v>17</v>
      </c>
      <c r="O55" s="71" t="s">
        <v>17</v>
      </c>
      <c r="P55" s="153" t="s">
        <v>39</v>
      </c>
    </row>
    <row r="56" spans="1:16" ht="24.95" customHeight="1" x14ac:dyDescent="0.25">
      <c r="A56" s="152" t="s">
        <v>40</v>
      </c>
      <c r="B56" s="71" t="s">
        <v>17</v>
      </c>
      <c r="C56" s="76">
        <v>1.2</v>
      </c>
      <c r="D56" s="82">
        <v>5485</v>
      </c>
      <c r="E56" s="83">
        <f t="shared" si="32"/>
        <v>2.6351695444543735</v>
      </c>
      <c r="F56" s="82">
        <f>+'[1]6'!D18</f>
        <v>64606</v>
      </c>
      <c r="G56" s="83">
        <f t="shared" si="33"/>
        <v>1.2865674322757843</v>
      </c>
      <c r="H56" s="82">
        <f>+[2]العمالة!$K$23</f>
        <v>2209</v>
      </c>
      <c r="I56" s="83">
        <f t="shared" si="34"/>
        <v>0.51395280661507747</v>
      </c>
      <c r="J56" s="84">
        <f>+'[3]20'!D17</f>
        <v>1332</v>
      </c>
      <c r="K56" s="83">
        <f t="shared" si="35"/>
        <v>1.313026763270738</v>
      </c>
      <c r="L56" s="84">
        <v>1871</v>
      </c>
      <c r="M56" s="83">
        <f t="shared" si="36"/>
        <v>0.53705569477095483</v>
      </c>
      <c r="N56" s="71" t="s">
        <v>17</v>
      </c>
      <c r="O56" s="71" t="s">
        <v>17</v>
      </c>
      <c r="P56" s="153" t="s">
        <v>40</v>
      </c>
    </row>
    <row r="57" spans="1:16" s="13" customFormat="1" ht="24.95" customHeight="1" thickBot="1" x14ac:dyDescent="0.25">
      <c r="A57" s="256" t="s">
        <v>129</v>
      </c>
      <c r="B57" s="257" t="s">
        <v>17</v>
      </c>
      <c r="C57" s="224">
        <v>0.7</v>
      </c>
      <c r="D57" s="258">
        <v>5901</v>
      </c>
      <c r="E57" s="259">
        <f t="shared" si="32"/>
        <v>2.8350292583090715</v>
      </c>
      <c r="F57" s="258">
        <f>+'[1]6'!D19</f>
        <v>89519</v>
      </c>
      <c r="G57" s="259">
        <f t="shared" si="33"/>
        <v>1.7826862825418059</v>
      </c>
      <c r="H57" s="258">
        <f>+[2]العمالة!$K$24</f>
        <v>884</v>
      </c>
      <c r="I57" s="259">
        <f t="shared" si="34"/>
        <v>0.20567418788941988</v>
      </c>
      <c r="J57" s="260">
        <f>+'[3]20'!D18</f>
        <v>728</v>
      </c>
      <c r="K57" s="259">
        <f t="shared" si="35"/>
        <v>0.71763024298881173</v>
      </c>
      <c r="L57" s="260">
        <v>1076</v>
      </c>
      <c r="M57" s="259">
        <f t="shared" si="36"/>
        <v>0.3088572568538468</v>
      </c>
      <c r="N57" s="257" t="s">
        <v>17</v>
      </c>
      <c r="O57" s="257" t="s">
        <v>17</v>
      </c>
      <c r="P57" s="261" t="s">
        <v>41</v>
      </c>
    </row>
    <row r="58" spans="1:16" s="65" customFormat="1" ht="21" thickTop="1" thickBot="1" x14ac:dyDescent="0.3">
      <c r="A58" s="365" t="s">
        <v>158</v>
      </c>
      <c r="B58" s="366"/>
      <c r="C58" s="366"/>
      <c r="D58" s="366"/>
      <c r="E58" s="366"/>
      <c r="F58" s="366"/>
      <c r="G58" s="366"/>
      <c r="H58" s="366"/>
      <c r="I58" s="366"/>
      <c r="J58" s="366"/>
      <c r="K58" s="366"/>
      <c r="L58" s="366"/>
      <c r="M58" s="366"/>
      <c r="N58" s="366"/>
      <c r="O58" s="366"/>
      <c r="P58" s="367"/>
    </row>
    <row r="59" spans="1:16" s="8" customFormat="1" ht="16.5" thickTop="1" x14ac:dyDescent="0.25">
      <c r="A59" s="250" t="s">
        <v>16</v>
      </c>
      <c r="B59" s="255" t="s">
        <v>17</v>
      </c>
      <c r="C59" s="254">
        <v>100</v>
      </c>
      <c r="D59" s="251">
        <f>SUM(D60:D70)</f>
        <v>143007</v>
      </c>
      <c r="E59" s="252">
        <f t="shared" ref="E59:G59" si="37">SUM(E60:E70)</f>
        <v>99.999999999999986</v>
      </c>
      <c r="F59" s="251">
        <f t="shared" ref="F59" si="38">SUM(F60:F70)</f>
        <v>4185853</v>
      </c>
      <c r="G59" s="252">
        <f t="shared" si="37"/>
        <v>100</v>
      </c>
      <c r="H59" s="251">
        <f t="shared" ref="H59" si="39">SUM(H60:H70)</f>
        <v>290090</v>
      </c>
      <c r="I59" s="252">
        <f t="shared" ref="I59" si="40">SUM(I60:I70)</f>
        <v>99.999999999999986</v>
      </c>
      <c r="J59" s="251">
        <f t="shared" ref="J59" si="41">SUM(J60:J70)</f>
        <v>65051</v>
      </c>
      <c r="K59" s="252">
        <f t="shared" ref="K59" si="42">SUM(K60:K70)</f>
        <v>100</v>
      </c>
      <c r="L59" s="251">
        <f t="shared" ref="L59" si="43">SUM(L60:L70)</f>
        <v>198142</v>
      </c>
      <c r="M59" s="252">
        <f t="shared" ref="M59" si="44">SUM(M60:M70)</f>
        <v>100.00000000000003</v>
      </c>
      <c r="N59" s="255" t="s">
        <v>17</v>
      </c>
      <c r="O59" s="255" t="s">
        <v>17</v>
      </c>
      <c r="P59" s="253" t="s">
        <v>18</v>
      </c>
    </row>
    <row r="60" spans="1:16" s="8" customFormat="1" ht="24.95" customHeight="1" x14ac:dyDescent="0.25">
      <c r="A60" s="152" t="s">
        <v>27</v>
      </c>
      <c r="B60" s="71" t="s">
        <v>17</v>
      </c>
      <c r="C60" s="76">
        <v>1.3</v>
      </c>
      <c r="D60" s="82">
        <v>1924</v>
      </c>
      <c r="E60" s="83">
        <f>+D60/$D$59*100</f>
        <v>1.3453886872670568</v>
      </c>
      <c r="F60" s="82">
        <f>+'[1]6'!B9</f>
        <v>19274</v>
      </c>
      <c r="G60" s="83">
        <f>+F60/$F$59*100</f>
        <v>0.46045573028962078</v>
      </c>
      <c r="H60" s="82">
        <f>+[2]العمالة!$K$26</f>
        <v>2362</v>
      </c>
      <c r="I60" s="83">
        <f>+H60/$H$59*100</f>
        <v>0.81423006653107666</v>
      </c>
      <c r="J60" s="84">
        <f>+'[3]20'!B8</f>
        <v>1639</v>
      </c>
      <c r="K60" s="83">
        <f>+J60/$J$59*100</f>
        <v>2.5195615747644156</v>
      </c>
      <c r="L60" s="84">
        <v>1305</v>
      </c>
      <c r="M60" s="83">
        <f>+L60/$L$59*100</f>
        <v>0.65861856648262351</v>
      </c>
      <c r="N60" s="71" t="s">
        <v>17</v>
      </c>
      <c r="O60" s="71" t="s">
        <v>17</v>
      </c>
      <c r="P60" s="153" t="s">
        <v>27</v>
      </c>
    </row>
    <row r="61" spans="1:16" ht="24.95" customHeight="1" x14ac:dyDescent="0.25">
      <c r="A61" s="152" t="s">
        <v>29</v>
      </c>
      <c r="B61" s="71" t="s">
        <v>17</v>
      </c>
      <c r="C61" s="76">
        <v>11</v>
      </c>
      <c r="D61" s="82">
        <v>17219</v>
      </c>
      <c r="E61" s="83">
        <f t="shared" ref="E61:E70" si="45">+D61/$D$59*100</f>
        <v>12.04066933786458</v>
      </c>
      <c r="F61" s="82">
        <f>+'[1]6'!B10</f>
        <v>327905</v>
      </c>
      <c r="G61" s="83">
        <f t="shared" ref="G61:G70" si="46">+F61/$F$59*100</f>
        <v>7.8336482432612904</v>
      </c>
      <c r="H61" s="82">
        <f>+[2]العمالة!$K$27</f>
        <v>27704</v>
      </c>
      <c r="I61" s="83">
        <f t="shared" ref="I61:I70" si="47">+H61/$H$59*100</f>
        <v>9.5501396118446014</v>
      </c>
      <c r="J61" s="84">
        <f>+'[3]20'!B9</f>
        <v>9582</v>
      </c>
      <c r="K61" s="83">
        <f t="shared" ref="K61:K70" si="48">+J61/$J$59*100</f>
        <v>14.729981091758773</v>
      </c>
      <c r="L61" s="84">
        <v>18968</v>
      </c>
      <c r="M61" s="83">
        <f t="shared" ref="M61:M70" si="49">+L61/$L$59*100</f>
        <v>9.5729325433275125</v>
      </c>
      <c r="N61" s="71" t="s">
        <v>17</v>
      </c>
      <c r="O61" s="71" t="s">
        <v>17</v>
      </c>
      <c r="P61" s="153" t="s">
        <v>29</v>
      </c>
    </row>
    <row r="62" spans="1:16" ht="24.95" customHeight="1" x14ac:dyDescent="0.25">
      <c r="A62" s="152" t="s">
        <v>31</v>
      </c>
      <c r="B62" s="71" t="s">
        <v>17</v>
      </c>
      <c r="C62" s="76">
        <v>19.5</v>
      </c>
      <c r="D62" s="82">
        <v>22873</v>
      </c>
      <c r="E62" s="83">
        <f t="shared" si="45"/>
        <v>15.994321956267877</v>
      </c>
      <c r="F62" s="82">
        <f>+'[1]6'!B11</f>
        <v>793783</v>
      </c>
      <c r="G62" s="83">
        <f t="shared" si="46"/>
        <v>18.963470527990353</v>
      </c>
      <c r="H62" s="82">
        <f>+[2]العمالة!$K$28</f>
        <v>53542</v>
      </c>
      <c r="I62" s="83">
        <f t="shared" si="47"/>
        <v>18.457030576717571</v>
      </c>
      <c r="J62" s="84">
        <f>+'[3]20'!B10</f>
        <v>13513</v>
      </c>
      <c r="K62" s="83">
        <f t="shared" si="48"/>
        <v>20.772932007194356</v>
      </c>
      <c r="L62" s="84">
        <v>42778</v>
      </c>
      <c r="M62" s="83">
        <f t="shared" si="49"/>
        <v>21.589567078156069</v>
      </c>
      <c r="N62" s="71" t="s">
        <v>17</v>
      </c>
      <c r="O62" s="71" t="s">
        <v>17</v>
      </c>
      <c r="P62" s="153" t="s">
        <v>31</v>
      </c>
    </row>
    <row r="63" spans="1:16" ht="24.95" customHeight="1" x14ac:dyDescent="0.25">
      <c r="A63" s="152" t="s">
        <v>33</v>
      </c>
      <c r="B63" s="71" t="s">
        <v>17</v>
      </c>
      <c r="C63" s="76">
        <v>21</v>
      </c>
      <c r="D63" s="82">
        <v>21175</v>
      </c>
      <c r="E63" s="83">
        <f t="shared" si="45"/>
        <v>14.806967491101833</v>
      </c>
      <c r="F63" s="82">
        <f>+'[1]6'!B12</f>
        <v>804353</v>
      </c>
      <c r="G63" s="83">
        <f t="shared" si="46"/>
        <v>19.215987756856247</v>
      </c>
      <c r="H63" s="82">
        <f>+[2]العمالة!$K$29</f>
        <v>65490</v>
      </c>
      <c r="I63" s="83">
        <f t="shared" si="47"/>
        <v>22.575752352718123</v>
      </c>
      <c r="J63" s="84">
        <f>+'[3]20'!B11</f>
        <v>8309</v>
      </c>
      <c r="K63" s="83">
        <f t="shared" si="48"/>
        <v>12.773054987625093</v>
      </c>
      <c r="L63" s="84">
        <v>39566</v>
      </c>
      <c r="M63" s="83">
        <f t="shared" si="49"/>
        <v>19.968507434062442</v>
      </c>
      <c r="N63" s="71" t="s">
        <v>17</v>
      </c>
      <c r="O63" s="71" t="s">
        <v>17</v>
      </c>
      <c r="P63" s="153" t="s">
        <v>33</v>
      </c>
    </row>
    <row r="64" spans="1:16" ht="24.95" customHeight="1" x14ac:dyDescent="0.25">
      <c r="A64" s="152" t="s">
        <v>35</v>
      </c>
      <c r="B64" s="71" t="s">
        <v>17</v>
      </c>
      <c r="C64" s="76">
        <v>15.4</v>
      </c>
      <c r="D64" s="82">
        <v>17726</v>
      </c>
      <c r="E64" s="83">
        <f t="shared" si="45"/>
        <v>12.395197437887656</v>
      </c>
      <c r="F64" s="82">
        <f>+'[1]6'!B13</f>
        <v>695511</v>
      </c>
      <c r="G64" s="83">
        <f t="shared" si="46"/>
        <v>16.61575310934235</v>
      </c>
      <c r="H64" s="82">
        <f>+[2]العمالة!$K$30</f>
        <v>54505</v>
      </c>
      <c r="I64" s="83">
        <f t="shared" si="47"/>
        <v>18.788996518321898</v>
      </c>
      <c r="J64" s="84">
        <f>+'[3]20'!B12</f>
        <v>9021</v>
      </c>
      <c r="K64" s="83">
        <f t="shared" si="48"/>
        <v>13.867580821201827</v>
      </c>
      <c r="L64" s="84">
        <v>32252</v>
      </c>
      <c r="M64" s="83">
        <f t="shared" si="49"/>
        <v>16.277215330419597</v>
      </c>
      <c r="N64" s="71" t="s">
        <v>17</v>
      </c>
      <c r="O64" s="71" t="s">
        <v>17</v>
      </c>
      <c r="P64" s="153" t="s">
        <v>35</v>
      </c>
    </row>
    <row r="65" spans="1:16" ht="24.95" customHeight="1" x14ac:dyDescent="0.25">
      <c r="A65" s="152" t="s">
        <v>36</v>
      </c>
      <c r="B65" s="71" t="s">
        <v>17</v>
      </c>
      <c r="C65" s="76">
        <v>13</v>
      </c>
      <c r="D65" s="82">
        <v>16647</v>
      </c>
      <c r="E65" s="83">
        <f t="shared" si="45"/>
        <v>11.640688917325726</v>
      </c>
      <c r="F65" s="82">
        <f>+'[1]6'!B14</f>
        <v>512617</v>
      </c>
      <c r="G65" s="83">
        <f t="shared" si="46"/>
        <v>12.246416680184421</v>
      </c>
      <c r="H65" s="82">
        <f>+[2]العمالة!$K$31</f>
        <v>34718</v>
      </c>
      <c r="I65" s="83">
        <f t="shared" si="47"/>
        <v>11.968009927953393</v>
      </c>
      <c r="J65" s="84">
        <f>+'[3]20'!B13</f>
        <v>6529</v>
      </c>
      <c r="K65" s="83">
        <f t="shared" si="48"/>
        <v>10.036740403683265</v>
      </c>
      <c r="L65" s="84">
        <v>29635</v>
      </c>
      <c r="M65" s="83">
        <f t="shared" si="49"/>
        <v>14.956445377557509</v>
      </c>
      <c r="N65" s="71" t="s">
        <v>17</v>
      </c>
      <c r="O65" s="71" t="s">
        <v>17</v>
      </c>
      <c r="P65" s="153" t="s">
        <v>36</v>
      </c>
    </row>
    <row r="66" spans="1:16" ht="24.95" customHeight="1" x14ac:dyDescent="0.25">
      <c r="A66" s="152" t="s">
        <v>37</v>
      </c>
      <c r="B66" s="71" t="s">
        <v>17</v>
      </c>
      <c r="C66" s="76">
        <v>7.8</v>
      </c>
      <c r="D66" s="82">
        <v>14460</v>
      </c>
      <c r="E66" s="83">
        <f t="shared" si="45"/>
        <v>10.111393148587132</v>
      </c>
      <c r="F66" s="82">
        <f>+'[1]6'!B15</f>
        <v>451037</v>
      </c>
      <c r="G66" s="83">
        <f t="shared" si="46"/>
        <v>10.775270894606189</v>
      </c>
      <c r="H66" s="82">
        <f>+[2]العمالة!$K$32</f>
        <v>21996</v>
      </c>
      <c r="I66" s="83">
        <f t="shared" si="47"/>
        <v>7.5824744044951569</v>
      </c>
      <c r="J66" s="84">
        <f>+'[3]20'!B14</f>
        <v>6947</v>
      </c>
      <c r="K66" s="83">
        <f t="shared" si="48"/>
        <v>10.679313154294324</v>
      </c>
      <c r="L66" s="84">
        <v>17732</v>
      </c>
      <c r="M66" s="83">
        <f t="shared" si="49"/>
        <v>8.9491374872566141</v>
      </c>
      <c r="N66" s="71" t="s">
        <v>17</v>
      </c>
      <c r="O66" s="71" t="s">
        <v>17</v>
      </c>
      <c r="P66" s="153" t="s">
        <v>37</v>
      </c>
    </row>
    <row r="67" spans="1:16" ht="24.95" customHeight="1" x14ac:dyDescent="0.25">
      <c r="A67" s="152" t="s">
        <v>38</v>
      </c>
      <c r="B67" s="71" t="s">
        <v>17</v>
      </c>
      <c r="C67" s="76">
        <v>5.4</v>
      </c>
      <c r="D67" s="82">
        <v>12605</v>
      </c>
      <c r="E67" s="83">
        <f t="shared" si="45"/>
        <v>8.8142538477137489</v>
      </c>
      <c r="F67" s="82">
        <f>+'[1]6'!B16</f>
        <v>278099</v>
      </c>
      <c r="G67" s="83">
        <f t="shared" si="46"/>
        <v>6.6437832384462618</v>
      </c>
      <c r="H67" s="82">
        <f>+[2]العمالة!$K$33</f>
        <v>15895</v>
      </c>
      <c r="I67" s="83">
        <f t="shared" si="47"/>
        <v>5.4793339997931678</v>
      </c>
      <c r="J67" s="84">
        <f>+'[3]20'!B15</f>
        <v>5967</v>
      </c>
      <c r="K67" s="83">
        <f t="shared" si="48"/>
        <v>9.1728028777420789</v>
      </c>
      <c r="L67" s="84">
        <v>10294</v>
      </c>
      <c r="M67" s="83">
        <f t="shared" si="49"/>
        <v>5.1952640025840058</v>
      </c>
      <c r="N67" s="71" t="s">
        <v>17</v>
      </c>
      <c r="O67" s="71" t="s">
        <v>17</v>
      </c>
      <c r="P67" s="153" t="s">
        <v>38</v>
      </c>
    </row>
    <row r="68" spans="1:16" ht="24.95" customHeight="1" x14ac:dyDescent="0.25">
      <c r="A68" s="152" t="s">
        <v>39</v>
      </c>
      <c r="B68" s="71" t="s">
        <v>17</v>
      </c>
      <c r="C68" s="76">
        <v>3.1</v>
      </c>
      <c r="D68" s="82">
        <v>8947</v>
      </c>
      <c r="E68" s="83">
        <f t="shared" si="45"/>
        <v>6.2563371023796037</v>
      </c>
      <c r="F68" s="82">
        <f>+'[1]6'!B17</f>
        <v>153797</v>
      </c>
      <c r="G68" s="83">
        <f t="shared" si="46"/>
        <v>3.6742092949752414</v>
      </c>
      <c r="H68" s="82">
        <f>+[2]العمالة!$K$34</f>
        <v>11084</v>
      </c>
      <c r="I68" s="83">
        <f t="shared" si="47"/>
        <v>3.8208831741873213</v>
      </c>
      <c r="J68" s="84">
        <f>+'[3]20'!B16</f>
        <v>1736</v>
      </c>
      <c r="K68" s="83">
        <f t="shared" si="48"/>
        <v>2.668675347035403</v>
      </c>
      <c r="L68" s="84">
        <v>3222</v>
      </c>
      <c r="M68" s="83">
        <f t="shared" si="49"/>
        <v>1.6261065296605464</v>
      </c>
      <c r="N68" s="71" t="s">
        <v>17</v>
      </c>
      <c r="O68" s="71" t="s">
        <v>17</v>
      </c>
      <c r="P68" s="153" t="s">
        <v>39</v>
      </c>
    </row>
    <row r="69" spans="1:16" ht="24.95" customHeight="1" x14ac:dyDescent="0.25">
      <c r="A69" s="152" t="s">
        <v>40</v>
      </c>
      <c r="B69" s="71" t="s">
        <v>17</v>
      </c>
      <c r="C69" s="76">
        <v>1.6</v>
      </c>
      <c r="D69" s="82">
        <v>4378</v>
      </c>
      <c r="E69" s="83">
        <f t="shared" si="45"/>
        <v>3.0613886033550806</v>
      </c>
      <c r="F69" s="82">
        <f>+'[1]6'!B18</f>
        <v>62946</v>
      </c>
      <c r="G69" s="83">
        <f t="shared" si="46"/>
        <v>1.5037795163853103</v>
      </c>
      <c r="H69" s="82">
        <f>+[2]العمالة!$K$35</f>
        <v>1991</v>
      </c>
      <c r="I69" s="83">
        <f t="shared" si="47"/>
        <v>0.68633872246544181</v>
      </c>
      <c r="J69" s="84">
        <f>+'[3]20'!B17</f>
        <v>1206</v>
      </c>
      <c r="K69" s="83">
        <f t="shared" si="48"/>
        <v>1.8539299933898019</v>
      </c>
      <c r="L69" s="84">
        <v>1388</v>
      </c>
      <c r="M69" s="83">
        <f t="shared" si="49"/>
        <v>0.7005077166880318</v>
      </c>
      <c r="N69" s="71" t="s">
        <v>17</v>
      </c>
      <c r="O69" s="71" t="s">
        <v>17</v>
      </c>
      <c r="P69" s="153" t="s">
        <v>40</v>
      </c>
    </row>
    <row r="70" spans="1:16" s="13" customFormat="1" ht="24.95" customHeight="1" thickBot="1" x14ac:dyDescent="0.25">
      <c r="A70" s="256" t="s">
        <v>129</v>
      </c>
      <c r="B70" s="257" t="s">
        <v>17</v>
      </c>
      <c r="C70" s="224">
        <v>0.9</v>
      </c>
      <c r="D70" s="258">
        <v>5053</v>
      </c>
      <c r="E70" s="259">
        <f t="shared" si="45"/>
        <v>3.5333934702497078</v>
      </c>
      <c r="F70" s="258">
        <f>+'[1]6'!B19</f>
        <v>86531</v>
      </c>
      <c r="G70" s="259">
        <f t="shared" si="46"/>
        <v>2.0672250076627154</v>
      </c>
      <c r="H70" s="258">
        <f>+[2]العمالة!$K$36</f>
        <v>803</v>
      </c>
      <c r="I70" s="259">
        <f t="shared" si="47"/>
        <v>0.27681064497225</v>
      </c>
      <c r="J70" s="260">
        <f>+'[3]20'!B18</f>
        <v>602</v>
      </c>
      <c r="K70" s="259">
        <f t="shared" si="48"/>
        <v>0.92542774131066396</v>
      </c>
      <c r="L70" s="260">
        <v>1002</v>
      </c>
      <c r="M70" s="259">
        <f t="shared" si="49"/>
        <v>0.5056979338050489</v>
      </c>
      <c r="N70" s="257" t="s">
        <v>17</v>
      </c>
      <c r="O70" s="257" t="s">
        <v>17</v>
      </c>
      <c r="P70" s="261" t="s">
        <v>41</v>
      </c>
    </row>
    <row r="71" spans="1:16" s="65" customFormat="1" ht="21" thickTop="1" thickBot="1" x14ac:dyDescent="0.3">
      <c r="A71" s="365" t="s">
        <v>159</v>
      </c>
      <c r="B71" s="366"/>
      <c r="C71" s="366"/>
      <c r="D71" s="366"/>
      <c r="E71" s="366"/>
      <c r="F71" s="366"/>
      <c r="G71" s="366"/>
      <c r="H71" s="366"/>
      <c r="I71" s="366"/>
      <c r="J71" s="366"/>
      <c r="K71" s="366"/>
      <c r="L71" s="366"/>
      <c r="M71" s="366"/>
      <c r="N71" s="366"/>
      <c r="O71" s="366"/>
      <c r="P71" s="367"/>
    </row>
    <row r="72" spans="1:16" s="8" customFormat="1" ht="16.5" thickTop="1" x14ac:dyDescent="0.25">
      <c r="A72" s="250" t="s">
        <v>16</v>
      </c>
      <c r="B72" s="255" t="s">
        <v>17</v>
      </c>
      <c r="C72" s="254">
        <v>100</v>
      </c>
      <c r="D72" s="251">
        <f>SUM(D73:D83)</f>
        <v>65139</v>
      </c>
      <c r="E72" s="252">
        <f t="shared" ref="E72:G72" si="50">SUM(E73:E83)</f>
        <v>99.999999999999986</v>
      </c>
      <c r="F72" s="251">
        <f t="shared" ref="F72" si="51">SUM(F73:F83)</f>
        <v>835726</v>
      </c>
      <c r="G72" s="252">
        <f t="shared" si="50"/>
        <v>100</v>
      </c>
      <c r="H72" s="251">
        <f t="shared" ref="H72" si="52">SUM(H73:H83)</f>
        <v>139716</v>
      </c>
      <c r="I72" s="252">
        <f t="shared" ref="I72" si="53">SUM(I73:I83)</f>
        <v>100.00000000000003</v>
      </c>
      <c r="J72" s="251">
        <f t="shared" ref="J72" si="54">SUM(J73:J83)</f>
        <v>36394</v>
      </c>
      <c r="K72" s="252">
        <f t="shared" ref="K72" si="55">SUM(K73:K83)</f>
        <v>100</v>
      </c>
      <c r="L72" s="251">
        <f t="shared" ref="L72" si="56">SUM(L73:L83)</f>
        <v>150236</v>
      </c>
      <c r="M72" s="252">
        <f t="shared" ref="M72" si="57">SUM(M73:M83)</f>
        <v>100</v>
      </c>
      <c r="N72" s="255" t="s">
        <v>17</v>
      </c>
      <c r="O72" s="255" t="s">
        <v>17</v>
      </c>
      <c r="P72" s="253" t="s">
        <v>18</v>
      </c>
    </row>
    <row r="73" spans="1:16" s="8" customFormat="1" ht="24.95" customHeight="1" x14ac:dyDescent="0.25">
      <c r="A73" s="152" t="s">
        <v>27</v>
      </c>
      <c r="B73" s="71" t="s">
        <v>17</v>
      </c>
      <c r="C73" s="76">
        <v>0.8</v>
      </c>
      <c r="D73" s="82">
        <v>450</v>
      </c>
      <c r="E73" s="83">
        <f>+D73/$D$72*100</f>
        <v>0.69083037811449366</v>
      </c>
      <c r="F73" s="82">
        <f>+'[1]6'!C9</f>
        <v>2162</v>
      </c>
      <c r="G73" s="83">
        <f>+F73/$F$72*100</f>
        <v>0.25869722851748062</v>
      </c>
      <c r="H73" s="82">
        <f>+[2]العمالة!$K$38</f>
        <v>309</v>
      </c>
      <c r="I73" s="83">
        <f>+H73/$H$72*100</f>
        <v>0.22116293051618999</v>
      </c>
      <c r="J73" s="84">
        <f>+'[3]20'!C8</f>
        <v>154</v>
      </c>
      <c r="K73" s="83">
        <f>+J73/$J$72*100</f>
        <v>0.42314667252843879</v>
      </c>
      <c r="L73" s="84">
        <v>122</v>
      </c>
      <c r="M73" s="83">
        <f>+L73/$L$72*100</f>
        <v>8.1205569903352065E-2</v>
      </c>
      <c r="N73" s="71" t="s">
        <v>17</v>
      </c>
      <c r="O73" s="71" t="s">
        <v>17</v>
      </c>
      <c r="P73" s="153" t="s">
        <v>27</v>
      </c>
    </row>
    <row r="74" spans="1:16" ht="24.95" customHeight="1" x14ac:dyDescent="0.25">
      <c r="A74" s="152" t="s">
        <v>29</v>
      </c>
      <c r="B74" s="71" t="s">
        <v>17</v>
      </c>
      <c r="C74" s="76">
        <v>8.6</v>
      </c>
      <c r="D74" s="82">
        <v>7647</v>
      </c>
      <c r="E74" s="83">
        <f t="shared" ref="E74:E83" si="58">+D74/$D$72*100</f>
        <v>11.739510892092294</v>
      </c>
      <c r="F74" s="82">
        <f>+'[1]6'!C10</f>
        <v>44869</v>
      </c>
      <c r="G74" s="83">
        <f t="shared" ref="G74:G83" si="59">+F74/$F$72*100</f>
        <v>5.3688649150558918</v>
      </c>
      <c r="H74" s="82">
        <f>+[2]العمالة!$K$39</f>
        <v>7796</v>
      </c>
      <c r="I74" s="83">
        <f t="shared" ref="I74:I83" si="60">+H74/$H$72*100</f>
        <v>5.5798906352887281</v>
      </c>
      <c r="J74" s="84">
        <f>+'[3]20'!C9</f>
        <v>5223</v>
      </c>
      <c r="K74" s="83">
        <f t="shared" ref="K74:K83" si="61">+J74/$J$72*100</f>
        <v>14.351266692311921</v>
      </c>
      <c r="L74" s="84">
        <v>8831</v>
      </c>
      <c r="M74" s="83">
        <f t="shared" ref="M74:M83" si="62">+L74/$L$72*100</f>
        <v>5.8780851460369021</v>
      </c>
      <c r="N74" s="71" t="s">
        <v>17</v>
      </c>
      <c r="O74" s="71" t="s">
        <v>17</v>
      </c>
      <c r="P74" s="153" t="s">
        <v>29</v>
      </c>
    </row>
    <row r="75" spans="1:16" ht="24.95" customHeight="1" x14ac:dyDescent="0.25">
      <c r="A75" s="152" t="s">
        <v>31</v>
      </c>
      <c r="B75" s="71" t="s">
        <v>17</v>
      </c>
      <c r="C75" s="76">
        <v>25.4</v>
      </c>
      <c r="D75" s="82">
        <v>12599</v>
      </c>
      <c r="E75" s="83">
        <f t="shared" si="58"/>
        <v>19.341715408587788</v>
      </c>
      <c r="F75" s="82">
        <f>+'[1]6'!C11</f>
        <v>150321</v>
      </c>
      <c r="G75" s="83">
        <f t="shared" si="59"/>
        <v>17.986876081395099</v>
      </c>
      <c r="H75" s="82">
        <f>+[2]العمالة!$K$40</f>
        <v>33483</v>
      </c>
      <c r="I75" s="83">
        <f t="shared" si="60"/>
        <v>23.965043373700937</v>
      </c>
      <c r="J75" s="84">
        <f>+'[3]20'!C10</f>
        <v>8193</v>
      </c>
      <c r="K75" s="83">
        <f t="shared" si="61"/>
        <v>22.511952519646094</v>
      </c>
      <c r="L75" s="84">
        <v>35135</v>
      </c>
      <c r="M75" s="83">
        <f t="shared" si="62"/>
        <v>23.386538512739953</v>
      </c>
      <c r="N75" s="71" t="s">
        <v>17</v>
      </c>
      <c r="O75" s="71" t="s">
        <v>17</v>
      </c>
      <c r="P75" s="153" t="s">
        <v>31</v>
      </c>
    </row>
    <row r="76" spans="1:16" ht="24.95" customHeight="1" x14ac:dyDescent="0.25">
      <c r="A76" s="152" t="s">
        <v>33</v>
      </c>
      <c r="B76" s="71" t="s">
        <v>17</v>
      </c>
      <c r="C76" s="76">
        <v>26.1</v>
      </c>
      <c r="D76" s="82">
        <v>11112</v>
      </c>
      <c r="E76" s="83">
        <f t="shared" si="58"/>
        <v>17.058904803573895</v>
      </c>
      <c r="F76" s="82">
        <f>+'[1]6'!C12</f>
        <v>175215</v>
      </c>
      <c r="G76" s="83">
        <f t="shared" si="59"/>
        <v>20.965603559061226</v>
      </c>
      <c r="H76" s="82">
        <f>+[2]العمالة!$K$41</f>
        <v>41325</v>
      </c>
      <c r="I76" s="83">
        <f t="shared" si="60"/>
        <v>29.577857940393372</v>
      </c>
      <c r="J76" s="84">
        <f>+'[3]20'!C11</f>
        <v>8071</v>
      </c>
      <c r="K76" s="83">
        <f t="shared" si="61"/>
        <v>22.176732428422266</v>
      </c>
      <c r="L76" s="84">
        <v>31804</v>
      </c>
      <c r="M76" s="83">
        <f t="shared" si="62"/>
        <v>21.169360206608271</v>
      </c>
      <c r="N76" s="71" t="s">
        <v>17</v>
      </c>
      <c r="O76" s="71" t="s">
        <v>17</v>
      </c>
      <c r="P76" s="153" t="s">
        <v>33</v>
      </c>
    </row>
    <row r="77" spans="1:16" ht="24.95" customHeight="1" x14ac:dyDescent="0.25">
      <c r="A77" s="152" t="s">
        <v>35</v>
      </c>
      <c r="B77" s="71" t="s">
        <v>17</v>
      </c>
      <c r="C77" s="76">
        <v>18.5</v>
      </c>
      <c r="D77" s="82">
        <v>9068</v>
      </c>
      <c r="E77" s="83">
        <f t="shared" si="58"/>
        <v>13.920999708316062</v>
      </c>
      <c r="F77" s="82">
        <f>+'[1]6'!C13</f>
        <v>211888</v>
      </c>
      <c r="G77" s="83">
        <f t="shared" si="59"/>
        <v>25.353764272022172</v>
      </c>
      <c r="H77" s="82">
        <f>+[2]العمالة!$K$42</f>
        <v>30701</v>
      </c>
      <c r="I77" s="83">
        <f t="shared" si="60"/>
        <v>21.973861261416015</v>
      </c>
      <c r="J77" s="84">
        <f>+'[3]20'!C12</f>
        <v>4668</v>
      </c>
      <c r="K77" s="83">
        <f t="shared" si="61"/>
        <v>12.82629004781008</v>
      </c>
      <c r="L77" s="84">
        <v>26890</v>
      </c>
      <c r="M77" s="83">
        <f t="shared" si="62"/>
        <v>17.89850635000932</v>
      </c>
      <c r="N77" s="71" t="s">
        <v>17</v>
      </c>
      <c r="O77" s="71" t="s">
        <v>17</v>
      </c>
      <c r="P77" s="153" t="s">
        <v>35</v>
      </c>
    </row>
    <row r="78" spans="1:16" ht="24.95" customHeight="1" x14ac:dyDescent="0.25">
      <c r="A78" s="152" t="s">
        <v>36</v>
      </c>
      <c r="B78" s="71" t="s">
        <v>17</v>
      </c>
      <c r="C78" s="76">
        <v>12.3</v>
      </c>
      <c r="D78" s="82">
        <v>7942</v>
      </c>
      <c r="E78" s="83">
        <f t="shared" si="58"/>
        <v>12.192388584411797</v>
      </c>
      <c r="F78" s="82">
        <f>+'[1]6'!C14</f>
        <v>131693</v>
      </c>
      <c r="G78" s="83">
        <f t="shared" si="59"/>
        <v>15.757915871948461</v>
      </c>
      <c r="H78" s="82">
        <f>+[2]العمالة!$K$43</f>
        <v>15156</v>
      </c>
      <c r="I78" s="83">
        <f t="shared" si="60"/>
        <v>10.847719659881474</v>
      </c>
      <c r="J78" s="84">
        <f>+'[3]20'!C13</f>
        <v>4831</v>
      </c>
      <c r="K78" s="83">
        <f t="shared" si="61"/>
        <v>13.274166071330439</v>
      </c>
      <c r="L78" s="84">
        <v>23663</v>
      </c>
      <c r="M78" s="83">
        <f t="shared" si="62"/>
        <v>15.750552464123114</v>
      </c>
      <c r="N78" s="71" t="s">
        <v>17</v>
      </c>
      <c r="O78" s="71" t="s">
        <v>17</v>
      </c>
      <c r="P78" s="153" t="s">
        <v>36</v>
      </c>
    </row>
    <row r="79" spans="1:16" ht="24.95" customHeight="1" x14ac:dyDescent="0.25">
      <c r="A79" s="152" t="s">
        <v>37</v>
      </c>
      <c r="B79" s="71" t="s">
        <v>17</v>
      </c>
      <c r="C79" s="76">
        <v>5.2</v>
      </c>
      <c r="D79" s="82">
        <v>6457</v>
      </c>
      <c r="E79" s="83">
        <f t="shared" si="58"/>
        <v>9.9126483366339677</v>
      </c>
      <c r="F79" s="82">
        <f>+'[1]6'!C15</f>
        <v>82953</v>
      </c>
      <c r="G79" s="83">
        <f t="shared" si="59"/>
        <v>9.9258608682750094</v>
      </c>
      <c r="H79" s="82">
        <f>+[2]العمالة!$K$44</f>
        <v>6217</v>
      </c>
      <c r="I79" s="83">
        <f t="shared" si="60"/>
        <v>4.4497409029746056</v>
      </c>
      <c r="J79" s="84">
        <f>+'[3]20'!C14</f>
        <v>2747</v>
      </c>
      <c r="K79" s="83">
        <f t="shared" si="61"/>
        <v>7.5479474638676702</v>
      </c>
      <c r="L79" s="84">
        <v>14676</v>
      </c>
      <c r="M79" s="83">
        <f t="shared" si="62"/>
        <v>9.7686306877179891</v>
      </c>
      <c r="N79" s="71" t="s">
        <v>17</v>
      </c>
      <c r="O79" s="71" t="s">
        <v>17</v>
      </c>
      <c r="P79" s="153" t="s">
        <v>37</v>
      </c>
    </row>
    <row r="80" spans="1:16" ht="24.95" customHeight="1" x14ac:dyDescent="0.25">
      <c r="A80" s="152" t="s">
        <v>38</v>
      </c>
      <c r="B80" s="71" t="s">
        <v>17</v>
      </c>
      <c r="C80" s="76">
        <v>2</v>
      </c>
      <c r="D80" s="82">
        <v>5186</v>
      </c>
      <c r="E80" s="83">
        <f t="shared" si="58"/>
        <v>7.9614363131150307</v>
      </c>
      <c r="F80" s="82">
        <f>+'[1]6'!C16</f>
        <v>25345</v>
      </c>
      <c r="G80" s="83">
        <f t="shared" si="59"/>
        <v>3.0326925331986798</v>
      </c>
      <c r="H80" s="82">
        <f>+[2]العمالة!$K$45</f>
        <v>2930</v>
      </c>
      <c r="I80" s="83">
        <f t="shared" si="60"/>
        <v>2.0971112828881444</v>
      </c>
      <c r="J80" s="84">
        <f>+'[3]20'!C15</f>
        <v>1568</v>
      </c>
      <c r="K80" s="83">
        <f t="shared" si="61"/>
        <v>4.3084024839259216</v>
      </c>
      <c r="L80" s="84">
        <v>6276</v>
      </c>
      <c r="M80" s="83">
        <f t="shared" si="62"/>
        <v>4.1774275140445694</v>
      </c>
      <c r="N80" s="71" t="s">
        <v>17</v>
      </c>
      <c r="O80" s="71" t="s">
        <v>17</v>
      </c>
      <c r="P80" s="153" t="s">
        <v>38</v>
      </c>
    </row>
    <row r="81" spans="1:16" ht="24.95" customHeight="1" x14ac:dyDescent="0.25">
      <c r="A81" s="152" t="s">
        <v>39</v>
      </c>
      <c r="B81" s="71" t="s">
        <v>17</v>
      </c>
      <c r="C81" s="76">
        <v>0.5</v>
      </c>
      <c r="D81" s="82">
        <v>2723</v>
      </c>
      <c r="E81" s="83">
        <f t="shared" si="58"/>
        <v>4.1802913769017032</v>
      </c>
      <c r="F81" s="82">
        <f>+'[1]6'!C17</f>
        <v>6632</v>
      </c>
      <c r="G81" s="83">
        <f t="shared" si="59"/>
        <v>0.79356152614612918</v>
      </c>
      <c r="H81" s="82">
        <f>+[2]العمالة!$K$46</f>
        <v>1500</v>
      </c>
      <c r="I81" s="83">
        <f t="shared" si="60"/>
        <v>1.0736064588164562</v>
      </c>
      <c r="J81" s="84">
        <f>+'[3]20'!C16</f>
        <v>687</v>
      </c>
      <c r="K81" s="83">
        <f t="shared" si="61"/>
        <v>1.8876737923833597</v>
      </c>
      <c r="L81" s="84">
        <v>2284</v>
      </c>
      <c r="M81" s="83">
        <f t="shared" si="62"/>
        <v>1.5202747676988206</v>
      </c>
      <c r="N81" s="71" t="s">
        <v>17</v>
      </c>
      <c r="O81" s="71" t="s">
        <v>17</v>
      </c>
      <c r="P81" s="153" t="s">
        <v>39</v>
      </c>
    </row>
    <row r="82" spans="1:16" ht="24.95" customHeight="1" x14ac:dyDescent="0.25">
      <c r="A82" s="152" t="s">
        <v>40</v>
      </c>
      <c r="B82" s="71" t="s">
        <v>17</v>
      </c>
      <c r="C82" s="76">
        <v>0.3</v>
      </c>
      <c r="D82" s="82">
        <v>1107</v>
      </c>
      <c r="E82" s="83">
        <f t="shared" si="58"/>
        <v>1.6994427301616544</v>
      </c>
      <c r="F82" s="82">
        <f>+'[1]6'!C18</f>
        <v>1660</v>
      </c>
      <c r="G82" s="83">
        <f t="shared" si="59"/>
        <v>0.19862969442137735</v>
      </c>
      <c r="H82" s="82">
        <f>+[2]العمالة!$K$47</f>
        <v>218</v>
      </c>
      <c r="I82" s="83">
        <f t="shared" si="60"/>
        <v>0.15603080534799166</v>
      </c>
      <c r="J82" s="84">
        <f>+'[3]20'!C17</f>
        <v>126</v>
      </c>
      <c r="K82" s="83">
        <f t="shared" si="61"/>
        <v>0.34621091388690445</v>
      </c>
      <c r="L82" s="84">
        <v>482</v>
      </c>
      <c r="M82" s="83">
        <f t="shared" si="62"/>
        <v>0.32082856306078439</v>
      </c>
      <c r="N82" s="71" t="s">
        <v>17</v>
      </c>
      <c r="O82" s="71" t="s">
        <v>17</v>
      </c>
      <c r="P82" s="153" t="s">
        <v>40</v>
      </c>
    </row>
    <row r="83" spans="1:16" s="13" customFormat="1" ht="24.95" customHeight="1" thickBot="1" x14ac:dyDescent="0.25">
      <c r="A83" s="256" t="s">
        <v>129</v>
      </c>
      <c r="B83" s="257" t="s">
        <v>17</v>
      </c>
      <c r="C83" s="224">
        <v>0.2</v>
      </c>
      <c r="D83" s="258">
        <v>848</v>
      </c>
      <c r="E83" s="259">
        <f t="shared" si="58"/>
        <v>1.3018314680913123</v>
      </c>
      <c r="F83" s="258">
        <f>+'[1]6'!C19</f>
        <v>2988</v>
      </c>
      <c r="G83" s="259">
        <f t="shared" si="59"/>
        <v>0.35753344995847924</v>
      </c>
      <c r="H83" s="258">
        <f>+[2]العمالة!$K$48</f>
        <v>81</v>
      </c>
      <c r="I83" s="259">
        <f t="shared" si="60"/>
        <v>5.7974748776088637E-2</v>
      </c>
      <c r="J83" s="260">
        <f>+'[3]20'!C18</f>
        <v>126</v>
      </c>
      <c r="K83" s="259">
        <f t="shared" si="61"/>
        <v>0.34621091388690445</v>
      </c>
      <c r="L83" s="260">
        <v>73</v>
      </c>
      <c r="M83" s="259">
        <f t="shared" si="62"/>
        <v>4.8590218056923776E-2</v>
      </c>
      <c r="N83" s="257" t="s">
        <v>17</v>
      </c>
      <c r="O83" s="257" t="s">
        <v>17</v>
      </c>
      <c r="P83" s="261" t="s">
        <v>41</v>
      </c>
    </row>
    <row r="84" spans="1:16" s="65" customFormat="1" ht="21" thickTop="1" thickBot="1" x14ac:dyDescent="0.3">
      <c r="A84" s="365" t="s">
        <v>160</v>
      </c>
      <c r="B84" s="366"/>
      <c r="C84" s="366"/>
      <c r="D84" s="366"/>
      <c r="E84" s="366"/>
      <c r="F84" s="366"/>
      <c r="G84" s="366"/>
      <c r="H84" s="366"/>
      <c r="I84" s="366"/>
      <c r="J84" s="366"/>
      <c r="K84" s="366"/>
      <c r="L84" s="366"/>
      <c r="M84" s="366"/>
      <c r="N84" s="366"/>
      <c r="O84" s="366"/>
      <c r="P84" s="367"/>
    </row>
    <row r="85" spans="1:16" s="8" customFormat="1" ht="16.5" thickTop="1" x14ac:dyDescent="0.25">
      <c r="A85" s="250" t="s">
        <v>16</v>
      </c>
      <c r="B85" s="255" t="s">
        <v>17</v>
      </c>
      <c r="C85" s="254">
        <v>100</v>
      </c>
      <c r="D85" s="251">
        <f>SUM(D86:D96)</f>
        <v>604111</v>
      </c>
      <c r="E85" s="252">
        <f t="shared" ref="E85:G85" si="63">SUM(E86:E96)</f>
        <v>100.00000000000001</v>
      </c>
      <c r="F85" s="251">
        <f t="shared" ref="F85" si="64">SUM(F86:F96)</f>
        <v>7355120</v>
      </c>
      <c r="G85" s="252">
        <f t="shared" si="63"/>
        <v>99.999999999999972</v>
      </c>
      <c r="H85" s="251">
        <f t="shared" ref="H85" si="65">SUM(H86:H96)</f>
        <v>1825603</v>
      </c>
      <c r="I85" s="252">
        <f t="shared" ref="I85" si="66">SUM(I86:I96)</f>
        <v>100.00000000000001</v>
      </c>
      <c r="J85" s="251">
        <f t="shared" ref="J85" si="67">SUM(J86:J96)</f>
        <v>1951242</v>
      </c>
      <c r="K85" s="252">
        <f t="shared" ref="K85" si="68">SUM(K86:K96)</f>
        <v>100.00000000000001</v>
      </c>
      <c r="L85" s="251">
        <f t="shared" ref="L85" si="69">SUM(L86:L96)</f>
        <v>2073679</v>
      </c>
      <c r="M85" s="252">
        <f t="shared" ref="M85" si="70">SUM(M86:M96)</f>
        <v>100.00000000000001</v>
      </c>
      <c r="N85" s="255" t="s">
        <v>17</v>
      </c>
      <c r="O85" s="255" t="s">
        <v>17</v>
      </c>
      <c r="P85" s="253" t="s">
        <v>18</v>
      </c>
    </row>
    <row r="86" spans="1:16" s="8" customFormat="1" ht="24.95" customHeight="1" x14ac:dyDescent="0.25">
      <c r="A86" s="152" t="s">
        <v>27</v>
      </c>
      <c r="B86" s="71" t="s">
        <v>17</v>
      </c>
      <c r="C86" s="76">
        <v>0.5</v>
      </c>
      <c r="D86" s="82">
        <v>1349</v>
      </c>
      <c r="E86" s="83">
        <f>+D86/$D$85*100</f>
        <v>0.22330333332781557</v>
      </c>
      <c r="F86" s="82">
        <f>+F8-F47</f>
        <v>26784</v>
      </c>
      <c r="G86" s="83">
        <f>+F86/$F$85*100</f>
        <v>0.36415449374041481</v>
      </c>
      <c r="H86" s="82">
        <f>+[2]العمالة!$L$14</f>
        <v>29</v>
      </c>
      <c r="I86" s="83">
        <f>+H86/$H$85*100</f>
        <v>1.5885162327187235E-3</v>
      </c>
      <c r="J86" s="84">
        <f>+'[3]20'!G8</f>
        <v>6254</v>
      </c>
      <c r="K86" s="83">
        <f>+J86/$J$85*100</f>
        <v>0.32051380607838492</v>
      </c>
      <c r="L86" s="84">
        <v>2890</v>
      </c>
      <c r="M86" s="83">
        <f>+L86/$L$85*100</f>
        <v>0.13936583241668551</v>
      </c>
      <c r="N86" s="71" t="s">
        <v>17</v>
      </c>
      <c r="O86" s="71" t="s">
        <v>17</v>
      </c>
      <c r="P86" s="153" t="s">
        <v>27</v>
      </c>
    </row>
    <row r="87" spans="1:16" ht="24.95" customHeight="1" x14ac:dyDescent="0.25">
      <c r="A87" s="152" t="s">
        <v>29</v>
      </c>
      <c r="B87" s="71" t="s">
        <v>17</v>
      </c>
      <c r="C87" s="76">
        <v>8.1999999999999993</v>
      </c>
      <c r="D87" s="82">
        <v>49109</v>
      </c>
      <c r="E87" s="83">
        <f t="shared" ref="E87:E96" si="71">+D87/$D$85*100</f>
        <v>8.1291352085957715</v>
      </c>
      <c r="F87" s="82">
        <f t="shared" ref="F87:F96" si="72">+F9-F48</f>
        <v>458363</v>
      </c>
      <c r="G87" s="83">
        <f t="shared" ref="G87:G96" si="73">+F87/$F$85*100</f>
        <v>6.2318901663059201</v>
      </c>
      <c r="H87" s="82">
        <f>+[2]العمالة!$L$15</f>
        <v>148659</v>
      </c>
      <c r="I87" s="83">
        <f t="shared" ref="I87:I96" si="74">+H87/$H$85*100</f>
        <v>8.1430080910252673</v>
      </c>
      <c r="J87" s="84">
        <f>+'[3]20'!G9</f>
        <v>215192</v>
      </c>
      <c r="K87" s="83">
        <f t="shared" ref="K87:K96" si="75">+J87/$J$85*100</f>
        <v>11.028462896965111</v>
      </c>
      <c r="L87" s="84">
        <v>56722</v>
      </c>
      <c r="M87" s="83">
        <f t="shared" ref="M87:M96" si="76">+L87/$L$85*100</f>
        <v>2.7353317461381437</v>
      </c>
      <c r="N87" s="71" t="s">
        <v>17</v>
      </c>
      <c r="O87" s="71" t="s">
        <v>17</v>
      </c>
      <c r="P87" s="153" t="s">
        <v>29</v>
      </c>
    </row>
    <row r="88" spans="1:16" ht="24.95" customHeight="1" x14ac:dyDescent="0.25">
      <c r="A88" s="152" t="s">
        <v>31</v>
      </c>
      <c r="B88" s="71" t="s">
        <v>17</v>
      </c>
      <c r="C88" s="76">
        <v>19.899999999999999</v>
      </c>
      <c r="D88" s="82">
        <v>126739</v>
      </c>
      <c r="E88" s="83">
        <f t="shared" si="71"/>
        <v>20.979422655770215</v>
      </c>
      <c r="F88" s="82">
        <f t="shared" si="72"/>
        <v>1693318</v>
      </c>
      <c r="G88" s="83">
        <f t="shared" si="73"/>
        <v>23.022302831225051</v>
      </c>
      <c r="H88" s="82">
        <f>+[2]العمالة!$L$16</f>
        <v>465667</v>
      </c>
      <c r="I88" s="83">
        <f t="shared" si="74"/>
        <v>25.507572018669993</v>
      </c>
      <c r="J88" s="84">
        <f>+'[3]20'!G10</f>
        <v>354971</v>
      </c>
      <c r="K88" s="83">
        <f t="shared" si="75"/>
        <v>18.192054086576654</v>
      </c>
      <c r="L88" s="84">
        <v>177660</v>
      </c>
      <c r="M88" s="83">
        <f t="shared" si="76"/>
        <v>8.5673819332693242</v>
      </c>
      <c r="N88" s="71" t="s">
        <v>17</v>
      </c>
      <c r="O88" s="71" t="s">
        <v>17</v>
      </c>
      <c r="P88" s="153" t="s">
        <v>31</v>
      </c>
    </row>
    <row r="89" spans="1:16" ht="24.95" customHeight="1" x14ac:dyDescent="0.25">
      <c r="A89" s="152" t="s">
        <v>33</v>
      </c>
      <c r="B89" s="71" t="s">
        <v>17</v>
      </c>
      <c r="C89" s="76">
        <v>21.7</v>
      </c>
      <c r="D89" s="82">
        <v>122943</v>
      </c>
      <c r="E89" s="83">
        <f t="shared" si="71"/>
        <v>20.351061311580157</v>
      </c>
      <c r="F89" s="82">
        <f t="shared" si="72"/>
        <v>1410470</v>
      </c>
      <c r="G89" s="83">
        <f t="shared" si="73"/>
        <v>19.176709557423944</v>
      </c>
      <c r="H89" s="82">
        <f>+[2]العمالة!$L$17</f>
        <v>429907</v>
      </c>
      <c r="I89" s="83">
        <f t="shared" si="74"/>
        <v>23.548767174462355</v>
      </c>
      <c r="J89" s="84">
        <f>+'[3]20'!G11</f>
        <v>417522</v>
      </c>
      <c r="K89" s="83">
        <f t="shared" si="75"/>
        <v>21.397755890863358</v>
      </c>
      <c r="L89" s="84">
        <v>364128</v>
      </c>
      <c r="M89" s="83">
        <f t="shared" si="76"/>
        <v>17.55951620284528</v>
      </c>
      <c r="N89" s="71" t="s">
        <v>17</v>
      </c>
      <c r="O89" s="71" t="s">
        <v>17</v>
      </c>
      <c r="P89" s="153" t="s">
        <v>33</v>
      </c>
    </row>
    <row r="90" spans="1:16" ht="24.95" customHeight="1" x14ac:dyDescent="0.25">
      <c r="A90" s="152" t="s">
        <v>35</v>
      </c>
      <c r="B90" s="71" t="s">
        <v>17</v>
      </c>
      <c r="C90" s="76">
        <v>17.5</v>
      </c>
      <c r="D90" s="82">
        <v>106129</v>
      </c>
      <c r="E90" s="83">
        <f t="shared" si="71"/>
        <v>17.567797970902699</v>
      </c>
      <c r="F90" s="82">
        <f t="shared" si="72"/>
        <v>1277448</v>
      </c>
      <c r="G90" s="83">
        <f t="shared" si="73"/>
        <v>17.368146270897007</v>
      </c>
      <c r="H90" s="82">
        <f>+[2]العمالة!$L$18</f>
        <v>294275</v>
      </c>
      <c r="I90" s="83">
        <f t="shared" si="74"/>
        <v>16.119331530458702</v>
      </c>
      <c r="J90" s="84">
        <f>+'[3]20'!G12</f>
        <v>368740</v>
      </c>
      <c r="K90" s="83">
        <f t="shared" si="75"/>
        <v>18.897707203924476</v>
      </c>
      <c r="L90" s="84">
        <v>413005</v>
      </c>
      <c r="M90" s="83">
        <f t="shared" si="76"/>
        <v>19.916534815658547</v>
      </c>
      <c r="N90" s="71" t="s">
        <v>17</v>
      </c>
      <c r="O90" s="71" t="s">
        <v>17</v>
      </c>
      <c r="P90" s="153" t="s">
        <v>35</v>
      </c>
    </row>
    <row r="91" spans="1:16" ht="24.95" customHeight="1" x14ac:dyDescent="0.25">
      <c r="A91" s="152" t="s">
        <v>36</v>
      </c>
      <c r="B91" s="71" t="s">
        <v>17</v>
      </c>
      <c r="C91" s="76">
        <v>12.1</v>
      </c>
      <c r="D91" s="82">
        <v>78181</v>
      </c>
      <c r="E91" s="83">
        <f t="shared" si="71"/>
        <v>12.941495850928058</v>
      </c>
      <c r="F91" s="82">
        <f t="shared" si="72"/>
        <v>1024100</v>
      </c>
      <c r="G91" s="83">
        <f t="shared" si="73"/>
        <v>13.92363414872905</v>
      </c>
      <c r="H91" s="82">
        <f>+[2]العمالة!$L$19</f>
        <v>197141</v>
      </c>
      <c r="I91" s="83">
        <f t="shared" si="74"/>
        <v>10.798678573600066</v>
      </c>
      <c r="J91" s="84">
        <f>+'[3]20'!G13</f>
        <v>229350</v>
      </c>
      <c r="K91" s="83">
        <f t="shared" si="75"/>
        <v>11.754052034550302</v>
      </c>
      <c r="L91" s="84">
        <v>419889</v>
      </c>
      <c r="M91" s="83">
        <f t="shared" si="76"/>
        <v>20.248505192944521</v>
      </c>
      <c r="N91" s="71" t="s">
        <v>17</v>
      </c>
      <c r="O91" s="71" t="s">
        <v>17</v>
      </c>
      <c r="P91" s="153" t="s">
        <v>36</v>
      </c>
    </row>
    <row r="92" spans="1:16" ht="24.95" customHeight="1" x14ac:dyDescent="0.25">
      <c r="A92" s="152" t="s">
        <v>37</v>
      </c>
      <c r="B92" s="71" t="s">
        <v>17</v>
      </c>
      <c r="C92" s="76">
        <v>9.6</v>
      </c>
      <c r="D92" s="82">
        <v>55428</v>
      </c>
      <c r="E92" s="83">
        <f t="shared" si="71"/>
        <v>9.1751350331313297</v>
      </c>
      <c r="F92" s="82">
        <f t="shared" si="72"/>
        <v>678586</v>
      </c>
      <c r="G92" s="83">
        <f t="shared" si="73"/>
        <v>9.2260357410892002</v>
      </c>
      <c r="H92" s="82">
        <f>+[2]العمالة!$L$20</f>
        <v>135874</v>
      </c>
      <c r="I92" s="83">
        <f t="shared" si="74"/>
        <v>7.4426915380835821</v>
      </c>
      <c r="J92" s="84">
        <f>+'[3]20'!G14</f>
        <v>161473</v>
      </c>
      <c r="K92" s="83">
        <f t="shared" si="75"/>
        <v>8.2753958760625288</v>
      </c>
      <c r="L92" s="84">
        <v>270038</v>
      </c>
      <c r="M92" s="83">
        <f t="shared" si="76"/>
        <v>13.022169776517966</v>
      </c>
      <c r="N92" s="71" t="s">
        <v>17</v>
      </c>
      <c r="O92" s="71" t="s">
        <v>17</v>
      </c>
      <c r="P92" s="153" t="s">
        <v>37</v>
      </c>
    </row>
    <row r="93" spans="1:16" ht="24.95" customHeight="1" x14ac:dyDescent="0.25">
      <c r="A93" s="152" t="s">
        <v>38</v>
      </c>
      <c r="B93" s="71" t="s">
        <v>17</v>
      </c>
      <c r="C93" s="76">
        <v>5</v>
      </c>
      <c r="D93" s="82">
        <v>36482</v>
      </c>
      <c r="E93" s="83">
        <f t="shared" si="71"/>
        <v>6.0389564169498655</v>
      </c>
      <c r="F93" s="82">
        <f t="shared" si="72"/>
        <v>433919</v>
      </c>
      <c r="G93" s="83">
        <f t="shared" si="73"/>
        <v>5.8995502452713211</v>
      </c>
      <c r="H93" s="82">
        <f>+[2]العمالة!$L$21</f>
        <v>79821</v>
      </c>
      <c r="I93" s="83">
        <f t="shared" si="74"/>
        <v>4.3723087659255606</v>
      </c>
      <c r="J93" s="84">
        <f>+'[3]20'!G15</f>
        <v>94280</v>
      </c>
      <c r="K93" s="83">
        <f t="shared" si="75"/>
        <v>4.8317943135705361</v>
      </c>
      <c r="L93" s="84">
        <v>175162</v>
      </c>
      <c r="M93" s="83">
        <f t="shared" si="76"/>
        <v>8.4469197016510282</v>
      </c>
      <c r="N93" s="71" t="s">
        <v>17</v>
      </c>
      <c r="O93" s="71" t="s">
        <v>17</v>
      </c>
      <c r="P93" s="153" t="s">
        <v>38</v>
      </c>
    </row>
    <row r="94" spans="1:16" ht="24.95" customHeight="1" x14ac:dyDescent="0.25">
      <c r="A94" s="152" t="s">
        <v>39</v>
      </c>
      <c r="B94" s="71" t="s">
        <v>17</v>
      </c>
      <c r="C94" s="76">
        <v>3.4</v>
      </c>
      <c r="D94" s="82">
        <v>19379</v>
      </c>
      <c r="E94" s="83">
        <f t="shared" si="71"/>
        <v>3.2078541857373897</v>
      </c>
      <c r="F94" s="82">
        <f t="shared" si="72"/>
        <v>210962</v>
      </c>
      <c r="G94" s="83">
        <f t="shared" si="73"/>
        <v>2.8682332851129555</v>
      </c>
      <c r="H94" s="82">
        <f>+[2]العمالة!$L$22</f>
        <v>48896</v>
      </c>
      <c r="I94" s="83">
        <f t="shared" si="74"/>
        <v>2.6783479212074037</v>
      </c>
      <c r="J94" s="84">
        <f>+'[3]20'!G16</f>
        <v>74637</v>
      </c>
      <c r="K94" s="83">
        <f t="shared" si="75"/>
        <v>3.8251021656975399</v>
      </c>
      <c r="L94" s="84">
        <v>106665</v>
      </c>
      <c r="M94" s="83">
        <f t="shared" si="76"/>
        <v>5.1437565794898825</v>
      </c>
      <c r="N94" s="71" t="s">
        <v>17</v>
      </c>
      <c r="O94" s="71" t="s">
        <v>17</v>
      </c>
      <c r="P94" s="153" t="s">
        <v>39</v>
      </c>
    </row>
    <row r="95" spans="1:16" ht="24.95" customHeight="1" x14ac:dyDescent="0.25">
      <c r="A95" s="152" t="s">
        <v>40</v>
      </c>
      <c r="B95" s="71" t="s">
        <v>17</v>
      </c>
      <c r="C95" s="76">
        <v>1.5</v>
      </c>
      <c r="D95" s="82">
        <v>6056</v>
      </c>
      <c r="E95" s="83">
        <f t="shared" si="71"/>
        <v>1.0024647788237593</v>
      </c>
      <c r="F95" s="82">
        <f t="shared" si="72"/>
        <v>93027</v>
      </c>
      <c r="G95" s="83">
        <f t="shared" si="73"/>
        <v>1.2647924167110802</v>
      </c>
      <c r="H95" s="82">
        <f>+[2]العمالة!$L$23</f>
        <v>20104</v>
      </c>
      <c r="I95" s="83">
        <f t="shared" si="74"/>
        <v>1.1012251842268006</v>
      </c>
      <c r="J95" s="84">
        <f>+'[3]20'!G17</f>
        <v>17722</v>
      </c>
      <c r="K95" s="83">
        <f t="shared" si="75"/>
        <v>0.90824203251057534</v>
      </c>
      <c r="L95" s="84">
        <v>57148</v>
      </c>
      <c r="M95" s="83">
        <f t="shared" si="76"/>
        <v>2.7558749449649635</v>
      </c>
      <c r="N95" s="71" t="s">
        <v>17</v>
      </c>
      <c r="O95" s="71" t="s">
        <v>17</v>
      </c>
      <c r="P95" s="153" t="s">
        <v>40</v>
      </c>
    </row>
    <row r="96" spans="1:16" s="13" customFormat="1" ht="24.95" customHeight="1" thickBot="1" x14ac:dyDescent="0.25">
      <c r="A96" s="256" t="s">
        <v>129</v>
      </c>
      <c r="B96" s="257" t="s">
        <v>17</v>
      </c>
      <c r="C96" s="224">
        <v>0.5</v>
      </c>
      <c r="D96" s="258">
        <v>2316</v>
      </c>
      <c r="E96" s="259">
        <f t="shared" si="71"/>
        <v>0.38337325425294355</v>
      </c>
      <c r="F96" s="258">
        <f t="shared" si="72"/>
        <v>48143</v>
      </c>
      <c r="G96" s="259">
        <f t="shared" si="73"/>
        <v>0.6545508434940559</v>
      </c>
      <c r="H96" s="258">
        <f>+[2]العمالة!$L$24</f>
        <v>5230</v>
      </c>
      <c r="I96" s="259">
        <f t="shared" si="74"/>
        <v>0.28648068610754912</v>
      </c>
      <c r="J96" s="260">
        <f>+'[3]20'!G18</f>
        <v>11101</v>
      </c>
      <c r="K96" s="259">
        <f t="shared" si="75"/>
        <v>0.56891969320053593</v>
      </c>
      <c r="L96" s="260">
        <v>30372</v>
      </c>
      <c r="M96" s="259">
        <f t="shared" si="76"/>
        <v>1.4646432741036581</v>
      </c>
      <c r="N96" s="257" t="s">
        <v>17</v>
      </c>
      <c r="O96" s="257" t="s">
        <v>17</v>
      </c>
      <c r="P96" s="261" t="s">
        <v>41</v>
      </c>
    </row>
    <row r="97" spans="1:16" s="65" customFormat="1" ht="21" thickTop="1" thickBot="1" x14ac:dyDescent="0.3">
      <c r="A97" s="365" t="s">
        <v>161</v>
      </c>
      <c r="B97" s="366"/>
      <c r="C97" s="366"/>
      <c r="D97" s="366"/>
      <c r="E97" s="366"/>
      <c r="F97" s="366"/>
      <c r="G97" s="366"/>
      <c r="H97" s="366"/>
      <c r="I97" s="366"/>
      <c r="J97" s="366"/>
      <c r="K97" s="366"/>
      <c r="L97" s="366"/>
      <c r="M97" s="366"/>
      <c r="N97" s="366"/>
      <c r="O97" s="366"/>
      <c r="P97" s="367"/>
    </row>
    <row r="98" spans="1:16" s="8" customFormat="1" ht="16.5" thickTop="1" x14ac:dyDescent="0.25">
      <c r="A98" s="250" t="s">
        <v>16</v>
      </c>
      <c r="B98" s="255" t="s">
        <v>17</v>
      </c>
      <c r="C98" s="254">
        <v>100</v>
      </c>
      <c r="D98" s="251">
        <f>SUM(D99:D109)</f>
        <v>503755</v>
      </c>
      <c r="E98" s="252">
        <f t="shared" ref="E98:G98" si="77">SUM(E99:E109)</f>
        <v>100</v>
      </c>
      <c r="F98" s="251">
        <f t="shared" ref="F98" si="78">SUM(F99:F109)</f>
        <v>6708562</v>
      </c>
      <c r="G98" s="252">
        <f t="shared" si="77"/>
        <v>100.00000000000001</v>
      </c>
      <c r="H98" s="251">
        <f t="shared" ref="H98" si="79">SUM(H99:H109)</f>
        <v>1627074</v>
      </c>
      <c r="I98" s="252">
        <f t="shared" ref="I98" si="80">SUM(I99:I109)</f>
        <v>100</v>
      </c>
      <c r="J98" s="251">
        <f t="shared" ref="J98" si="81">SUM(J99:J109)</f>
        <v>1716659</v>
      </c>
      <c r="K98" s="252">
        <f t="shared" ref="K98" si="82">SUM(K99:K109)</f>
        <v>99.999999999999986</v>
      </c>
      <c r="L98" s="251">
        <f t="shared" ref="L98" si="83">SUM(L99:L109)</f>
        <v>1567245</v>
      </c>
      <c r="M98" s="252">
        <f t="shared" ref="M98" si="84">SUM(M99:M109)</f>
        <v>100.00000000000001</v>
      </c>
      <c r="N98" s="255" t="s">
        <v>17</v>
      </c>
      <c r="O98" s="255" t="s">
        <v>17</v>
      </c>
      <c r="P98" s="253" t="s">
        <v>18</v>
      </c>
    </row>
    <row r="99" spans="1:16" s="8" customFormat="1" ht="24.95" customHeight="1" x14ac:dyDescent="0.25">
      <c r="A99" s="152" t="s">
        <v>27</v>
      </c>
      <c r="B99" s="71" t="s">
        <v>17</v>
      </c>
      <c r="C99" s="76">
        <v>0.5</v>
      </c>
      <c r="D99" s="82">
        <v>1084</v>
      </c>
      <c r="E99" s="83">
        <f>+D99/$D$98*100</f>
        <v>0.21518396839733603</v>
      </c>
      <c r="F99" s="82">
        <f>+F21-F60</f>
        <v>23180</v>
      </c>
      <c r="G99" s="83">
        <f>+F99/$F$98*100</f>
        <v>0.34552859465262453</v>
      </c>
      <c r="H99" s="82">
        <f>+[2]العمالة!$L$26</f>
        <v>19</v>
      </c>
      <c r="I99" s="83">
        <f>+H99/$H$98*100</f>
        <v>1.1677403732098233E-3</v>
      </c>
      <c r="J99" s="84">
        <f>+'[3]20'!E8</f>
        <v>4955</v>
      </c>
      <c r="K99" s="83">
        <f>+J99/$J$98*100</f>
        <v>0.2886420657800996</v>
      </c>
      <c r="L99" s="84">
        <v>2799</v>
      </c>
      <c r="M99" s="83">
        <f>+L99/$L$98*100</f>
        <v>0.17859364681335721</v>
      </c>
      <c r="N99" s="71" t="s">
        <v>17</v>
      </c>
      <c r="O99" s="71" t="s">
        <v>17</v>
      </c>
      <c r="P99" s="153" t="s">
        <v>27</v>
      </c>
    </row>
    <row r="100" spans="1:16" ht="24.95" customHeight="1" x14ac:dyDescent="0.25">
      <c r="A100" s="152" t="s">
        <v>29</v>
      </c>
      <c r="B100" s="71" t="s">
        <v>17</v>
      </c>
      <c r="C100" s="76">
        <v>7.9</v>
      </c>
      <c r="D100" s="82">
        <v>37254</v>
      </c>
      <c r="E100" s="83">
        <f t="shared" ref="E100:E109" si="85">+D100/$D$98*100</f>
        <v>7.3952615854929471</v>
      </c>
      <c r="F100" s="82">
        <f t="shared" ref="F100:F109" si="86">+F22-F61</f>
        <v>418331</v>
      </c>
      <c r="G100" s="83">
        <f t="shared" ref="G100:G109" si="87">+F100/$F$98*100</f>
        <v>6.2357775034351626</v>
      </c>
      <c r="H100" s="82">
        <f>+[2]العمالة!$L$27</f>
        <v>136638</v>
      </c>
      <c r="I100" s="83">
        <f t="shared" ref="I100:I109" si="88">+H100/$H$98*100</f>
        <v>8.3977741639286236</v>
      </c>
      <c r="J100" s="84">
        <f>+'[3]20'!E9</f>
        <v>185004</v>
      </c>
      <c r="K100" s="83">
        <f t="shared" ref="K100:K109" si="89">+J100/$J$98*100</f>
        <v>10.776980169037648</v>
      </c>
      <c r="L100" s="84">
        <v>42957</v>
      </c>
      <c r="M100" s="83">
        <f t="shared" ref="M100:M109" si="90">+L100/$L$98*100</f>
        <v>2.7409243609008165</v>
      </c>
      <c r="N100" s="71" t="s">
        <v>17</v>
      </c>
      <c r="O100" s="71" t="s">
        <v>17</v>
      </c>
      <c r="P100" s="153" t="s">
        <v>29</v>
      </c>
    </row>
    <row r="101" spans="1:16" ht="24.95" customHeight="1" x14ac:dyDescent="0.25">
      <c r="A101" s="152" t="s">
        <v>31</v>
      </c>
      <c r="B101" s="71" t="s">
        <v>17</v>
      </c>
      <c r="C101" s="76">
        <v>19.7</v>
      </c>
      <c r="D101" s="82">
        <v>104785</v>
      </c>
      <c r="E101" s="83">
        <f t="shared" si="85"/>
        <v>20.800786096415916</v>
      </c>
      <c r="F101" s="82">
        <f t="shared" si="86"/>
        <v>1536192</v>
      </c>
      <c r="G101" s="83">
        <f t="shared" si="87"/>
        <v>22.898975965341005</v>
      </c>
      <c r="H101" s="82">
        <f>+[2]العمالة!$L$28</f>
        <v>416411</v>
      </c>
      <c r="I101" s="83">
        <f t="shared" si="88"/>
        <v>25.592628239403986</v>
      </c>
      <c r="J101" s="84">
        <f>+'[3]20'!E10</f>
        <v>316123</v>
      </c>
      <c r="K101" s="83">
        <f t="shared" si="89"/>
        <v>18.415014280646304</v>
      </c>
      <c r="L101" s="84">
        <v>114658</v>
      </c>
      <c r="M101" s="83">
        <f t="shared" si="90"/>
        <v>7.3158950897913213</v>
      </c>
      <c r="N101" s="71" t="s">
        <v>17</v>
      </c>
      <c r="O101" s="71" t="s">
        <v>17</v>
      </c>
      <c r="P101" s="153" t="s">
        <v>31</v>
      </c>
    </row>
    <row r="102" spans="1:16" ht="24.95" customHeight="1" x14ac:dyDescent="0.25">
      <c r="A102" s="152" t="s">
        <v>33</v>
      </c>
      <c r="B102" s="71" t="s">
        <v>17</v>
      </c>
      <c r="C102" s="76">
        <v>21.2</v>
      </c>
      <c r="D102" s="82">
        <v>102467</v>
      </c>
      <c r="E102" s="83">
        <f t="shared" si="85"/>
        <v>20.34064178023047</v>
      </c>
      <c r="F102" s="82">
        <f t="shared" si="86"/>
        <v>1267439</v>
      </c>
      <c r="G102" s="83">
        <f t="shared" si="87"/>
        <v>18.892856621135795</v>
      </c>
      <c r="H102" s="82">
        <f>+[2]العمالة!$L$29</f>
        <v>382590</v>
      </c>
      <c r="I102" s="83">
        <f t="shared" si="88"/>
        <v>23.513988915070858</v>
      </c>
      <c r="J102" s="84">
        <f>+'[3]20'!E11</f>
        <v>358938</v>
      </c>
      <c r="K102" s="83">
        <f t="shared" si="89"/>
        <v>20.909103089198265</v>
      </c>
      <c r="L102" s="84">
        <v>257752</v>
      </c>
      <c r="M102" s="83">
        <f t="shared" si="90"/>
        <v>16.446184227737206</v>
      </c>
      <c r="N102" s="71" t="s">
        <v>17</v>
      </c>
      <c r="O102" s="71" t="s">
        <v>17</v>
      </c>
      <c r="P102" s="153" t="s">
        <v>33</v>
      </c>
    </row>
    <row r="103" spans="1:16" ht="24.95" customHeight="1" x14ac:dyDescent="0.25">
      <c r="A103" s="152" t="s">
        <v>35</v>
      </c>
      <c r="B103" s="71" t="s">
        <v>17</v>
      </c>
      <c r="C103" s="76">
        <v>17.100000000000001</v>
      </c>
      <c r="D103" s="82">
        <v>88847</v>
      </c>
      <c r="E103" s="83">
        <f t="shared" si="85"/>
        <v>17.636946531548073</v>
      </c>
      <c r="F103" s="82">
        <f t="shared" si="86"/>
        <v>1137378</v>
      </c>
      <c r="G103" s="83">
        <f t="shared" si="87"/>
        <v>16.954125191061813</v>
      </c>
      <c r="H103" s="82">
        <f>+[2]العمالة!$L$30</f>
        <v>259433</v>
      </c>
      <c r="I103" s="83">
        <f t="shared" si="88"/>
        <v>15.944757275944427</v>
      </c>
      <c r="J103" s="84">
        <f>+'[3]20'!E12</f>
        <v>316020</v>
      </c>
      <c r="K103" s="83">
        <f t="shared" si="89"/>
        <v>18.409014253850064</v>
      </c>
      <c r="L103" s="84">
        <v>314428</v>
      </c>
      <c r="M103" s="83">
        <f t="shared" si="90"/>
        <v>20.062466302333075</v>
      </c>
      <c r="N103" s="71" t="s">
        <v>17</v>
      </c>
      <c r="O103" s="71" t="s">
        <v>17</v>
      </c>
      <c r="P103" s="153" t="s">
        <v>35</v>
      </c>
    </row>
    <row r="104" spans="1:16" ht="24.95" customHeight="1" x14ac:dyDescent="0.25">
      <c r="A104" s="152" t="s">
        <v>36</v>
      </c>
      <c r="B104" s="71" t="s">
        <v>17</v>
      </c>
      <c r="C104" s="76">
        <v>12.1</v>
      </c>
      <c r="D104" s="82">
        <v>65332</v>
      </c>
      <c r="E104" s="83">
        <f t="shared" si="85"/>
        <v>12.969002789054205</v>
      </c>
      <c r="F104" s="82">
        <f t="shared" si="86"/>
        <v>930637</v>
      </c>
      <c r="G104" s="83">
        <f t="shared" si="87"/>
        <v>13.872376822335397</v>
      </c>
      <c r="H104" s="82">
        <f>+[2]العمالة!$L$31</f>
        <v>171524</v>
      </c>
      <c r="I104" s="83">
        <f t="shared" si="88"/>
        <v>10.541868409181143</v>
      </c>
      <c r="J104" s="84">
        <f>+'[3]20'!E13</f>
        <v>202981</v>
      </c>
      <c r="K104" s="83">
        <f t="shared" si="89"/>
        <v>11.82418872938656</v>
      </c>
      <c r="L104" s="84">
        <v>313886</v>
      </c>
      <c r="M104" s="83">
        <f t="shared" si="90"/>
        <v>20.027883323921913</v>
      </c>
      <c r="N104" s="71" t="s">
        <v>17</v>
      </c>
      <c r="O104" s="71" t="s">
        <v>17</v>
      </c>
      <c r="P104" s="153" t="s">
        <v>36</v>
      </c>
    </row>
    <row r="105" spans="1:16" ht="24.95" customHeight="1" x14ac:dyDescent="0.25">
      <c r="A105" s="152" t="s">
        <v>37</v>
      </c>
      <c r="B105" s="71" t="s">
        <v>17</v>
      </c>
      <c r="C105" s="76">
        <v>10</v>
      </c>
      <c r="D105" s="82">
        <v>47285</v>
      </c>
      <c r="E105" s="83">
        <f t="shared" si="85"/>
        <v>9.3865073299520603</v>
      </c>
      <c r="F105" s="82">
        <f t="shared" si="86"/>
        <v>634540</v>
      </c>
      <c r="G105" s="83">
        <f t="shared" si="87"/>
        <v>9.458658949563258</v>
      </c>
      <c r="H105" s="82">
        <f>+[2]العمالة!$L$32</f>
        <v>120975</v>
      </c>
      <c r="I105" s="83">
        <f t="shared" si="88"/>
        <v>7.4351258762662296</v>
      </c>
      <c r="J105" s="84">
        <f>+'[3]20'!E14</f>
        <v>147532</v>
      </c>
      <c r="K105" s="83">
        <f t="shared" si="89"/>
        <v>8.5941354689545211</v>
      </c>
      <c r="L105" s="84">
        <v>207222</v>
      </c>
      <c r="M105" s="83">
        <f t="shared" si="90"/>
        <v>13.222055262578603</v>
      </c>
      <c r="N105" s="71" t="s">
        <v>17</v>
      </c>
      <c r="O105" s="71" t="s">
        <v>17</v>
      </c>
      <c r="P105" s="153" t="s">
        <v>37</v>
      </c>
    </row>
    <row r="106" spans="1:16" ht="24.95" customHeight="1" x14ac:dyDescent="0.25">
      <c r="A106" s="152" t="s">
        <v>38</v>
      </c>
      <c r="B106" s="71" t="s">
        <v>17</v>
      </c>
      <c r="C106" s="76">
        <v>5.3</v>
      </c>
      <c r="D106" s="82">
        <v>32002</v>
      </c>
      <c r="E106" s="83">
        <f t="shared" si="85"/>
        <v>6.3526912884239364</v>
      </c>
      <c r="F106" s="82">
        <f t="shared" si="86"/>
        <v>415963</v>
      </c>
      <c r="G106" s="83">
        <f t="shared" si="87"/>
        <v>6.2004793277605543</v>
      </c>
      <c r="H106" s="82">
        <f>+[2]العمالة!$L$33</f>
        <v>71091</v>
      </c>
      <c r="I106" s="83">
        <f t="shared" si="88"/>
        <v>4.3692542564136607</v>
      </c>
      <c r="J106" s="84">
        <f>+'[3]20'!E15</f>
        <v>87109</v>
      </c>
      <c r="K106" s="83">
        <f t="shared" si="89"/>
        <v>5.0743333416828849</v>
      </c>
      <c r="L106" s="84">
        <v>141385</v>
      </c>
      <c r="M106" s="83">
        <f t="shared" si="90"/>
        <v>9.0212442853542374</v>
      </c>
      <c r="N106" s="71" t="s">
        <v>17</v>
      </c>
      <c r="O106" s="71" t="s">
        <v>17</v>
      </c>
      <c r="P106" s="153" t="s">
        <v>38</v>
      </c>
    </row>
    <row r="107" spans="1:16" ht="24.95" customHeight="1" x14ac:dyDescent="0.25">
      <c r="A107" s="152" t="s">
        <v>39</v>
      </c>
      <c r="B107" s="71" t="s">
        <v>17</v>
      </c>
      <c r="C107" s="76">
        <v>3.8</v>
      </c>
      <c r="D107" s="82">
        <v>17228</v>
      </c>
      <c r="E107" s="83">
        <f t="shared" si="85"/>
        <v>3.4199164276285097</v>
      </c>
      <c r="F107" s="82">
        <f t="shared" si="86"/>
        <v>206047</v>
      </c>
      <c r="G107" s="83">
        <f t="shared" si="87"/>
        <v>3.0714033797406954</v>
      </c>
      <c r="H107" s="82">
        <f>+[2]العمالة!$L$34</f>
        <v>44371</v>
      </c>
      <c r="I107" s="83">
        <f t="shared" si="88"/>
        <v>2.7270425315627933</v>
      </c>
      <c r="J107" s="84">
        <f>+'[3]20'!E16</f>
        <v>70504</v>
      </c>
      <c r="K107" s="83">
        <f t="shared" si="89"/>
        <v>4.1070474683673339</v>
      </c>
      <c r="L107" s="84">
        <v>93376</v>
      </c>
      <c r="M107" s="83">
        <f t="shared" si="90"/>
        <v>5.9579708341707898</v>
      </c>
      <c r="N107" s="71" t="s">
        <v>17</v>
      </c>
      <c r="O107" s="71" t="s">
        <v>17</v>
      </c>
      <c r="P107" s="153" t="s">
        <v>39</v>
      </c>
    </row>
    <row r="108" spans="1:16" ht="24.95" customHeight="1" x14ac:dyDescent="0.25">
      <c r="A108" s="152" t="s">
        <v>40</v>
      </c>
      <c r="B108" s="71" t="s">
        <v>17</v>
      </c>
      <c r="C108" s="76">
        <v>1.7</v>
      </c>
      <c r="D108" s="82">
        <v>5384</v>
      </c>
      <c r="E108" s="83">
        <f t="shared" si="85"/>
        <v>1.068773510932894</v>
      </c>
      <c r="F108" s="82">
        <f t="shared" si="86"/>
        <v>91624</v>
      </c>
      <c r="G108" s="83">
        <f t="shared" si="87"/>
        <v>1.3657770473016422</v>
      </c>
      <c r="H108" s="82">
        <f>+[2]العمالة!$L$35</f>
        <v>19098</v>
      </c>
      <c r="I108" s="83">
        <f t="shared" si="88"/>
        <v>1.1737634551348002</v>
      </c>
      <c r="J108" s="84">
        <f>+'[3]20'!E17</f>
        <v>16841</v>
      </c>
      <c r="K108" s="83">
        <f t="shared" si="89"/>
        <v>0.981033507528286</v>
      </c>
      <c r="L108" s="84">
        <v>49533</v>
      </c>
      <c r="M108" s="83">
        <f t="shared" si="90"/>
        <v>3.1605141506273746</v>
      </c>
      <c r="N108" s="71" t="s">
        <v>17</v>
      </c>
      <c r="O108" s="71" t="s">
        <v>17</v>
      </c>
      <c r="P108" s="153" t="s">
        <v>40</v>
      </c>
    </row>
    <row r="109" spans="1:16" s="13" customFormat="1" ht="24.95" customHeight="1" thickBot="1" x14ac:dyDescent="0.25">
      <c r="A109" s="256" t="s">
        <v>129</v>
      </c>
      <c r="B109" s="257" t="s">
        <v>17</v>
      </c>
      <c r="C109" s="224">
        <v>0.5</v>
      </c>
      <c r="D109" s="258">
        <v>2087</v>
      </c>
      <c r="E109" s="259">
        <f t="shared" si="85"/>
        <v>0.41428869192365336</v>
      </c>
      <c r="F109" s="258">
        <f t="shared" si="86"/>
        <v>47231</v>
      </c>
      <c r="G109" s="259">
        <f t="shared" si="87"/>
        <v>0.70404059767204963</v>
      </c>
      <c r="H109" s="258">
        <f>+[2]العمالة!$L$36</f>
        <v>4924</v>
      </c>
      <c r="I109" s="259">
        <f t="shared" si="88"/>
        <v>0.30262913672027209</v>
      </c>
      <c r="J109" s="260">
        <f>+'[3]20'!E18</f>
        <v>10652</v>
      </c>
      <c r="K109" s="259">
        <f t="shared" si="89"/>
        <v>0.62050762556803651</v>
      </c>
      <c r="L109" s="260">
        <v>29249</v>
      </c>
      <c r="M109" s="259">
        <f t="shared" si="90"/>
        <v>1.8662685157713057</v>
      </c>
      <c r="N109" s="257" t="s">
        <v>17</v>
      </c>
      <c r="O109" s="257" t="s">
        <v>17</v>
      </c>
      <c r="P109" s="261" t="s">
        <v>41</v>
      </c>
    </row>
    <row r="110" spans="1:16" s="65" customFormat="1" ht="21" thickTop="1" thickBot="1" x14ac:dyDescent="0.3">
      <c r="A110" s="365" t="s">
        <v>162</v>
      </c>
      <c r="B110" s="366"/>
      <c r="C110" s="366"/>
      <c r="D110" s="366"/>
      <c r="E110" s="366"/>
      <c r="F110" s="366"/>
      <c r="G110" s="366"/>
      <c r="H110" s="366"/>
      <c r="I110" s="366"/>
      <c r="J110" s="366"/>
      <c r="K110" s="366"/>
      <c r="L110" s="366"/>
      <c r="M110" s="366"/>
      <c r="N110" s="366"/>
      <c r="O110" s="366"/>
      <c r="P110" s="367"/>
    </row>
    <row r="111" spans="1:16" s="8" customFormat="1" ht="16.5" thickTop="1" x14ac:dyDescent="0.25">
      <c r="A111" s="250" t="s">
        <v>16</v>
      </c>
      <c r="B111" s="255" t="s">
        <v>17</v>
      </c>
      <c r="C111" s="254">
        <v>100</v>
      </c>
      <c r="D111" s="251">
        <f>SUM(D112:D122)</f>
        <v>100356</v>
      </c>
      <c r="E111" s="252">
        <f t="shared" ref="E111:G111" si="91">SUM(E112:E122)</f>
        <v>99.999999999999986</v>
      </c>
      <c r="F111" s="251">
        <f t="shared" ref="F111" si="92">SUM(F112:F122)</f>
        <v>646558</v>
      </c>
      <c r="G111" s="252">
        <f t="shared" si="91"/>
        <v>100</v>
      </c>
      <c r="H111" s="251">
        <f t="shared" ref="H111" si="93">SUM(H112:H122)</f>
        <v>197910</v>
      </c>
      <c r="I111" s="252">
        <f t="shared" ref="I111" si="94">SUM(I112:I122)</f>
        <v>99.999999999999986</v>
      </c>
      <c r="J111" s="251">
        <f t="shared" ref="J111" si="95">SUM(J112:J122)</f>
        <v>234583</v>
      </c>
      <c r="K111" s="252">
        <f t="shared" ref="K111" si="96">SUM(K112:K122)</f>
        <v>100.00000000000001</v>
      </c>
      <c r="L111" s="251">
        <f t="shared" ref="L111" si="97">SUM(L112:L122)</f>
        <v>506435</v>
      </c>
      <c r="M111" s="252">
        <f t="shared" ref="M111" si="98">SUM(M112:M122)</f>
        <v>99.999999999999986</v>
      </c>
      <c r="N111" s="255" t="s">
        <v>17</v>
      </c>
      <c r="O111" s="255" t="s">
        <v>17</v>
      </c>
      <c r="P111" s="253" t="s">
        <v>18</v>
      </c>
    </row>
    <row r="112" spans="1:16" s="8" customFormat="1" ht="24.95" customHeight="1" x14ac:dyDescent="0.25">
      <c r="A112" s="152" t="s">
        <v>27</v>
      </c>
      <c r="B112" s="71" t="s">
        <v>17</v>
      </c>
      <c r="C112" s="76">
        <v>0.6</v>
      </c>
      <c r="D112" s="82">
        <v>265</v>
      </c>
      <c r="E112" s="83">
        <f>+D112/$D$111*100</f>
        <v>0.26405994659013915</v>
      </c>
      <c r="F112" s="82">
        <f>+F34-F73</f>
        <v>3604</v>
      </c>
      <c r="G112" s="83">
        <f>+F112/$F$111*100</f>
        <v>0.55741325604199465</v>
      </c>
      <c r="H112" s="82">
        <f>+[2]العمالة!$L$38</f>
        <v>10</v>
      </c>
      <c r="I112" s="83">
        <f>+H112/$H$111*100</f>
        <v>5.0528017785862259E-3</v>
      </c>
      <c r="J112" s="84">
        <f>+'[3]20'!F8</f>
        <v>1299</v>
      </c>
      <c r="K112" s="83">
        <f>+J112/$J$111*100</f>
        <v>0.55374856660542326</v>
      </c>
      <c r="L112" s="84">
        <v>91</v>
      </c>
      <c r="M112" s="83">
        <f>+L112/$L$111*100</f>
        <v>1.7968742286769278E-2</v>
      </c>
      <c r="N112" s="71" t="s">
        <v>17</v>
      </c>
      <c r="O112" s="71" t="s">
        <v>17</v>
      </c>
      <c r="P112" s="153" t="s">
        <v>27</v>
      </c>
    </row>
    <row r="113" spans="1:16" ht="24.95" customHeight="1" x14ac:dyDescent="0.25">
      <c r="A113" s="152" t="s">
        <v>29</v>
      </c>
      <c r="B113" s="71" t="s">
        <v>17</v>
      </c>
      <c r="C113" s="76">
        <v>9.4</v>
      </c>
      <c r="D113" s="82">
        <v>11855</v>
      </c>
      <c r="E113" s="83">
        <f t="shared" ref="E113:E122" si="99">+D113/$D$111*100</f>
        <v>11.812945912551317</v>
      </c>
      <c r="F113" s="82">
        <f t="shared" ref="F113:F122" si="100">+F35-F74</f>
        <v>40032</v>
      </c>
      <c r="G113" s="83">
        <f t="shared" ref="G113:G122" si="101">+F113/$F$111*100</f>
        <v>6.1915559006307248</v>
      </c>
      <c r="H113" s="82">
        <f>+[2]العمالة!$L$39</f>
        <v>12021</v>
      </c>
      <c r="I113" s="83">
        <f t="shared" ref="I113:I122" si="102">+H113/$H$111*100</f>
        <v>6.0739730180385028</v>
      </c>
      <c r="J113" s="84">
        <f>+'[3]20'!F9</f>
        <v>30188</v>
      </c>
      <c r="K113" s="83">
        <f t="shared" ref="K113:K122" si="103">+J113/$J$111*100</f>
        <v>12.868792708764062</v>
      </c>
      <c r="L113" s="84">
        <v>13765</v>
      </c>
      <c r="M113" s="83">
        <f t="shared" ref="M113:M122" si="104">+L113/$L$111*100</f>
        <v>2.7180190942569133</v>
      </c>
      <c r="N113" s="71" t="s">
        <v>17</v>
      </c>
      <c r="O113" s="71" t="s">
        <v>17</v>
      </c>
      <c r="P113" s="153" t="s">
        <v>29</v>
      </c>
    </row>
    <row r="114" spans="1:16" ht="24.95" customHeight="1" x14ac:dyDescent="0.25">
      <c r="A114" s="152" t="s">
        <v>31</v>
      </c>
      <c r="B114" s="71" t="s">
        <v>17</v>
      </c>
      <c r="C114" s="76">
        <v>21.1</v>
      </c>
      <c r="D114" s="82">
        <v>21954</v>
      </c>
      <c r="E114" s="83">
        <f t="shared" si="99"/>
        <v>21.876121009207221</v>
      </c>
      <c r="F114" s="82">
        <f t="shared" si="100"/>
        <v>157126</v>
      </c>
      <c r="G114" s="83">
        <f t="shared" si="101"/>
        <v>24.301918776041749</v>
      </c>
      <c r="H114" s="82">
        <f>+[2]العمالة!$L$40</f>
        <v>49256</v>
      </c>
      <c r="I114" s="83">
        <f t="shared" si="102"/>
        <v>24.888080440604316</v>
      </c>
      <c r="J114" s="84">
        <f>+'[3]20'!F10</f>
        <v>38848</v>
      </c>
      <c r="K114" s="83">
        <f t="shared" si="103"/>
        <v>16.560449819466882</v>
      </c>
      <c r="L114" s="84">
        <v>63001</v>
      </c>
      <c r="M114" s="83">
        <f t="shared" si="104"/>
        <v>12.440095964931333</v>
      </c>
      <c r="N114" s="71" t="s">
        <v>17</v>
      </c>
      <c r="O114" s="71" t="s">
        <v>17</v>
      </c>
      <c r="P114" s="153" t="s">
        <v>31</v>
      </c>
    </row>
    <row r="115" spans="1:16" ht="24.95" customHeight="1" x14ac:dyDescent="0.25">
      <c r="A115" s="152" t="s">
        <v>33</v>
      </c>
      <c r="B115" s="71" t="s">
        <v>17</v>
      </c>
      <c r="C115" s="76">
        <v>24.3</v>
      </c>
      <c r="D115" s="82">
        <v>20476</v>
      </c>
      <c r="E115" s="83">
        <f t="shared" si="99"/>
        <v>20.403364024074293</v>
      </c>
      <c r="F115" s="82">
        <f t="shared" si="100"/>
        <v>143031</v>
      </c>
      <c r="G115" s="83">
        <f t="shared" si="101"/>
        <v>22.121913269961858</v>
      </c>
      <c r="H115" s="82">
        <f>+[2]العمالة!$L$41</f>
        <v>47317</v>
      </c>
      <c r="I115" s="83">
        <f t="shared" si="102"/>
        <v>23.908342175736447</v>
      </c>
      <c r="J115" s="84">
        <f>+'[3]20'!F11</f>
        <v>58584</v>
      </c>
      <c r="K115" s="83">
        <f t="shared" si="103"/>
        <v>24.973676694389617</v>
      </c>
      <c r="L115" s="84">
        <v>106377</v>
      </c>
      <c r="M115" s="83">
        <f t="shared" si="104"/>
        <v>21.005064815820393</v>
      </c>
      <c r="N115" s="71" t="s">
        <v>17</v>
      </c>
      <c r="O115" s="71" t="s">
        <v>17</v>
      </c>
      <c r="P115" s="153" t="s">
        <v>33</v>
      </c>
    </row>
    <row r="116" spans="1:16" ht="24.95" customHeight="1" x14ac:dyDescent="0.25">
      <c r="A116" s="152" t="s">
        <v>35</v>
      </c>
      <c r="B116" s="71" t="s">
        <v>17</v>
      </c>
      <c r="C116" s="76">
        <v>19.100000000000001</v>
      </c>
      <c r="D116" s="82">
        <v>17282</v>
      </c>
      <c r="E116" s="83">
        <f t="shared" si="99"/>
        <v>17.220694328191637</v>
      </c>
      <c r="F116" s="82">
        <f t="shared" si="100"/>
        <v>140070</v>
      </c>
      <c r="G116" s="83">
        <f t="shared" si="101"/>
        <v>21.663949715261431</v>
      </c>
      <c r="H116" s="82">
        <f>+[2]العمالة!$L$42</f>
        <v>34842</v>
      </c>
      <c r="I116" s="83">
        <f t="shared" si="102"/>
        <v>17.604971956950131</v>
      </c>
      <c r="J116" s="84">
        <f>+'[3]20'!F12</f>
        <v>52720</v>
      </c>
      <c r="K116" s="83">
        <f t="shared" si="103"/>
        <v>22.473921810190848</v>
      </c>
      <c r="L116" s="84">
        <v>98578</v>
      </c>
      <c r="M116" s="83">
        <f t="shared" si="104"/>
        <v>19.465084364232329</v>
      </c>
      <c r="N116" s="71" t="s">
        <v>17</v>
      </c>
      <c r="O116" s="71" t="s">
        <v>17</v>
      </c>
      <c r="P116" s="153" t="s">
        <v>35</v>
      </c>
    </row>
    <row r="117" spans="1:16" ht="24.95" customHeight="1" x14ac:dyDescent="0.25">
      <c r="A117" s="152" t="s">
        <v>36</v>
      </c>
      <c r="B117" s="71" t="s">
        <v>17</v>
      </c>
      <c r="C117" s="76">
        <v>11.8</v>
      </c>
      <c r="D117" s="82">
        <v>12849</v>
      </c>
      <c r="E117" s="83">
        <f t="shared" si="99"/>
        <v>12.8034198254215</v>
      </c>
      <c r="F117" s="82">
        <f t="shared" si="100"/>
        <v>93463</v>
      </c>
      <c r="G117" s="83">
        <f t="shared" si="101"/>
        <v>14.455470352234448</v>
      </c>
      <c r="H117" s="82">
        <f>+[2]العمالة!$L$43</f>
        <v>25698</v>
      </c>
      <c r="I117" s="83">
        <f t="shared" si="102"/>
        <v>12.984690010610883</v>
      </c>
      <c r="J117" s="84">
        <f>+'[3]20'!F13</f>
        <v>26369</v>
      </c>
      <c r="K117" s="83">
        <f t="shared" si="103"/>
        <v>11.240797500245115</v>
      </c>
      <c r="L117" s="84">
        <v>106003</v>
      </c>
      <c r="M117" s="83">
        <f t="shared" si="104"/>
        <v>20.931215259608834</v>
      </c>
      <c r="N117" s="71" t="s">
        <v>17</v>
      </c>
      <c r="O117" s="71" t="s">
        <v>17</v>
      </c>
      <c r="P117" s="153" t="s">
        <v>36</v>
      </c>
    </row>
    <row r="118" spans="1:16" ht="24.95" customHeight="1" x14ac:dyDescent="0.25">
      <c r="A118" s="152" t="s">
        <v>37</v>
      </c>
      <c r="B118" s="71" t="s">
        <v>17</v>
      </c>
      <c r="C118" s="76">
        <v>7.5</v>
      </c>
      <c r="D118" s="82">
        <v>8143</v>
      </c>
      <c r="E118" s="83">
        <f t="shared" si="99"/>
        <v>8.1141137550320863</v>
      </c>
      <c r="F118" s="82">
        <f t="shared" si="100"/>
        <v>44046</v>
      </c>
      <c r="G118" s="83">
        <f t="shared" si="101"/>
        <v>6.8123818744799376</v>
      </c>
      <c r="H118" s="82">
        <f>+[2]العمالة!$L$44</f>
        <v>14799</v>
      </c>
      <c r="I118" s="83">
        <f t="shared" si="102"/>
        <v>7.4776413521297558</v>
      </c>
      <c r="J118" s="84">
        <f>+'[3]20'!F14</f>
        <v>13941</v>
      </c>
      <c r="K118" s="83">
        <f t="shared" si="103"/>
        <v>5.9428858868715979</v>
      </c>
      <c r="L118" s="84">
        <v>62816</v>
      </c>
      <c r="M118" s="83">
        <f t="shared" si="104"/>
        <v>12.403566104238452</v>
      </c>
      <c r="N118" s="71" t="s">
        <v>17</v>
      </c>
      <c r="O118" s="71" t="s">
        <v>17</v>
      </c>
      <c r="P118" s="153" t="s">
        <v>37</v>
      </c>
    </row>
    <row r="119" spans="1:16" ht="24.95" customHeight="1" x14ac:dyDescent="0.25">
      <c r="A119" s="152" t="s">
        <v>38</v>
      </c>
      <c r="B119" s="71" t="s">
        <v>17</v>
      </c>
      <c r="C119" s="76">
        <v>3.7</v>
      </c>
      <c r="D119" s="82">
        <v>4480</v>
      </c>
      <c r="E119" s="83">
        <f t="shared" si="99"/>
        <v>4.4641077763163137</v>
      </c>
      <c r="F119" s="82">
        <f t="shared" si="100"/>
        <v>17956</v>
      </c>
      <c r="G119" s="83">
        <f t="shared" si="101"/>
        <v>2.7771677096254317</v>
      </c>
      <c r="H119" s="82">
        <f>+[2]العمالة!$L$45</f>
        <v>8530</v>
      </c>
      <c r="I119" s="83">
        <f t="shared" si="102"/>
        <v>4.3100399171340511</v>
      </c>
      <c r="J119" s="84">
        <f>+'[3]20'!F15</f>
        <v>7171</v>
      </c>
      <c r="K119" s="83">
        <f t="shared" si="103"/>
        <v>3.0569137576039185</v>
      </c>
      <c r="L119" s="84">
        <v>33777</v>
      </c>
      <c r="M119" s="83">
        <f t="shared" si="104"/>
        <v>6.6695627276945713</v>
      </c>
      <c r="N119" s="71" t="s">
        <v>17</v>
      </c>
      <c r="O119" s="71" t="s">
        <v>17</v>
      </c>
      <c r="P119" s="153" t="s">
        <v>38</v>
      </c>
    </row>
    <row r="120" spans="1:16" ht="24.95" customHeight="1" x14ac:dyDescent="0.25">
      <c r="A120" s="152" t="s">
        <v>39</v>
      </c>
      <c r="B120" s="71" t="s">
        <v>17</v>
      </c>
      <c r="C120" s="76">
        <v>1.7</v>
      </c>
      <c r="D120" s="82">
        <v>2151</v>
      </c>
      <c r="E120" s="83">
        <f t="shared" si="99"/>
        <v>2.143369604209016</v>
      </c>
      <c r="F120" s="82">
        <f t="shared" si="100"/>
        <v>4915</v>
      </c>
      <c r="G120" s="83">
        <f t="shared" si="101"/>
        <v>0.76017928785971256</v>
      </c>
      <c r="H120" s="82">
        <f>+[2]العمالة!$L$46</f>
        <v>4125</v>
      </c>
      <c r="I120" s="83">
        <f t="shared" si="102"/>
        <v>2.0842807336668181</v>
      </c>
      <c r="J120" s="84">
        <f>+'[3]20'!F16</f>
        <v>4133</v>
      </c>
      <c r="K120" s="83">
        <f t="shared" si="103"/>
        <v>1.7618497504081712</v>
      </c>
      <c r="L120" s="84">
        <v>13289</v>
      </c>
      <c r="M120" s="83">
        <f t="shared" si="104"/>
        <v>2.6240287499876591</v>
      </c>
      <c r="N120" s="71" t="s">
        <v>17</v>
      </c>
      <c r="O120" s="71" t="s">
        <v>17</v>
      </c>
      <c r="P120" s="153" t="s">
        <v>39</v>
      </c>
    </row>
    <row r="121" spans="1:16" ht="24.95" customHeight="1" x14ac:dyDescent="0.25">
      <c r="A121" s="152" t="s">
        <v>40</v>
      </c>
      <c r="B121" s="71" t="s">
        <v>17</v>
      </c>
      <c r="C121" s="76">
        <v>0.7</v>
      </c>
      <c r="D121" s="82">
        <v>672</v>
      </c>
      <c r="E121" s="83">
        <f t="shared" si="99"/>
        <v>0.66961616644744715</v>
      </c>
      <c r="F121" s="82">
        <f t="shared" si="100"/>
        <v>1403</v>
      </c>
      <c r="G121" s="83">
        <f t="shared" si="101"/>
        <v>0.21699522703299626</v>
      </c>
      <c r="H121" s="82">
        <f>+[2]العمالة!$L$47</f>
        <v>1006</v>
      </c>
      <c r="I121" s="83">
        <f t="shared" si="102"/>
        <v>0.50831185892577435</v>
      </c>
      <c r="J121" s="84">
        <f>+'[3]20'!F17</f>
        <v>881</v>
      </c>
      <c r="K121" s="83">
        <f t="shared" si="103"/>
        <v>0.37556003631976742</v>
      </c>
      <c r="L121" s="84">
        <v>7615</v>
      </c>
      <c r="M121" s="83">
        <f t="shared" si="104"/>
        <v>1.5036480496016271</v>
      </c>
      <c r="N121" s="71" t="s">
        <v>17</v>
      </c>
      <c r="O121" s="71" t="s">
        <v>17</v>
      </c>
      <c r="P121" s="153" t="s">
        <v>40</v>
      </c>
    </row>
    <row r="122" spans="1:16" s="13" customFormat="1" ht="24.95" customHeight="1" thickBot="1" x14ac:dyDescent="0.25">
      <c r="A122" s="256" t="s">
        <v>129</v>
      </c>
      <c r="B122" s="257" t="s">
        <v>17</v>
      </c>
      <c r="C122" s="224">
        <v>0.1</v>
      </c>
      <c r="D122" s="258">
        <v>229</v>
      </c>
      <c r="E122" s="259">
        <f t="shared" si="99"/>
        <v>0.22818765195902588</v>
      </c>
      <c r="F122" s="258">
        <f t="shared" si="100"/>
        <v>912</v>
      </c>
      <c r="G122" s="259">
        <f t="shared" si="101"/>
        <v>0.14105463082971675</v>
      </c>
      <c r="H122" s="258">
        <f>+[2]العمالة!$L$48</f>
        <v>306</v>
      </c>
      <c r="I122" s="259">
        <f t="shared" si="102"/>
        <v>0.15461573442473853</v>
      </c>
      <c r="J122" s="260">
        <f>+'[3]20'!F18</f>
        <v>449</v>
      </c>
      <c r="K122" s="259">
        <f t="shared" si="103"/>
        <v>0.19140346913459202</v>
      </c>
      <c r="L122" s="260">
        <v>1123</v>
      </c>
      <c r="M122" s="259">
        <f t="shared" si="104"/>
        <v>0.22174612734111979</v>
      </c>
      <c r="N122" s="257" t="s">
        <v>17</v>
      </c>
      <c r="O122" s="257" t="s">
        <v>17</v>
      </c>
      <c r="P122" s="261" t="s">
        <v>41</v>
      </c>
    </row>
    <row r="123" spans="1:16" s="13" customFormat="1" ht="24.95" customHeight="1" thickTop="1" x14ac:dyDescent="0.25">
      <c r="A123" s="344" t="s">
        <v>187</v>
      </c>
      <c r="B123" s="344"/>
      <c r="C123" s="344"/>
      <c r="D123" s="344"/>
      <c r="E123" s="344"/>
      <c r="F123" s="344"/>
      <c r="G123" s="344"/>
      <c r="H123" s="344"/>
      <c r="I123" s="345" t="s">
        <v>188</v>
      </c>
      <c r="J123" s="345"/>
      <c r="K123" s="345"/>
      <c r="L123" s="345"/>
      <c r="M123" s="345"/>
      <c r="N123" s="345"/>
      <c r="O123" s="345"/>
      <c r="P123" s="345"/>
    </row>
    <row r="124" spans="1:16" s="13" customFormat="1" ht="22.5" customHeight="1" x14ac:dyDescent="0.25">
      <c r="A124" s="344" t="s">
        <v>259</v>
      </c>
      <c r="B124" s="344"/>
      <c r="C124" s="344"/>
      <c r="D124" s="344"/>
      <c r="E124" s="344"/>
      <c r="F124" s="344"/>
      <c r="G124" s="344"/>
      <c r="H124" s="344"/>
      <c r="I124" s="345" t="s">
        <v>261</v>
      </c>
      <c r="J124" s="345"/>
      <c r="K124" s="345"/>
      <c r="L124" s="345"/>
      <c r="M124" s="345"/>
      <c r="N124" s="345"/>
      <c r="O124" s="345"/>
      <c r="P124" s="345"/>
    </row>
    <row r="125" spans="1:16" ht="23.25" customHeight="1" x14ac:dyDescent="0.25">
      <c r="A125" s="344" t="s">
        <v>260</v>
      </c>
      <c r="B125" s="344"/>
      <c r="C125" s="344"/>
      <c r="D125" s="344"/>
      <c r="E125" s="344"/>
      <c r="F125" s="344"/>
      <c r="G125" s="344"/>
      <c r="H125" s="344"/>
      <c r="I125" s="345" t="s">
        <v>262</v>
      </c>
      <c r="J125" s="345"/>
      <c r="K125" s="345"/>
      <c r="L125" s="345"/>
      <c r="M125" s="345"/>
      <c r="N125" s="345"/>
      <c r="O125" s="345"/>
      <c r="P125" s="345"/>
    </row>
  </sheetData>
  <mergeCells count="31">
    <mergeCell ref="I124:P124"/>
    <mergeCell ref="A71:P71"/>
    <mergeCell ref="A84:P84"/>
    <mergeCell ref="A97:P97"/>
    <mergeCell ref="A110:P110"/>
    <mergeCell ref="A123:H123"/>
    <mergeCell ref="A124:H124"/>
    <mergeCell ref="I123:P123"/>
    <mergeCell ref="A125:H125"/>
    <mergeCell ref="I125:P125"/>
    <mergeCell ref="J3:K3"/>
    <mergeCell ref="J4:K4"/>
    <mergeCell ref="P3:P5"/>
    <mergeCell ref="A45:P45"/>
    <mergeCell ref="A58:P58"/>
    <mergeCell ref="A3:A5"/>
    <mergeCell ref="A6:P6"/>
    <mergeCell ref="A19:P19"/>
    <mergeCell ref="A32:P32"/>
    <mergeCell ref="L3:M3"/>
    <mergeCell ref="L4:M4"/>
    <mergeCell ref="N3:O3"/>
    <mergeCell ref="N4:O4"/>
    <mergeCell ref="B3:C3"/>
    <mergeCell ref="H3:I3"/>
    <mergeCell ref="H4:I4"/>
    <mergeCell ref="B4:C4"/>
    <mergeCell ref="D3:E3"/>
    <mergeCell ref="D4:E4"/>
    <mergeCell ref="F3:G3"/>
    <mergeCell ref="F4:G4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rowBreaks count="8" manualBreakCount="8">
    <brk id="18" max="15" man="1"/>
    <brk id="31" max="15" man="1"/>
    <brk id="44" max="15" man="1"/>
    <brk id="57" max="15" man="1"/>
    <brk id="70" max="15" man="1"/>
    <brk id="83" max="15" man="1"/>
    <brk id="96" max="15" man="1"/>
    <brk id="109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P115"/>
  <sheetViews>
    <sheetView showGridLines="0" rightToLeft="1" view="pageBreakPreview" topLeftCell="A94" zoomScaleNormal="80" zoomScaleSheetLayoutView="100" workbookViewId="0">
      <selection activeCell="J92" sqref="J92:J93"/>
    </sheetView>
  </sheetViews>
  <sheetFormatPr defaultRowHeight="15" x14ac:dyDescent="0.25"/>
  <cols>
    <col min="1" max="1" width="9.7109375" customWidth="1"/>
    <col min="2" max="2" width="6.7109375" style="14" customWidth="1"/>
    <col min="3" max="3" width="7.85546875" style="14" customWidth="1"/>
    <col min="4" max="4" width="9" style="14" customWidth="1"/>
    <col min="5" max="5" width="6.85546875" style="14" customWidth="1"/>
    <col min="6" max="6" width="10.85546875" style="14" customWidth="1"/>
    <col min="7" max="7" width="6.5703125" style="14" customWidth="1"/>
    <col min="8" max="8" width="9.85546875" style="14" customWidth="1"/>
    <col min="9" max="9" width="6.140625" style="14" customWidth="1"/>
    <col min="10" max="10" width="11.140625" style="14" customWidth="1"/>
    <col min="11" max="11" width="6.28515625" style="14" customWidth="1"/>
    <col min="12" max="12" width="10.85546875" style="14" customWidth="1"/>
    <col min="13" max="14" width="6.7109375" style="14" customWidth="1"/>
    <col min="15" max="15" width="6.140625" style="14" customWidth="1"/>
    <col min="16" max="16" width="12.140625" customWidth="1"/>
    <col min="17" max="17" width="14.5703125" customWidth="1"/>
  </cols>
  <sheetData>
    <row r="1" spans="1:16" s="22" customFormat="1" ht="30" customHeight="1" x14ac:dyDescent="0.4">
      <c r="A1" s="78" t="s">
        <v>173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s="22" customFormat="1" ht="30" customHeight="1" x14ac:dyDescent="0.3">
      <c r="A2" s="79" t="s">
        <v>302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ht="33" customHeight="1" x14ac:dyDescent="0.25">
      <c r="A3" s="368" t="s">
        <v>4</v>
      </c>
      <c r="B3" s="381" t="s">
        <v>279</v>
      </c>
      <c r="C3" s="361"/>
      <c r="D3" s="361" t="s">
        <v>6</v>
      </c>
      <c r="E3" s="361"/>
      <c r="F3" s="361" t="s">
        <v>7</v>
      </c>
      <c r="G3" s="361"/>
      <c r="H3" s="361" t="s">
        <v>305</v>
      </c>
      <c r="I3" s="361"/>
      <c r="J3" s="361" t="s">
        <v>9</v>
      </c>
      <c r="K3" s="361"/>
      <c r="L3" s="361" t="s">
        <v>192</v>
      </c>
      <c r="M3" s="375"/>
      <c r="N3" s="382" t="s">
        <v>277</v>
      </c>
      <c r="O3" s="383"/>
      <c r="P3" s="364" t="s">
        <v>10</v>
      </c>
    </row>
    <row r="4" spans="1:16" ht="18.75" x14ac:dyDescent="0.25">
      <c r="A4" s="368"/>
      <c r="B4" s="363" t="s">
        <v>11</v>
      </c>
      <c r="C4" s="362"/>
      <c r="D4" s="362" t="s">
        <v>12</v>
      </c>
      <c r="E4" s="362"/>
      <c r="F4" s="362" t="s">
        <v>13</v>
      </c>
      <c r="G4" s="362"/>
      <c r="H4" s="362" t="s">
        <v>306</v>
      </c>
      <c r="I4" s="362"/>
      <c r="J4" s="362" t="s">
        <v>15</v>
      </c>
      <c r="K4" s="362"/>
      <c r="L4" s="362" t="s">
        <v>193</v>
      </c>
      <c r="M4" s="376"/>
      <c r="N4" s="384" t="s">
        <v>275</v>
      </c>
      <c r="O4" s="385"/>
      <c r="P4" s="364"/>
    </row>
    <row r="5" spans="1:16" ht="23.25" thickBot="1" x14ac:dyDescent="0.3">
      <c r="A5" s="368"/>
      <c r="B5" s="245" t="s">
        <v>117</v>
      </c>
      <c r="C5" s="246" t="s">
        <v>3</v>
      </c>
      <c r="D5" s="247" t="s">
        <v>117</v>
      </c>
      <c r="E5" s="246" t="s">
        <v>3</v>
      </c>
      <c r="F5" s="247" t="s">
        <v>117</v>
      </c>
      <c r="G5" s="246" t="s">
        <v>3</v>
      </c>
      <c r="H5" s="247" t="s">
        <v>117</v>
      </c>
      <c r="I5" s="246" t="s">
        <v>3</v>
      </c>
      <c r="J5" s="247" t="s">
        <v>117</v>
      </c>
      <c r="K5" s="246" t="s">
        <v>3</v>
      </c>
      <c r="L5" s="247" t="s">
        <v>117</v>
      </c>
      <c r="M5" s="248" t="s">
        <v>3</v>
      </c>
      <c r="N5" s="245" t="s">
        <v>117</v>
      </c>
      <c r="O5" s="248" t="s">
        <v>3</v>
      </c>
      <c r="P5" s="364"/>
    </row>
    <row r="6" spans="1:16" s="65" customFormat="1" ht="21" thickTop="1" thickBot="1" x14ac:dyDescent="0.3">
      <c r="A6" s="369" t="s">
        <v>184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1"/>
    </row>
    <row r="7" spans="1:16" s="8" customFormat="1" ht="16.5" thickTop="1" x14ac:dyDescent="0.25">
      <c r="A7" s="250" t="s">
        <v>16</v>
      </c>
      <c r="B7" s="262" t="s">
        <v>17</v>
      </c>
      <c r="C7" s="262" t="s">
        <v>17</v>
      </c>
      <c r="D7" s="263">
        <f>SUM(D8:D17)</f>
        <v>812257</v>
      </c>
      <c r="E7" s="264">
        <f>SUM(E8:E17)</f>
        <v>99.984487668311857</v>
      </c>
      <c r="F7" s="263">
        <f t="shared" ref="F7:M7" si="0">SUM(F8:F16)</f>
        <v>12376699</v>
      </c>
      <c r="G7" s="264">
        <f t="shared" si="0"/>
        <v>100</v>
      </c>
      <c r="H7" s="263">
        <f>SUM(H8:H17)</f>
        <v>2255409</v>
      </c>
      <c r="I7" s="264">
        <f>SUM(I8:I17)</f>
        <v>100</v>
      </c>
      <c r="J7" s="263">
        <f t="shared" si="0"/>
        <v>2052687</v>
      </c>
      <c r="K7" s="264">
        <f t="shared" si="0"/>
        <v>100.00000000000001</v>
      </c>
      <c r="L7" s="263">
        <f t="shared" si="0"/>
        <v>2420762</v>
      </c>
      <c r="M7" s="264">
        <f t="shared" si="0"/>
        <v>100.00000000000001</v>
      </c>
      <c r="N7" s="255" t="s">
        <v>17</v>
      </c>
      <c r="O7" s="255" t="s">
        <v>17</v>
      </c>
      <c r="P7" s="253" t="s">
        <v>18</v>
      </c>
    </row>
    <row r="8" spans="1:16" s="8" customFormat="1" ht="24.95" customHeight="1" x14ac:dyDescent="0.25">
      <c r="A8" s="139" t="s">
        <v>42</v>
      </c>
      <c r="B8" s="87" t="s">
        <v>17</v>
      </c>
      <c r="C8" s="87" t="s">
        <v>17</v>
      </c>
      <c r="D8" s="88">
        <v>33555</v>
      </c>
      <c r="E8" s="89">
        <f>+D8/$D$7*100</f>
        <v>4.1310816650395132</v>
      </c>
      <c r="F8" s="90">
        <v>107916</v>
      </c>
      <c r="G8" s="89">
        <f t="shared" ref="G8:G16" si="1">+F8/$F$7*100</f>
        <v>0.87192877519280376</v>
      </c>
      <c r="H8" s="141">
        <f>+[2]العمالة!$J$62</f>
        <v>46000</v>
      </c>
      <c r="I8" s="89">
        <f>+H8/$H$7*100</f>
        <v>2.0395413869502161</v>
      </c>
      <c r="J8" s="91">
        <f>+'[3]021'!$J$8</f>
        <v>28462</v>
      </c>
      <c r="K8" s="89">
        <f>+J8/$J$7*100</f>
        <v>1.3865728189441449</v>
      </c>
      <c r="L8" s="91">
        <v>177279</v>
      </c>
      <c r="M8" s="89">
        <f>+L8/$L$7*100</f>
        <v>7.3232725893747501</v>
      </c>
      <c r="N8" s="87" t="s">
        <v>17</v>
      </c>
      <c r="O8" s="87" t="s">
        <v>17</v>
      </c>
      <c r="P8" s="86" t="s">
        <v>43</v>
      </c>
    </row>
    <row r="9" spans="1:16" ht="24.95" customHeight="1" x14ac:dyDescent="0.25">
      <c r="A9" s="139" t="s">
        <v>44</v>
      </c>
      <c r="B9" s="87" t="s">
        <v>17</v>
      </c>
      <c r="C9" s="87" t="s">
        <v>17</v>
      </c>
      <c r="D9" s="88">
        <v>211705</v>
      </c>
      <c r="E9" s="89">
        <f t="shared" ref="E9:E16" si="2">+D9/$D$7*100</f>
        <v>26.063795079636126</v>
      </c>
      <c r="F9" s="90">
        <v>970344</v>
      </c>
      <c r="G9" s="89">
        <f t="shared" si="1"/>
        <v>7.8400872478194721</v>
      </c>
      <c r="H9" s="141">
        <f>+[2]العمالة!$J$63</f>
        <v>548033</v>
      </c>
      <c r="I9" s="89">
        <f t="shared" ref="I9:I17" si="3">+H9/$H$7*100</f>
        <v>24.298608367706258</v>
      </c>
      <c r="J9" s="91">
        <f>+'[3]021'!$J$9+'[3]021'!$J$10</f>
        <v>228281</v>
      </c>
      <c r="K9" s="89">
        <f t="shared" ref="K9:K16" si="4">+J9/$J$7*100</f>
        <v>11.121081782073935</v>
      </c>
      <c r="L9" s="91">
        <v>85460</v>
      </c>
      <c r="M9" s="89">
        <f t="shared" ref="M9:M16" si="5">+L9/$L$7*100</f>
        <v>3.5302933539108761</v>
      </c>
      <c r="N9" s="87" t="s">
        <v>17</v>
      </c>
      <c r="O9" s="87" t="s">
        <v>17</v>
      </c>
      <c r="P9" s="86" t="s">
        <v>45</v>
      </c>
    </row>
    <row r="10" spans="1:16" ht="24.95" customHeight="1" x14ac:dyDescent="0.25">
      <c r="A10" s="139" t="s">
        <v>46</v>
      </c>
      <c r="B10" s="87" t="s">
        <v>17</v>
      </c>
      <c r="C10" s="87" t="s">
        <v>17</v>
      </c>
      <c r="D10" s="88">
        <v>115471</v>
      </c>
      <c r="E10" s="89">
        <f t="shared" si="2"/>
        <v>14.216067082216588</v>
      </c>
      <c r="F10" s="90">
        <v>1630178</v>
      </c>
      <c r="G10" s="89">
        <f t="shared" si="1"/>
        <v>13.171347222712615</v>
      </c>
      <c r="H10" s="141">
        <f>+[2]العمالة!$J$64</f>
        <v>192825</v>
      </c>
      <c r="I10" s="89">
        <f t="shared" si="3"/>
        <v>8.5494471291016403</v>
      </c>
      <c r="J10" s="91">
        <f>+'[3]021'!$J$11</f>
        <v>419715</v>
      </c>
      <c r="K10" s="89">
        <f t="shared" si="4"/>
        <v>20.447101774405937</v>
      </c>
      <c r="L10" s="91">
        <v>563928</v>
      </c>
      <c r="M10" s="89">
        <f t="shared" si="5"/>
        <v>23.295474730683974</v>
      </c>
      <c r="N10" s="87" t="s">
        <v>17</v>
      </c>
      <c r="O10" s="87" t="s">
        <v>17</v>
      </c>
      <c r="P10" s="86" t="s">
        <v>47</v>
      </c>
    </row>
    <row r="11" spans="1:16" ht="24.95" customHeight="1" x14ac:dyDescent="0.25">
      <c r="A11" s="139" t="s">
        <v>48</v>
      </c>
      <c r="B11" s="87" t="s">
        <v>17</v>
      </c>
      <c r="C11" s="87" t="s">
        <v>17</v>
      </c>
      <c r="D11" s="88">
        <v>117026</v>
      </c>
      <c r="E11" s="89">
        <f t="shared" si="2"/>
        <v>14.407508953447001</v>
      </c>
      <c r="F11" s="90">
        <v>2574531</v>
      </c>
      <c r="G11" s="89">
        <f t="shared" si="1"/>
        <v>20.801435019143636</v>
      </c>
      <c r="H11" s="141">
        <f>+[2]العمالة!$J$65</f>
        <v>711252</v>
      </c>
      <c r="I11" s="89">
        <f t="shared" si="3"/>
        <v>31.535388925024243</v>
      </c>
      <c r="J11" s="91">
        <f>+'[3]021'!$J$12</f>
        <v>544610</v>
      </c>
      <c r="K11" s="89">
        <f t="shared" si="4"/>
        <v>26.53156569900818</v>
      </c>
      <c r="L11" s="91">
        <v>760924</v>
      </c>
      <c r="M11" s="89">
        <f t="shared" si="5"/>
        <v>31.433242921030651</v>
      </c>
      <c r="N11" s="87" t="s">
        <v>17</v>
      </c>
      <c r="O11" s="87" t="s">
        <v>17</v>
      </c>
      <c r="P11" s="86" t="s">
        <v>49</v>
      </c>
    </row>
    <row r="12" spans="1:16" ht="24.95" customHeight="1" x14ac:dyDescent="0.25">
      <c r="A12" s="139" t="s">
        <v>50</v>
      </c>
      <c r="B12" s="87" t="s">
        <v>17</v>
      </c>
      <c r="C12" s="87" t="s">
        <v>17</v>
      </c>
      <c r="D12" s="88">
        <v>177476</v>
      </c>
      <c r="E12" s="89">
        <f t="shared" si="2"/>
        <v>21.849734751439506</v>
      </c>
      <c r="F12" s="90">
        <v>3402699</v>
      </c>
      <c r="G12" s="89">
        <f t="shared" si="1"/>
        <v>27.492783011043574</v>
      </c>
      <c r="H12" s="141">
        <f>+[2]العمالة!$J$66</f>
        <v>380412</v>
      </c>
      <c r="I12" s="89">
        <f t="shared" si="3"/>
        <v>16.866652567228382</v>
      </c>
      <c r="J12" s="91">
        <f>+'[3]021'!$J$13+'[3]021'!$J$14</f>
        <v>388017</v>
      </c>
      <c r="K12" s="89">
        <f t="shared" si="4"/>
        <v>18.902881929880198</v>
      </c>
      <c r="L12" s="91">
        <v>306784</v>
      </c>
      <c r="M12" s="89">
        <f t="shared" si="5"/>
        <v>12.673034358602786</v>
      </c>
      <c r="N12" s="87" t="s">
        <v>17</v>
      </c>
      <c r="O12" s="87" t="s">
        <v>17</v>
      </c>
      <c r="P12" s="86" t="s">
        <v>132</v>
      </c>
    </row>
    <row r="13" spans="1:16" ht="24.95" customHeight="1" x14ac:dyDescent="0.25">
      <c r="A13" s="139" t="s">
        <v>51</v>
      </c>
      <c r="B13" s="87" t="s">
        <v>17</v>
      </c>
      <c r="C13" s="87" t="s">
        <v>17</v>
      </c>
      <c r="D13" s="88">
        <v>77667</v>
      </c>
      <c r="E13" s="89">
        <f t="shared" si="2"/>
        <v>9.561875120805361</v>
      </c>
      <c r="F13" s="90">
        <v>895382</v>
      </c>
      <c r="G13" s="89">
        <f t="shared" si="1"/>
        <v>7.2344168667267423</v>
      </c>
      <c r="H13" s="141">
        <f>+[2]العمالة!$J$67</f>
        <v>109364</v>
      </c>
      <c r="I13" s="89">
        <f t="shared" si="3"/>
        <v>4.8489653096179008</v>
      </c>
      <c r="J13" s="91">
        <f>+'[3]021'!$J$15</f>
        <v>100854</v>
      </c>
      <c r="K13" s="89">
        <f t="shared" si="4"/>
        <v>4.913267341781772</v>
      </c>
      <c r="L13" s="91">
        <v>113700</v>
      </c>
      <c r="M13" s="89">
        <f t="shared" si="5"/>
        <v>4.6968681762188931</v>
      </c>
      <c r="N13" s="87" t="s">
        <v>17</v>
      </c>
      <c r="O13" s="87" t="s">
        <v>17</v>
      </c>
      <c r="P13" s="86" t="s">
        <v>52</v>
      </c>
    </row>
    <row r="14" spans="1:16" ht="24.95" customHeight="1" x14ac:dyDescent="0.25">
      <c r="A14" s="139" t="s">
        <v>53</v>
      </c>
      <c r="B14" s="87" t="s">
        <v>17</v>
      </c>
      <c r="C14" s="87" t="s">
        <v>17</v>
      </c>
      <c r="D14" s="88">
        <v>59078</v>
      </c>
      <c r="E14" s="89">
        <f t="shared" si="2"/>
        <v>7.2733137418329417</v>
      </c>
      <c r="F14" s="90">
        <v>2586710</v>
      </c>
      <c r="G14" s="89">
        <f t="shared" si="1"/>
        <v>20.899837670771504</v>
      </c>
      <c r="H14" s="141">
        <f>+[2]العمالة!$J$68</f>
        <v>211421</v>
      </c>
      <c r="I14" s="89">
        <f t="shared" si="3"/>
        <v>9.3739539037043844</v>
      </c>
      <c r="J14" s="91">
        <f>+'[3]021'!$J$16</f>
        <v>308143</v>
      </c>
      <c r="K14" s="89">
        <f t="shared" si="4"/>
        <v>15.011689556176854</v>
      </c>
      <c r="L14" s="91">
        <v>384864</v>
      </c>
      <c r="M14" s="89">
        <f t="shared" si="5"/>
        <v>15.898465028780192</v>
      </c>
      <c r="N14" s="87" t="s">
        <v>17</v>
      </c>
      <c r="O14" s="87" t="s">
        <v>17</v>
      </c>
      <c r="P14" s="86" t="s">
        <v>133</v>
      </c>
    </row>
    <row r="15" spans="1:16" ht="24.95" customHeight="1" x14ac:dyDescent="0.25">
      <c r="A15" s="139" t="s">
        <v>54</v>
      </c>
      <c r="B15" s="87" t="s">
        <v>17</v>
      </c>
      <c r="C15" s="87" t="s">
        <v>17</v>
      </c>
      <c r="D15" s="88">
        <v>18287</v>
      </c>
      <c r="E15" s="89">
        <f t="shared" si="2"/>
        <v>2.2513810284183453</v>
      </c>
      <c r="F15" s="90">
        <v>141841</v>
      </c>
      <c r="G15" s="89">
        <f t="shared" si="1"/>
        <v>1.1460325568231078</v>
      </c>
      <c r="H15" s="141">
        <f>+[2]العمالة!$J$69</f>
        <v>27182</v>
      </c>
      <c r="I15" s="89">
        <f t="shared" si="3"/>
        <v>1.2051916082626255</v>
      </c>
      <c r="J15" s="91">
        <f>+'[3]021'!$J$17+'[3]021'!$J$18</f>
        <v>27251</v>
      </c>
      <c r="K15" s="89">
        <f t="shared" si="4"/>
        <v>1.3275769759344702</v>
      </c>
      <c r="L15" s="91">
        <v>20129</v>
      </c>
      <c r="M15" s="89">
        <f t="shared" si="5"/>
        <v>0.83151503534837379</v>
      </c>
      <c r="N15" s="87" t="s">
        <v>17</v>
      </c>
      <c r="O15" s="87" t="s">
        <v>17</v>
      </c>
      <c r="P15" s="86" t="s">
        <v>134</v>
      </c>
    </row>
    <row r="16" spans="1:16" ht="24.95" customHeight="1" x14ac:dyDescent="0.25">
      <c r="A16" s="139" t="s">
        <v>55</v>
      </c>
      <c r="B16" s="87" t="s">
        <v>17</v>
      </c>
      <c r="C16" s="87" t="s">
        <v>17</v>
      </c>
      <c r="D16" s="88">
        <v>1866</v>
      </c>
      <c r="E16" s="89">
        <f t="shared" si="2"/>
        <v>0.22973024547649329</v>
      </c>
      <c r="F16" s="90">
        <v>67098</v>
      </c>
      <c r="G16" s="89">
        <f t="shared" si="1"/>
        <v>0.54213162976654761</v>
      </c>
      <c r="H16" s="141">
        <f>+[2]العمالة!$J$70</f>
        <v>4936</v>
      </c>
      <c r="I16" s="89">
        <f t="shared" si="3"/>
        <v>0.21885165839100582</v>
      </c>
      <c r="J16" s="91">
        <f>+'[3]021'!$J$19</f>
        <v>7354</v>
      </c>
      <c r="K16" s="89">
        <f t="shared" si="4"/>
        <v>0.35826212179450639</v>
      </c>
      <c r="L16" s="91">
        <v>7694</v>
      </c>
      <c r="M16" s="89">
        <f t="shared" si="5"/>
        <v>0.31783380604950012</v>
      </c>
      <c r="N16" s="87" t="s">
        <v>17</v>
      </c>
      <c r="O16" s="87" t="s">
        <v>17</v>
      </c>
      <c r="P16" s="86" t="s">
        <v>56</v>
      </c>
    </row>
    <row r="17" spans="1:16" s="13" customFormat="1" ht="24.95" customHeight="1" thickBot="1" x14ac:dyDescent="0.3">
      <c r="A17" s="265" t="s">
        <v>137</v>
      </c>
      <c r="B17" s="265" t="s">
        <v>17</v>
      </c>
      <c r="C17" s="266" t="s">
        <v>17</v>
      </c>
      <c r="D17" s="267">
        <v>126</v>
      </c>
      <c r="E17" s="268" t="s">
        <v>170</v>
      </c>
      <c r="F17" s="269" t="s">
        <v>127</v>
      </c>
      <c r="G17" s="269" t="s">
        <v>127</v>
      </c>
      <c r="H17" s="270">
        <f>+[2]العمالة!$J$71</f>
        <v>23984</v>
      </c>
      <c r="I17" s="271">
        <f t="shared" si="3"/>
        <v>1.0633991440133475</v>
      </c>
      <c r="J17" s="269" t="s">
        <v>127</v>
      </c>
      <c r="K17" s="269" t="s">
        <v>127</v>
      </c>
      <c r="L17" s="269" t="s">
        <v>127</v>
      </c>
      <c r="M17" s="269" t="s">
        <v>127</v>
      </c>
      <c r="N17" s="265" t="s">
        <v>17</v>
      </c>
      <c r="O17" s="265" t="s">
        <v>17</v>
      </c>
      <c r="P17" s="272" t="s">
        <v>169</v>
      </c>
    </row>
    <row r="18" spans="1:16" s="65" customFormat="1" ht="19.5" thickTop="1" thickBot="1" x14ac:dyDescent="0.3">
      <c r="A18" s="369" t="s">
        <v>155</v>
      </c>
      <c r="B18" s="370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1"/>
    </row>
    <row r="19" spans="1:16" s="8" customFormat="1" ht="16.5" thickTop="1" x14ac:dyDescent="0.25">
      <c r="A19" s="250" t="s">
        <v>16</v>
      </c>
      <c r="B19" s="262" t="s">
        <v>17</v>
      </c>
      <c r="C19" s="262" t="s">
        <v>17</v>
      </c>
      <c r="D19" s="263">
        <f>SUM(D20:D29)</f>
        <v>646762</v>
      </c>
      <c r="E19" s="264">
        <f>SUM(E20:E29)</f>
        <v>99.99443381027335</v>
      </c>
      <c r="F19" s="263">
        <f t="shared" ref="F19:M19" si="6">SUM(F20:F28)</f>
        <v>10894415</v>
      </c>
      <c r="G19" s="264">
        <f t="shared" si="6"/>
        <v>100</v>
      </c>
      <c r="H19" s="263">
        <f>SUM(H20:H29)</f>
        <v>1917783</v>
      </c>
      <c r="I19" s="264">
        <f>SUM(I20:I29)</f>
        <v>100.00000000000001</v>
      </c>
      <c r="J19" s="263">
        <f t="shared" si="6"/>
        <v>1781710</v>
      </c>
      <c r="K19" s="264">
        <f t="shared" si="6"/>
        <v>100.00000000000001</v>
      </c>
      <c r="L19" s="263">
        <f t="shared" si="6"/>
        <v>1765046</v>
      </c>
      <c r="M19" s="264">
        <f t="shared" si="6"/>
        <v>100.00000000000001</v>
      </c>
      <c r="N19" s="255" t="s">
        <v>17</v>
      </c>
      <c r="O19" s="255" t="s">
        <v>17</v>
      </c>
      <c r="P19" s="253" t="s">
        <v>18</v>
      </c>
    </row>
    <row r="20" spans="1:16" s="8" customFormat="1" ht="24.95" customHeight="1" x14ac:dyDescent="0.25">
      <c r="A20" s="139" t="s">
        <v>42</v>
      </c>
      <c r="B20" s="87" t="s">
        <v>17</v>
      </c>
      <c r="C20" s="87" t="s">
        <v>17</v>
      </c>
      <c r="D20" s="88">
        <v>23480</v>
      </c>
      <c r="E20" s="89">
        <f>+D20/$D$19*100</f>
        <v>3.6303926328386638</v>
      </c>
      <c r="F20" s="90">
        <v>100348</v>
      </c>
      <c r="G20" s="89">
        <f>+F20/$F$19*100</f>
        <v>0.92109580918296208</v>
      </c>
      <c r="H20" s="141">
        <f>+[2]العمالة!$J$73</f>
        <v>40521</v>
      </c>
      <c r="I20" s="89">
        <f>+H20/$H$19*100</f>
        <v>2.1129084990324767</v>
      </c>
      <c r="J20" s="91">
        <f>+'[3]021'!$H$8</f>
        <v>26275</v>
      </c>
      <c r="K20" s="89">
        <f>+J20/$J$19*100</f>
        <v>1.4747068827137975</v>
      </c>
      <c r="L20" s="91">
        <v>162843</v>
      </c>
      <c r="M20" s="89">
        <f>+L20/$L$19*100</f>
        <v>9.2259918438386315</v>
      </c>
      <c r="N20" s="87" t="s">
        <v>17</v>
      </c>
      <c r="O20" s="87" t="s">
        <v>17</v>
      </c>
      <c r="P20" s="86" t="s">
        <v>43</v>
      </c>
    </row>
    <row r="21" spans="1:16" ht="24.95" customHeight="1" x14ac:dyDescent="0.25">
      <c r="A21" s="139" t="s">
        <v>44</v>
      </c>
      <c r="B21" s="87" t="s">
        <v>17</v>
      </c>
      <c r="C21" s="87" t="s">
        <v>17</v>
      </c>
      <c r="D21" s="88">
        <v>165369</v>
      </c>
      <c r="E21" s="89">
        <f t="shared" ref="E21:E28" si="7">+D21/$D$19*100</f>
        <v>25.568756358598684</v>
      </c>
      <c r="F21" s="90">
        <v>818383</v>
      </c>
      <c r="G21" s="89">
        <f t="shared" ref="G21:G28" si="8">+F21/$F$19*100</f>
        <v>7.5119499303083277</v>
      </c>
      <c r="H21" s="141">
        <f>+[2]العمالة!$J$74</f>
        <v>488180</v>
      </c>
      <c r="I21" s="89">
        <f t="shared" ref="I21:I29" si="9">+H21/$H$19*100</f>
        <v>25.455434738966819</v>
      </c>
      <c r="J21" s="91">
        <f>+'[3]021'!$H$9+'[3]021'!$H$10</f>
        <v>204525</v>
      </c>
      <c r="K21" s="89">
        <f t="shared" ref="K21:K28" si="10">+J21/$J$19*100</f>
        <v>11.479140825386848</v>
      </c>
      <c r="L21" s="91">
        <v>59970</v>
      </c>
      <c r="M21" s="89">
        <f t="shared" ref="M21:M28" si="11">+L21/$L$19*100</f>
        <v>3.3976451605227282</v>
      </c>
      <c r="N21" s="87" t="s">
        <v>17</v>
      </c>
      <c r="O21" s="87" t="s">
        <v>17</v>
      </c>
      <c r="P21" s="86" t="s">
        <v>45</v>
      </c>
    </row>
    <row r="22" spans="1:16" ht="24.95" customHeight="1" x14ac:dyDescent="0.25">
      <c r="A22" s="139" t="s">
        <v>46</v>
      </c>
      <c r="B22" s="87" t="s">
        <v>17</v>
      </c>
      <c r="C22" s="87" t="s">
        <v>17</v>
      </c>
      <c r="D22" s="88">
        <v>104520</v>
      </c>
      <c r="E22" s="89">
        <f t="shared" si="7"/>
        <v>16.160504173096133</v>
      </c>
      <c r="F22" s="90">
        <v>1488213</v>
      </c>
      <c r="G22" s="89">
        <f t="shared" si="8"/>
        <v>13.660329627611947</v>
      </c>
      <c r="H22" s="141">
        <f>+[2]العمالة!$J$75</f>
        <v>171651</v>
      </c>
      <c r="I22" s="89">
        <f t="shared" si="9"/>
        <v>8.9504912703887776</v>
      </c>
      <c r="J22" s="91">
        <f>+'[3]021'!$H$11</f>
        <v>370434</v>
      </c>
      <c r="K22" s="89">
        <f t="shared" si="10"/>
        <v>20.790925571501536</v>
      </c>
      <c r="L22" s="91">
        <v>449075</v>
      </c>
      <c r="M22" s="89">
        <f t="shared" si="11"/>
        <v>25.442679680869507</v>
      </c>
      <c r="N22" s="87" t="s">
        <v>17</v>
      </c>
      <c r="O22" s="87" t="s">
        <v>17</v>
      </c>
      <c r="P22" s="86" t="s">
        <v>47</v>
      </c>
    </row>
    <row r="23" spans="1:16" ht="24.95" customHeight="1" x14ac:dyDescent="0.25">
      <c r="A23" s="139" t="s">
        <v>48</v>
      </c>
      <c r="B23" s="87" t="s">
        <v>17</v>
      </c>
      <c r="C23" s="87" t="s">
        <v>17</v>
      </c>
      <c r="D23" s="88">
        <v>98067</v>
      </c>
      <c r="E23" s="89">
        <f t="shared" si="7"/>
        <v>15.162764664590684</v>
      </c>
      <c r="F23" s="90">
        <v>2358866</v>
      </c>
      <c r="G23" s="89">
        <f t="shared" si="8"/>
        <v>21.652066678201628</v>
      </c>
      <c r="H23" s="141">
        <f>+[2]العمالة!$J$76</f>
        <v>642263</v>
      </c>
      <c r="I23" s="89">
        <f t="shared" si="9"/>
        <v>33.489868248910334</v>
      </c>
      <c r="J23" s="91">
        <f>+'[3]021'!$H$12</f>
        <v>499397</v>
      </c>
      <c r="K23" s="89">
        <f t="shared" si="10"/>
        <v>28.029084418900947</v>
      </c>
      <c r="L23" s="91">
        <v>602772</v>
      </c>
      <c r="M23" s="89">
        <f t="shared" si="11"/>
        <v>34.150498060673776</v>
      </c>
      <c r="N23" s="87" t="s">
        <v>17</v>
      </c>
      <c r="O23" s="87" t="s">
        <v>17</v>
      </c>
      <c r="P23" s="86" t="s">
        <v>49</v>
      </c>
    </row>
    <row r="24" spans="1:16" ht="24.95" customHeight="1" x14ac:dyDescent="0.25">
      <c r="A24" s="139" t="s">
        <v>50</v>
      </c>
      <c r="B24" s="87" t="s">
        <v>17</v>
      </c>
      <c r="C24" s="87" t="s">
        <v>17</v>
      </c>
      <c r="D24" s="88">
        <v>141167</v>
      </c>
      <c r="E24" s="89">
        <f t="shared" si="7"/>
        <v>21.826730698464043</v>
      </c>
      <c r="F24" s="90">
        <v>3221334</v>
      </c>
      <c r="G24" s="89">
        <f t="shared" si="8"/>
        <v>29.568673490040538</v>
      </c>
      <c r="H24" s="141">
        <f>+[2]العمالة!$J$77</f>
        <v>331350</v>
      </c>
      <c r="I24" s="89">
        <f t="shared" si="9"/>
        <v>17.277762916868074</v>
      </c>
      <c r="J24" s="91">
        <f>+'[3]021'!$H$13+'[3]021'!$H$14</f>
        <v>339853</v>
      </c>
      <c r="K24" s="89">
        <f t="shared" si="10"/>
        <v>19.074540750178198</v>
      </c>
      <c r="L24" s="91">
        <v>228495</v>
      </c>
      <c r="M24" s="89">
        <f t="shared" si="11"/>
        <v>12.945554960040701</v>
      </c>
      <c r="N24" s="87" t="s">
        <v>17</v>
      </c>
      <c r="O24" s="87" t="s">
        <v>17</v>
      </c>
      <c r="P24" s="86" t="s">
        <v>132</v>
      </c>
    </row>
    <row r="25" spans="1:16" ht="24.95" customHeight="1" x14ac:dyDescent="0.25">
      <c r="A25" s="139" t="s">
        <v>51</v>
      </c>
      <c r="B25" s="87" t="s">
        <v>17</v>
      </c>
      <c r="C25" s="87" t="s">
        <v>17</v>
      </c>
      <c r="D25" s="88">
        <v>58279</v>
      </c>
      <c r="E25" s="89">
        <f t="shared" si="7"/>
        <v>9.0108880855708904</v>
      </c>
      <c r="F25" s="90">
        <v>745355</v>
      </c>
      <c r="G25" s="89">
        <f t="shared" si="8"/>
        <v>6.8416248141823122</v>
      </c>
      <c r="H25" s="141">
        <f>+[2]العمالة!$J$78</f>
        <v>73100</v>
      </c>
      <c r="I25" s="89">
        <f t="shared" si="9"/>
        <v>3.8116929809055557</v>
      </c>
      <c r="J25" s="91">
        <f>+'[3]021'!$H$15</f>
        <v>86502</v>
      </c>
      <c r="K25" s="89">
        <f t="shared" si="10"/>
        <v>4.854998849419939</v>
      </c>
      <c r="L25" s="91">
        <v>60330</v>
      </c>
      <c r="M25" s="89">
        <f t="shared" si="11"/>
        <v>3.4180412295203642</v>
      </c>
      <c r="N25" s="87" t="s">
        <v>17</v>
      </c>
      <c r="O25" s="87" t="s">
        <v>17</v>
      </c>
      <c r="P25" s="86" t="s">
        <v>52</v>
      </c>
    </row>
    <row r="26" spans="1:16" ht="24.95" customHeight="1" x14ac:dyDescent="0.25">
      <c r="A26" s="139" t="s">
        <v>53</v>
      </c>
      <c r="B26" s="87" t="s">
        <v>17</v>
      </c>
      <c r="C26" s="87" t="s">
        <v>17</v>
      </c>
      <c r="D26" s="88">
        <v>40232</v>
      </c>
      <c r="E26" s="89">
        <f t="shared" si="7"/>
        <v>6.2205262523153806</v>
      </c>
      <c r="F26" s="90">
        <v>1985997</v>
      </c>
      <c r="G26" s="89">
        <f t="shared" si="8"/>
        <v>18.229496489715142</v>
      </c>
      <c r="H26" s="141">
        <f>+[2]العمالة!$J$79</f>
        <v>131342</v>
      </c>
      <c r="I26" s="89">
        <f t="shared" si="9"/>
        <v>6.848637202436354</v>
      </c>
      <c r="J26" s="91">
        <f>+'[3]021'!$H$16</f>
        <v>227770</v>
      </c>
      <c r="K26" s="89">
        <f t="shared" si="10"/>
        <v>12.78378636253936</v>
      </c>
      <c r="L26" s="91">
        <v>184203</v>
      </c>
      <c r="M26" s="89">
        <f t="shared" si="11"/>
        <v>10.436158604364985</v>
      </c>
      <c r="N26" s="87" t="s">
        <v>17</v>
      </c>
      <c r="O26" s="87" t="s">
        <v>17</v>
      </c>
      <c r="P26" s="86" t="s">
        <v>133</v>
      </c>
    </row>
    <row r="27" spans="1:16" ht="24.95" customHeight="1" x14ac:dyDescent="0.25">
      <c r="A27" s="139" t="s">
        <v>54</v>
      </c>
      <c r="B27" s="87" t="s">
        <v>17</v>
      </c>
      <c r="C27" s="87" t="s">
        <v>17</v>
      </c>
      <c r="D27" s="88">
        <v>14098</v>
      </c>
      <c r="E27" s="89">
        <f t="shared" si="7"/>
        <v>2.1797817435161617</v>
      </c>
      <c r="F27" s="90">
        <v>122517</v>
      </c>
      <c r="G27" s="89">
        <f t="shared" si="8"/>
        <v>1.124585395360834</v>
      </c>
      <c r="H27" s="141">
        <f>+[2]العمالة!$J$80</f>
        <v>17621</v>
      </c>
      <c r="I27" s="89">
        <f t="shared" si="9"/>
        <v>0.91882136821527771</v>
      </c>
      <c r="J27" s="91">
        <f>+'[3]021'!$H$17+'[3]021'!$H$18</f>
        <v>20888</v>
      </c>
      <c r="K27" s="89">
        <f t="shared" si="10"/>
        <v>1.1723568930970809</v>
      </c>
      <c r="L27" s="91">
        <v>10929</v>
      </c>
      <c r="M27" s="89">
        <f t="shared" si="11"/>
        <v>0.61919066131987488</v>
      </c>
      <c r="N27" s="87" t="s">
        <v>17</v>
      </c>
      <c r="O27" s="87" t="s">
        <v>17</v>
      </c>
      <c r="P27" s="86" t="s">
        <v>134</v>
      </c>
    </row>
    <row r="28" spans="1:16" ht="24.95" customHeight="1" x14ac:dyDescent="0.25">
      <c r="A28" s="139" t="s">
        <v>55</v>
      </c>
      <c r="B28" s="87" t="s">
        <v>17</v>
      </c>
      <c r="C28" s="87" t="s">
        <v>17</v>
      </c>
      <c r="D28" s="88">
        <v>1514</v>
      </c>
      <c r="E28" s="89">
        <f t="shared" si="7"/>
        <v>0.2340892012826975</v>
      </c>
      <c r="F28" s="90">
        <v>53402</v>
      </c>
      <c r="G28" s="89">
        <f t="shared" si="8"/>
        <v>0.49017776539630631</v>
      </c>
      <c r="H28" s="141">
        <f>+[2]العمالة!$J$81</f>
        <v>3869</v>
      </c>
      <c r="I28" s="89">
        <f t="shared" si="9"/>
        <v>0.20174336721099309</v>
      </c>
      <c r="J28" s="91">
        <f>+'[3]021'!$H$19</f>
        <v>6066</v>
      </c>
      <c r="K28" s="89">
        <f t="shared" si="10"/>
        <v>0.34045944626229857</v>
      </c>
      <c r="L28" s="91">
        <v>6429</v>
      </c>
      <c r="M28" s="89">
        <f t="shared" si="11"/>
        <v>0.36423979884943508</v>
      </c>
      <c r="N28" s="87" t="s">
        <v>17</v>
      </c>
      <c r="O28" s="87" t="s">
        <v>17</v>
      </c>
      <c r="P28" s="86" t="s">
        <v>56</v>
      </c>
    </row>
    <row r="29" spans="1:16" s="13" customFormat="1" ht="24.95" customHeight="1" thickBot="1" x14ac:dyDescent="0.3">
      <c r="A29" s="265" t="s">
        <v>137</v>
      </c>
      <c r="B29" s="265" t="s">
        <v>17</v>
      </c>
      <c r="C29" s="266" t="s">
        <v>17</v>
      </c>
      <c r="D29" s="267">
        <v>36</v>
      </c>
      <c r="E29" s="268" t="s">
        <v>170</v>
      </c>
      <c r="F29" s="269" t="s">
        <v>127</v>
      </c>
      <c r="G29" s="269" t="s">
        <v>127</v>
      </c>
      <c r="H29" s="270">
        <f>+[2]العمالة!$J$82</f>
        <v>17886</v>
      </c>
      <c r="I29" s="271">
        <f t="shared" si="9"/>
        <v>0.93263940706534565</v>
      </c>
      <c r="J29" s="269" t="s">
        <v>127</v>
      </c>
      <c r="K29" s="269" t="s">
        <v>127</v>
      </c>
      <c r="L29" s="269" t="s">
        <v>127</v>
      </c>
      <c r="M29" s="269" t="s">
        <v>127</v>
      </c>
      <c r="N29" s="265" t="s">
        <v>17</v>
      </c>
      <c r="O29" s="265" t="s">
        <v>17</v>
      </c>
      <c r="P29" s="272" t="s">
        <v>169</v>
      </c>
    </row>
    <row r="30" spans="1:16" s="65" customFormat="1" ht="19.5" thickTop="1" thickBot="1" x14ac:dyDescent="0.3">
      <c r="A30" s="369" t="s">
        <v>156</v>
      </c>
      <c r="B30" s="370"/>
      <c r="C30" s="370"/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1"/>
    </row>
    <row r="31" spans="1:16" s="8" customFormat="1" ht="16.5" thickTop="1" x14ac:dyDescent="0.25">
      <c r="A31" s="250" t="s">
        <v>16</v>
      </c>
      <c r="B31" s="262" t="s">
        <v>17</v>
      </c>
      <c r="C31" s="262" t="s">
        <v>17</v>
      </c>
      <c r="D31" s="263">
        <f>SUM(D32:D41)</f>
        <v>165495</v>
      </c>
      <c r="E31" s="264">
        <f>SUM(E32:E41)</f>
        <v>100</v>
      </c>
      <c r="F31" s="263">
        <f t="shared" ref="F31:M31" si="12">SUM(F32:F40)</f>
        <v>1482284</v>
      </c>
      <c r="G31" s="264">
        <f t="shared" si="12"/>
        <v>99.999999999999986</v>
      </c>
      <c r="H31" s="263">
        <f>SUM(H32:H41)</f>
        <v>337626</v>
      </c>
      <c r="I31" s="264">
        <f>SUM(I32:I41)</f>
        <v>99.999999999999972</v>
      </c>
      <c r="J31" s="263">
        <f t="shared" si="12"/>
        <v>270977</v>
      </c>
      <c r="K31" s="264">
        <f t="shared" si="12"/>
        <v>100.00000000000001</v>
      </c>
      <c r="L31" s="263">
        <f t="shared" si="12"/>
        <v>655719</v>
      </c>
      <c r="M31" s="264">
        <f t="shared" si="12"/>
        <v>100</v>
      </c>
      <c r="N31" s="255" t="s">
        <v>17</v>
      </c>
      <c r="O31" s="255" t="s">
        <v>17</v>
      </c>
      <c r="P31" s="253" t="s">
        <v>18</v>
      </c>
    </row>
    <row r="32" spans="1:16" s="8" customFormat="1" ht="24.95" customHeight="1" x14ac:dyDescent="0.25">
      <c r="A32" s="139" t="s">
        <v>140</v>
      </c>
      <c r="B32" s="87" t="s">
        <v>17</v>
      </c>
      <c r="C32" s="87" t="s">
        <v>17</v>
      </c>
      <c r="D32" s="88">
        <v>10075</v>
      </c>
      <c r="E32" s="89">
        <f>+D32/$D$31*100</f>
        <v>6.0877972144173533</v>
      </c>
      <c r="F32" s="90">
        <f>+F8-F20</f>
        <v>7568</v>
      </c>
      <c r="G32" s="89">
        <f>+F32/$F$31*100</f>
        <v>0.51056342779116548</v>
      </c>
      <c r="H32" s="141">
        <f>+[2]العمالة!$J$84</f>
        <v>5479</v>
      </c>
      <c r="I32" s="89">
        <f>+H32/$H$31*100</f>
        <v>1.6228015614911173</v>
      </c>
      <c r="J32" s="91">
        <f>+'[3]021'!$I$8</f>
        <v>2187</v>
      </c>
      <c r="K32" s="89">
        <f>+J32/$J$31*100</f>
        <v>0.80707956763858191</v>
      </c>
      <c r="L32" s="91">
        <v>14436</v>
      </c>
      <c r="M32" s="89">
        <f>+L32/$L$31*100</f>
        <v>2.2015527992935997</v>
      </c>
      <c r="N32" s="87" t="s">
        <v>17</v>
      </c>
      <c r="O32" s="87" t="s">
        <v>17</v>
      </c>
      <c r="P32" s="86" t="s">
        <v>43</v>
      </c>
    </row>
    <row r="33" spans="1:16" ht="24.95" customHeight="1" x14ac:dyDescent="0.25">
      <c r="A33" s="139" t="s">
        <v>141</v>
      </c>
      <c r="B33" s="87" t="s">
        <v>17</v>
      </c>
      <c r="C33" s="87" t="s">
        <v>17</v>
      </c>
      <c r="D33" s="88">
        <v>46336</v>
      </c>
      <c r="E33" s="89">
        <f t="shared" ref="E33:E41" si="13">+D33/$D$31*100</f>
        <v>27.998428955557568</v>
      </c>
      <c r="F33" s="90">
        <f t="shared" ref="F33:F40" si="14">+F9-F21</f>
        <v>151961</v>
      </c>
      <c r="G33" s="89">
        <f t="shared" ref="G33:G40" si="15">+F33/$F$31*100</f>
        <v>10.251814092306198</v>
      </c>
      <c r="H33" s="141">
        <f>+[2]العمالة!$J$85</f>
        <v>59853</v>
      </c>
      <c r="I33" s="89">
        <f t="shared" ref="I33:I41" si="16">+H33/$H$31*100</f>
        <v>17.727603916759964</v>
      </c>
      <c r="J33" s="91">
        <f>+'[3]021'!$I$9+'[3]021'!$I$10</f>
        <v>23756</v>
      </c>
      <c r="K33" s="89">
        <f t="shared" ref="K33:K40" si="17">+J33/$J$31*100</f>
        <v>8.7667957059086206</v>
      </c>
      <c r="L33" s="91">
        <v>25491</v>
      </c>
      <c r="M33" s="89">
        <f t="shared" ref="M33:M40" si="18">+L33/$L$31*100</f>
        <v>3.8874883906063418</v>
      </c>
      <c r="N33" s="87" t="s">
        <v>17</v>
      </c>
      <c r="O33" s="87" t="s">
        <v>17</v>
      </c>
      <c r="P33" s="86" t="s">
        <v>45</v>
      </c>
    </row>
    <row r="34" spans="1:16" ht="24.95" customHeight="1" x14ac:dyDescent="0.25">
      <c r="A34" s="139" t="s">
        <v>46</v>
      </c>
      <c r="B34" s="87" t="s">
        <v>17</v>
      </c>
      <c r="C34" s="87" t="s">
        <v>17</v>
      </c>
      <c r="D34" s="88">
        <v>10951</v>
      </c>
      <c r="E34" s="89">
        <f t="shared" si="13"/>
        <v>6.6171183419438657</v>
      </c>
      <c r="F34" s="90">
        <f t="shared" si="14"/>
        <v>141965</v>
      </c>
      <c r="G34" s="89">
        <f t="shared" si="15"/>
        <v>9.5774493956623701</v>
      </c>
      <c r="H34" s="141">
        <f>+[2]العمالة!$J$86</f>
        <v>21174</v>
      </c>
      <c r="I34" s="89">
        <f t="shared" si="16"/>
        <v>6.2714364415062827</v>
      </c>
      <c r="J34" s="91">
        <f>+'[3]021'!$I$11</f>
        <v>49281</v>
      </c>
      <c r="K34" s="89">
        <f t="shared" si="17"/>
        <v>18.186414345128924</v>
      </c>
      <c r="L34" s="91">
        <v>114853</v>
      </c>
      <c r="M34" s="89">
        <f t="shared" si="18"/>
        <v>17.515582131980313</v>
      </c>
      <c r="N34" s="87" t="s">
        <v>17</v>
      </c>
      <c r="O34" s="87" t="s">
        <v>17</v>
      </c>
      <c r="P34" s="86" t="s">
        <v>47</v>
      </c>
    </row>
    <row r="35" spans="1:16" ht="24.95" customHeight="1" x14ac:dyDescent="0.25">
      <c r="A35" s="139" t="s">
        <v>48</v>
      </c>
      <c r="B35" s="87" t="s">
        <v>17</v>
      </c>
      <c r="C35" s="87" t="s">
        <v>17</v>
      </c>
      <c r="D35" s="88">
        <v>18959</v>
      </c>
      <c r="E35" s="89">
        <f t="shared" si="13"/>
        <v>11.455935224629144</v>
      </c>
      <c r="F35" s="90">
        <f t="shared" si="14"/>
        <v>215665</v>
      </c>
      <c r="G35" s="89">
        <f t="shared" si="15"/>
        <v>14.549506032582149</v>
      </c>
      <c r="H35" s="141">
        <f>+[2]العمالة!$J$87</f>
        <v>68989</v>
      </c>
      <c r="I35" s="89">
        <f t="shared" si="16"/>
        <v>20.433556657366438</v>
      </c>
      <c r="J35" s="91">
        <f>+'[3]021'!$I$12</f>
        <v>45213</v>
      </c>
      <c r="K35" s="89">
        <f t="shared" si="17"/>
        <v>16.685179923019298</v>
      </c>
      <c r="L35" s="91">
        <v>158153</v>
      </c>
      <c r="M35" s="89">
        <f t="shared" si="18"/>
        <v>24.119020495059619</v>
      </c>
      <c r="N35" s="87" t="s">
        <v>17</v>
      </c>
      <c r="O35" s="87" t="s">
        <v>17</v>
      </c>
      <c r="P35" s="86" t="s">
        <v>49</v>
      </c>
    </row>
    <row r="36" spans="1:16" ht="24.95" customHeight="1" x14ac:dyDescent="0.25">
      <c r="A36" s="139" t="s">
        <v>50</v>
      </c>
      <c r="B36" s="87" t="s">
        <v>17</v>
      </c>
      <c r="C36" s="87" t="s">
        <v>17</v>
      </c>
      <c r="D36" s="88">
        <v>36309</v>
      </c>
      <c r="E36" s="89">
        <f t="shared" si="13"/>
        <v>21.939635638538928</v>
      </c>
      <c r="F36" s="90">
        <f t="shared" si="14"/>
        <v>181365</v>
      </c>
      <c r="G36" s="89">
        <f t="shared" si="15"/>
        <v>12.235509524490583</v>
      </c>
      <c r="H36" s="141">
        <f>+[2]العمالة!$J$88</f>
        <v>49062</v>
      </c>
      <c r="I36" s="89">
        <f t="shared" si="16"/>
        <v>14.531463809066839</v>
      </c>
      <c r="J36" s="91">
        <f>+'[3]021'!$I$13+'[3]021'!$I$14</f>
        <v>48164</v>
      </c>
      <c r="K36" s="89">
        <f t="shared" si="17"/>
        <v>17.774202238566371</v>
      </c>
      <c r="L36" s="91">
        <v>78290</v>
      </c>
      <c r="M36" s="89">
        <f t="shared" si="18"/>
        <v>11.939565576108059</v>
      </c>
      <c r="N36" s="87" t="s">
        <v>17</v>
      </c>
      <c r="O36" s="87" t="s">
        <v>17</v>
      </c>
      <c r="P36" s="86" t="s">
        <v>132</v>
      </c>
    </row>
    <row r="37" spans="1:16" ht="24.95" customHeight="1" x14ac:dyDescent="0.25">
      <c r="A37" s="139" t="s">
        <v>51</v>
      </c>
      <c r="B37" s="87" t="s">
        <v>17</v>
      </c>
      <c r="C37" s="87" t="s">
        <v>17</v>
      </c>
      <c r="D37" s="88">
        <v>19388</v>
      </c>
      <c r="E37" s="89">
        <f t="shared" si="13"/>
        <v>11.715157557630141</v>
      </c>
      <c r="F37" s="90">
        <f t="shared" si="14"/>
        <v>150027</v>
      </c>
      <c r="G37" s="89">
        <f t="shared" si="15"/>
        <v>10.121339770246458</v>
      </c>
      <c r="H37" s="141">
        <f>+[2]العمالة!$J$89</f>
        <v>36264</v>
      </c>
      <c r="I37" s="89">
        <f t="shared" si="16"/>
        <v>10.740878960743544</v>
      </c>
      <c r="J37" s="91">
        <f>+'[3]021'!$I$15</f>
        <v>14352</v>
      </c>
      <c r="K37" s="89">
        <f t="shared" si="17"/>
        <v>5.2963904685637528</v>
      </c>
      <c r="L37" s="91">
        <v>53370</v>
      </c>
      <c r="M37" s="89">
        <f t="shared" si="18"/>
        <v>8.1391571694582581</v>
      </c>
      <c r="N37" s="87" t="s">
        <v>17</v>
      </c>
      <c r="O37" s="87" t="s">
        <v>17</v>
      </c>
      <c r="P37" s="86" t="s">
        <v>52</v>
      </c>
    </row>
    <row r="38" spans="1:16" ht="24.95" customHeight="1" x14ac:dyDescent="0.25">
      <c r="A38" s="139" t="s">
        <v>53</v>
      </c>
      <c r="B38" s="87" t="s">
        <v>17</v>
      </c>
      <c r="C38" s="87" t="s">
        <v>17</v>
      </c>
      <c r="D38" s="88">
        <v>18846</v>
      </c>
      <c r="E38" s="89">
        <f t="shared" si="13"/>
        <v>11.387655216169673</v>
      </c>
      <c r="F38" s="90">
        <f t="shared" si="14"/>
        <v>600713</v>
      </c>
      <c r="G38" s="89">
        <f t="shared" si="15"/>
        <v>40.526174471288897</v>
      </c>
      <c r="H38" s="141">
        <f>+[2]العمالة!$J$90</f>
        <v>80079</v>
      </c>
      <c r="I38" s="89">
        <f t="shared" si="16"/>
        <v>23.718256295427484</v>
      </c>
      <c r="J38" s="91">
        <f>+'[3]021'!$I$16</f>
        <v>80373</v>
      </c>
      <c r="K38" s="89">
        <f t="shared" si="17"/>
        <v>29.660450886975649</v>
      </c>
      <c r="L38" s="91">
        <v>200661</v>
      </c>
      <c r="M38" s="89">
        <f t="shared" si="18"/>
        <v>30.601675412791153</v>
      </c>
      <c r="N38" s="87" t="s">
        <v>17</v>
      </c>
      <c r="O38" s="87" t="s">
        <v>17</v>
      </c>
      <c r="P38" s="86" t="s">
        <v>133</v>
      </c>
    </row>
    <row r="39" spans="1:16" ht="24.95" customHeight="1" x14ac:dyDescent="0.25">
      <c r="A39" s="139" t="s">
        <v>54</v>
      </c>
      <c r="B39" s="87" t="s">
        <v>17</v>
      </c>
      <c r="C39" s="87" t="s">
        <v>17</v>
      </c>
      <c r="D39" s="88">
        <v>4189</v>
      </c>
      <c r="E39" s="89">
        <f t="shared" si="13"/>
        <v>2.5311942959001783</v>
      </c>
      <c r="F39" s="90">
        <f t="shared" si="14"/>
        <v>19324</v>
      </c>
      <c r="G39" s="89">
        <f t="shared" si="15"/>
        <v>1.3036638053166598</v>
      </c>
      <c r="H39" s="141">
        <f>+[2]العمالة!$J$91</f>
        <v>9561</v>
      </c>
      <c r="I39" s="89">
        <f t="shared" si="16"/>
        <v>2.8318316717314427</v>
      </c>
      <c r="J39" s="91">
        <f>+'[3]021'!$I$17+'[3]021'!$I$18</f>
        <v>6363</v>
      </c>
      <c r="K39" s="89">
        <f t="shared" si="17"/>
        <v>2.348169770866162</v>
      </c>
      <c r="L39" s="91">
        <v>9200</v>
      </c>
      <c r="M39" s="89">
        <f t="shared" si="18"/>
        <v>1.4030400217166195</v>
      </c>
      <c r="N39" s="87" t="s">
        <v>17</v>
      </c>
      <c r="O39" s="87" t="s">
        <v>17</v>
      </c>
      <c r="P39" s="86" t="s">
        <v>134</v>
      </c>
    </row>
    <row r="40" spans="1:16" ht="24.95" customHeight="1" x14ac:dyDescent="0.25">
      <c r="A40" s="139" t="s">
        <v>55</v>
      </c>
      <c r="B40" s="87" t="s">
        <v>17</v>
      </c>
      <c r="C40" s="87" t="s">
        <v>17</v>
      </c>
      <c r="D40" s="88">
        <v>352</v>
      </c>
      <c r="E40" s="89">
        <f t="shared" si="13"/>
        <v>0.21269524759056166</v>
      </c>
      <c r="F40" s="90">
        <f t="shared" si="14"/>
        <v>13696</v>
      </c>
      <c r="G40" s="89">
        <f t="shared" si="15"/>
        <v>0.92397948031551302</v>
      </c>
      <c r="H40" s="141">
        <f>+[2]العمالة!$J$92</f>
        <v>1067</v>
      </c>
      <c r="I40" s="89">
        <f t="shared" si="16"/>
        <v>0.31603016355375474</v>
      </c>
      <c r="J40" s="91">
        <f>+'[3]021'!$I$19</f>
        <v>1288</v>
      </c>
      <c r="K40" s="89">
        <f t="shared" si="17"/>
        <v>0.47531709333264449</v>
      </c>
      <c r="L40" s="91">
        <v>1265</v>
      </c>
      <c r="M40" s="89">
        <f t="shared" si="18"/>
        <v>0.19291800298603518</v>
      </c>
      <c r="N40" s="87" t="s">
        <v>17</v>
      </c>
      <c r="O40" s="87" t="s">
        <v>17</v>
      </c>
      <c r="P40" s="86" t="s">
        <v>56</v>
      </c>
    </row>
    <row r="41" spans="1:16" s="13" customFormat="1" ht="24.95" customHeight="1" thickBot="1" x14ac:dyDescent="0.3">
      <c r="A41" s="265" t="s">
        <v>137</v>
      </c>
      <c r="B41" s="265" t="s">
        <v>17</v>
      </c>
      <c r="C41" s="266" t="s">
        <v>17</v>
      </c>
      <c r="D41" s="267">
        <v>90</v>
      </c>
      <c r="E41" s="268">
        <f t="shared" si="13"/>
        <v>5.4382307622586785E-2</v>
      </c>
      <c r="F41" s="269" t="s">
        <v>127</v>
      </c>
      <c r="G41" s="269" t="s">
        <v>127</v>
      </c>
      <c r="H41" s="270">
        <f>+[2]العمالة!$J$93</f>
        <v>6098</v>
      </c>
      <c r="I41" s="271">
        <f t="shared" si="16"/>
        <v>1.8061405223531364</v>
      </c>
      <c r="J41" s="269" t="s">
        <v>127</v>
      </c>
      <c r="K41" s="269" t="s">
        <v>127</v>
      </c>
      <c r="L41" s="269" t="s">
        <v>127</v>
      </c>
      <c r="M41" s="269" t="s">
        <v>127</v>
      </c>
      <c r="N41" s="265" t="s">
        <v>17</v>
      </c>
      <c r="O41" s="265" t="s">
        <v>17</v>
      </c>
      <c r="P41" s="272" t="s">
        <v>169</v>
      </c>
    </row>
    <row r="42" spans="1:16" s="65" customFormat="1" ht="19.5" thickTop="1" thickBot="1" x14ac:dyDescent="0.3">
      <c r="A42" s="369" t="s">
        <v>191</v>
      </c>
      <c r="B42" s="370"/>
      <c r="C42" s="370"/>
      <c r="D42" s="370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1"/>
    </row>
    <row r="43" spans="1:16" s="8" customFormat="1" ht="16.5" thickTop="1" x14ac:dyDescent="0.25">
      <c r="A43" s="250" t="s">
        <v>16</v>
      </c>
      <c r="B43" s="262" t="s">
        <v>17</v>
      </c>
      <c r="C43" s="262" t="s">
        <v>17</v>
      </c>
      <c r="D43" s="263">
        <f>SUM(D44:D53)</f>
        <v>208146</v>
      </c>
      <c r="E43" s="264">
        <f>SUM(E44:E53)</f>
        <v>99.981263151826113</v>
      </c>
      <c r="F43" s="263">
        <f t="shared" ref="F43:M43" si="19">SUM(F44:F52)</f>
        <v>5021579</v>
      </c>
      <c r="G43" s="264">
        <f t="shared" si="19"/>
        <v>100.00000000000001</v>
      </c>
      <c r="H43" s="263">
        <f>SUM(H44:H53)</f>
        <v>429806</v>
      </c>
      <c r="I43" s="264">
        <f>SUM(I44:I53)</f>
        <v>99.999999999999986</v>
      </c>
      <c r="J43" s="263">
        <f t="shared" si="19"/>
        <v>101445</v>
      </c>
      <c r="K43" s="264">
        <f t="shared" si="19"/>
        <v>100.00000000000001</v>
      </c>
      <c r="L43" s="263">
        <f t="shared" si="19"/>
        <v>348186</v>
      </c>
      <c r="M43" s="264">
        <f t="shared" si="19"/>
        <v>99.97357734084656</v>
      </c>
      <c r="N43" s="255" t="s">
        <v>17</v>
      </c>
      <c r="O43" s="255" t="s">
        <v>17</v>
      </c>
      <c r="P43" s="253" t="s">
        <v>18</v>
      </c>
    </row>
    <row r="44" spans="1:16" s="8" customFormat="1" ht="24.95" customHeight="1" x14ac:dyDescent="0.25">
      <c r="A44" s="139" t="s">
        <v>42</v>
      </c>
      <c r="B44" s="87" t="s">
        <v>17</v>
      </c>
      <c r="C44" s="87" t="s">
        <v>17</v>
      </c>
      <c r="D44" s="88">
        <v>3969</v>
      </c>
      <c r="E44" s="89">
        <f>+D44/$D$43*100</f>
        <v>1.9068346256954254</v>
      </c>
      <c r="F44" s="90">
        <v>26608</v>
      </c>
      <c r="G44" s="89">
        <f>+F44/$F$43*100</f>
        <v>0.52987317335841966</v>
      </c>
      <c r="H44" s="141">
        <f>+[2]العمالة!$K$62</f>
        <v>9012</v>
      </c>
      <c r="I44" s="89">
        <f>+H44/$H$43*100</f>
        <v>2.0967599335514162</v>
      </c>
      <c r="J44" s="91">
        <f>+'[3]021'!$D$8</f>
        <v>42</v>
      </c>
      <c r="K44" s="89">
        <f>+J44/$J$43*100</f>
        <v>4.140174478781606E-2</v>
      </c>
      <c r="L44" s="92" t="s">
        <v>127</v>
      </c>
      <c r="M44" s="93" t="s">
        <v>127</v>
      </c>
      <c r="N44" s="87" t="s">
        <v>17</v>
      </c>
      <c r="O44" s="87" t="s">
        <v>17</v>
      </c>
      <c r="P44" s="86" t="s">
        <v>43</v>
      </c>
    </row>
    <row r="45" spans="1:16" ht="24.95" customHeight="1" x14ac:dyDescent="0.25">
      <c r="A45" s="139" t="s">
        <v>44</v>
      </c>
      <c r="B45" s="87" t="s">
        <v>17</v>
      </c>
      <c r="C45" s="87" t="s">
        <v>17</v>
      </c>
      <c r="D45" s="88">
        <v>17932</v>
      </c>
      <c r="E45" s="89">
        <f t="shared" ref="E45:E52" si="20">+D45/$D$43*100</f>
        <v>8.6151067039481894</v>
      </c>
      <c r="F45" s="90">
        <v>109973</v>
      </c>
      <c r="G45" s="89">
        <f t="shared" ref="G45:G52" si="21">+F45/$F$43*100</f>
        <v>2.1900083619116617</v>
      </c>
      <c r="H45" s="141">
        <f>+[2]العمالة!$K$63</f>
        <v>36759</v>
      </c>
      <c r="I45" s="89">
        <f t="shared" ref="I45:I53" si="22">+H45/$H$43*100</f>
        <v>8.5524632043293956</v>
      </c>
      <c r="J45" s="91">
        <f>+'[3]021'!$D$9+'[3]021'!$D$10</f>
        <v>756</v>
      </c>
      <c r="K45" s="89">
        <f t="shared" ref="K45:K52" si="23">+J45/$J$43*100</f>
        <v>0.74523140618068906</v>
      </c>
      <c r="L45" s="92">
        <v>92</v>
      </c>
      <c r="M45" s="93">
        <v>0</v>
      </c>
      <c r="N45" s="87" t="s">
        <v>17</v>
      </c>
      <c r="O45" s="87" t="s">
        <v>17</v>
      </c>
      <c r="P45" s="86" t="s">
        <v>45</v>
      </c>
    </row>
    <row r="46" spans="1:16" ht="24.95" customHeight="1" x14ac:dyDescent="0.25">
      <c r="A46" s="139" t="s">
        <v>46</v>
      </c>
      <c r="B46" s="87" t="s">
        <v>17</v>
      </c>
      <c r="C46" s="87" t="s">
        <v>17</v>
      </c>
      <c r="D46" s="88">
        <v>18468</v>
      </c>
      <c r="E46" s="89">
        <f t="shared" si="20"/>
        <v>8.8726182583378979</v>
      </c>
      <c r="F46" s="90">
        <v>313301</v>
      </c>
      <c r="G46" s="89">
        <f t="shared" si="21"/>
        <v>6.2390933210450337</v>
      </c>
      <c r="H46" s="141">
        <f>+[2]العمالة!$K$64</f>
        <v>30230</v>
      </c>
      <c r="I46" s="89">
        <f t="shared" si="22"/>
        <v>7.033405769114438</v>
      </c>
      <c r="J46" s="91">
        <f>+'[3]021'!$D$11</f>
        <v>4004</v>
      </c>
      <c r="K46" s="89">
        <f t="shared" si="23"/>
        <v>3.9469663364384644</v>
      </c>
      <c r="L46" s="91">
        <v>2869</v>
      </c>
      <c r="M46" s="89">
        <f t="shared" ref="M46:M52" si="24">+L46/$L$43*100</f>
        <v>0.82398488164371919</v>
      </c>
      <c r="N46" s="87" t="s">
        <v>17</v>
      </c>
      <c r="O46" s="87" t="s">
        <v>17</v>
      </c>
      <c r="P46" s="86" t="s">
        <v>47</v>
      </c>
    </row>
    <row r="47" spans="1:16" ht="24.95" customHeight="1" x14ac:dyDescent="0.25">
      <c r="A47" s="139" t="s">
        <v>48</v>
      </c>
      <c r="B47" s="87" t="s">
        <v>17</v>
      </c>
      <c r="C47" s="87" t="s">
        <v>17</v>
      </c>
      <c r="D47" s="88">
        <v>29915</v>
      </c>
      <c r="E47" s="89">
        <f t="shared" si="20"/>
        <v>14.372123413373306</v>
      </c>
      <c r="F47" s="90">
        <v>508972</v>
      </c>
      <c r="G47" s="89">
        <f t="shared" si="21"/>
        <v>10.135696361642424</v>
      </c>
      <c r="H47" s="141">
        <f>+[2]العمالة!$K$65</f>
        <v>61743</v>
      </c>
      <c r="I47" s="89">
        <f t="shared" si="22"/>
        <v>14.3653183063987</v>
      </c>
      <c r="J47" s="91">
        <f>+'[3]021'!$D$12</f>
        <v>11416</v>
      </c>
      <c r="K47" s="89">
        <f t="shared" si="23"/>
        <v>11.253388535659717</v>
      </c>
      <c r="L47" s="91">
        <v>46549</v>
      </c>
      <c r="M47" s="89">
        <f t="shared" si="24"/>
        <v>13.369003923190478</v>
      </c>
      <c r="N47" s="87" t="s">
        <v>17</v>
      </c>
      <c r="O47" s="87" t="s">
        <v>17</v>
      </c>
      <c r="P47" s="86" t="s">
        <v>49</v>
      </c>
    </row>
    <row r="48" spans="1:16" ht="24.95" customHeight="1" x14ac:dyDescent="0.25">
      <c r="A48" s="139" t="s">
        <v>50</v>
      </c>
      <c r="B48" s="87" t="s">
        <v>17</v>
      </c>
      <c r="C48" s="87" t="s">
        <v>17</v>
      </c>
      <c r="D48" s="88">
        <v>86601</v>
      </c>
      <c r="E48" s="89">
        <f t="shared" si="20"/>
        <v>41.605892018102679</v>
      </c>
      <c r="F48" s="90">
        <v>1943295</v>
      </c>
      <c r="G48" s="89">
        <f t="shared" si="21"/>
        <v>38.698883359198369</v>
      </c>
      <c r="H48" s="141">
        <f>+[2]العمالة!$K$66</f>
        <v>120076</v>
      </c>
      <c r="I48" s="89">
        <f t="shared" si="22"/>
        <v>27.93725541290722</v>
      </c>
      <c r="J48" s="91">
        <f>+'[3]021'!$D$13+'[3]021'!$D$14</f>
        <v>35956</v>
      </c>
      <c r="K48" s="89">
        <f t="shared" si="23"/>
        <v>35.443836561683675</v>
      </c>
      <c r="L48" s="91">
        <v>69632</v>
      </c>
      <c r="M48" s="89">
        <f t="shared" si="24"/>
        <v>19.998506545352196</v>
      </c>
      <c r="N48" s="87" t="s">
        <v>17</v>
      </c>
      <c r="O48" s="87" t="s">
        <v>17</v>
      </c>
      <c r="P48" s="86" t="s">
        <v>132</v>
      </c>
    </row>
    <row r="49" spans="1:16" ht="24.95" customHeight="1" x14ac:dyDescent="0.25">
      <c r="A49" s="139" t="s">
        <v>51</v>
      </c>
      <c r="B49" s="87" t="s">
        <v>17</v>
      </c>
      <c r="C49" s="87" t="s">
        <v>17</v>
      </c>
      <c r="D49" s="88">
        <v>21590</v>
      </c>
      <c r="E49" s="89">
        <f t="shared" si="20"/>
        <v>10.372526976257051</v>
      </c>
      <c r="F49" s="90">
        <v>488001</v>
      </c>
      <c r="G49" s="89">
        <f t="shared" si="21"/>
        <v>9.7180787158780131</v>
      </c>
      <c r="H49" s="141">
        <f>+[2]العمالة!$K$67</f>
        <v>53256</v>
      </c>
      <c r="I49" s="89">
        <f t="shared" si="22"/>
        <v>12.390706504795187</v>
      </c>
      <c r="J49" s="91">
        <f>+'[3]021'!$D$15</f>
        <v>3458</v>
      </c>
      <c r="K49" s="89">
        <f t="shared" si="23"/>
        <v>3.4087436541968552</v>
      </c>
      <c r="L49" s="91">
        <v>72631</v>
      </c>
      <c r="M49" s="89">
        <f t="shared" si="24"/>
        <v>20.859827793190995</v>
      </c>
      <c r="N49" s="87" t="s">
        <v>17</v>
      </c>
      <c r="O49" s="87" t="s">
        <v>17</v>
      </c>
      <c r="P49" s="86" t="s">
        <v>52</v>
      </c>
    </row>
    <row r="50" spans="1:16" ht="24.95" customHeight="1" x14ac:dyDescent="0.25">
      <c r="A50" s="139" t="s">
        <v>53</v>
      </c>
      <c r="B50" s="87" t="s">
        <v>17</v>
      </c>
      <c r="C50" s="87" t="s">
        <v>17</v>
      </c>
      <c r="D50" s="88">
        <v>25039</v>
      </c>
      <c r="E50" s="89">
        <f t="shared" si="20"/>
        <v>12.029536959634104</v>
      </c>
      <c r="F50" s="90">
        <v>1536817</v>
      </c>
      <c r="G50" s="89">
        <f t="shared" si="21"/>
        <v>30.604258142707703</v>
      </c>
      <c r="H50" s="141">
        <f>+[2]العمالة!$K$68</f>
        <v>104014</v>
      </c>
      <c r="I50" s="89">
        <f t="shared" si="22"/>
        <v>24.200220564626832</v>
      </c>
      <c r="J50" s="91">
        <f>+'[3]021'!$D$16</f>
        <v>41375</v>
      </c>
      <c r="K50" s="89">
        <f t="shared" si="23"/>
        <v>40.785647395140224</v>
      </c>
      <c r="L50" s="91">
        <v>142196</v>
      </c>
      <c r="M50" s="89">
        <f t="shared" si="24"/>
        <v>40.839091749811885</v>
      </c>
      <c r="N50" s="87" t="s">
        <v>17</v>
      </c>
      <c r="O50" s="87" t="s">
        <v>17</v>
      </c>
      <c r="P50" s="86" t="s">
        <v>133</v>
      </c>
    </row>
    <row r="51" spans="1:16" ht="24.95" customHeight="1" x14ac:dyDescent="0.25">
      <c r="A51" s="139" t="s">
        <v>54</v>
      </c>
      <c r="B51" s="87" t="s">
        <v>17</v>
      </c>
      <c r="C51" s="87" t="s">
        <v>17</v>
      </c>
      <c r="D51" s="88">
        <v>4010</v>
      </c>
      <c r="E51" s="89">
        <f t="shared" si="20"/>
        <v>1.92653233787822</v>
      </c>
      <c r="F51" s="90">
        <v>74206</v>
      </c>
      <c r="G51" s="89">
        <f t="shared" si="21"/>
        <v>1.477742359524763</v>
      </c>
      <c r="H51" s="141">
        <f>+[2]العمالة!$K$69</f>
        <v>13271</v>
      </c>
      <c r="I51" s="89">
        <f t="shared" si="22"/>
        <v>3.0876721125344924</v>
      </c>
      <c r="J51" s="91">
        <f>+'[3]021'!$D$17+'[3]021'!$D$18</f>
        <v>3472</v>
      </c>
      <c r="K51" s="89">
        <f t="shared" si="23"/>
        <v>3.422544235792794</v>
      </c>
      <c r="L51" s="91">
        <v>9398</v>
      </c>
      <c r="M51" s="89">
        <f t="shared" si="24"/>
        <v>2.6991320730873727</v>
      </c>
      <c r="N51" s="87" t="s">
        <v>17</v>
      </c>
      <c r="O51" s="87" t="s">
        <v>17</v>
      </c>
      <c r="P51" s="86" t="s">
        <v>134</v>
      </c>
    </row>
    <row r="52" spans="1:16" ht="24.95" customHeight="1" x14ac:dyDescent="0.25">
      <c r="A52" s="139" t="s">
        <v>55</v>
      </c>
      <c r="B52" s="87" t="s">
        <v>17</v>
      </c>
      <c r="C52" s="87" t="s">
        <v>17</v>
      </c>
      <c r="D52" s="88">
        <v>583</v>
      </c>
      <c r="E52" s="89">
        <f t="shared" si="20"/>
        <v>0.28009185859925245</v>
      </c>
      <c r="F52" s="90">
        <v>20406</v>
      </c>
      <c r="G52" s="89">
        <f t="shared" si="21"/>
        <v>0.40636620473361074</v>
      </c>
      <c r="H52" s="141">
        <f>+[2]العمالة!$K$70</f>
        <v>1319</v>
      </c>
      <c r="I52" s="89">
        <f t="shared" si="22"/>
        <v>0.30688264007482446</v>
      </c>
      <c r="J52" s="91">
        <f>+'[3]021'!$D$19</f>
        <v>966</v>
      </c>
      <c r="K52" s="89">
        <f t="shared" si="23"/>
        <v>0.95224013011976938</v>
      </c>
      <c r="L52" s="91">
        <v>4819</v>
      </c>
      <c r="M52" s="89">
        <f t="shared" si="24"/>
        <v>1.3840303745699138</v>
      </c>
      <c r="N52" s="87" t="s">
        <v>17</v>
      </c>
      <c r="O52" s="87" t="s">
        <v>17</v>
      </c>
      <c r="P52" s="86" t="s">
        <v>56</v>
      </c>
    </row>
    <row r="53" spans="1:16" s="13" customFormat="1" ht="24.95" customHeight="1" thickBot="1" x14ac:dyDescent="0.3">
      <c r="A53" s="265" t="s">
        <v>137</v>
      </c>
      <c r="B53" s="265" t="s">
        <v>17</v>
      </c>
      <c r="C53" s="266" t="s">
        <v>17</v>
      </c>
      <c r="D53" s="267">
        <v>39</v>
      </c>
      <c r="E53" s="268" t="s">
        <v>170</v>
      </c>
      <c r="F53" s="269" t="s">
        <v>127</v>
      </c>
      <c r="G53" s="269" t="s">
        <v>127</v>
      </c>
      <c r="H53" s="270">
        <f>+[2]العمالة!$K$71</f>
        <v>126</v>
      </c>
      <c r="I53" s="271">
        <f t="shared" si="22"/>
        <v>2.9315551667496498E-2</v>
      </c>
      <c r="J53" s="269" t="s">
        <v>127</v>
      </c>
      <c r="K53" s="269" t="s">
        <v>127</v>
      </c>
      <c r="L53" s="269" t="s">
        <v>127</v>
      </c>
      <c r="M53" s="269" t="s">
        <v>127</v>
      </c>
      <c r="N53" s="265" t="s">
        <v>17</v>
      </c>
      <c r="O53" s="265" t="s">
        <v>17</v>
      </c>
      <c r="P53" s="272" t="s">
        <v>169</v>
      </c>
    </row>
    <row r="54" spans="1:16" s="65" customFormat="1" ht="19.5" thickTop="1" thickBot="1" x14ac:dyDescent="0.3">
      <c r="A54" s="369" t="s">
        <v>158</v>
      </c>
      <c r="B54" s="370"/>
      <c r="C54" s="370"/>
      <c r="D54" s="370"/>
      <c r="E54" s="370"/>
      <c r="F54" s="370"/>
      <c r="G54" s="370"/>
      <c r="H54" s="370"/>
      <c r="I54" s="370"/>
      <c r="J54" s="370"/>
      <c r="K54" s="370"/>
      <c r="L54" s="370"/>
      <c r="M54" s="370"/>
      <c r="N54" s="370"/>
      <c r="O54" s="370"/>
      <c r="P54" s="371"/>
    </row>
    <row r="55" spans="1:16" s="8" customFormat="1" ht="16.5" thickTop="1" x14ac:dyDescent="0.25">
      <c r="A55" s="250" t="s">
        <v>16</v>
      </c>
      <c r="B55" s="262" t="s">
        <v>17</v>
      </c>
      <c r="C55" s="262" t="s">
        <v>17</v>
      </c>
      <c r="D55" s="263">
        <f t="shared" ref="D55:M55" si="25">SUM(D56:D64)</f>
        <v>142988</v>
      </c>
      <c r="E55" s="264">
        <f>SUM(E56:E65)</f>
        <v>100</v>
      </c>
      <c r="F55" s="263">
        <f t="shared" si="25"/>
        <v>4185853</v>
      </c>
      <c r="G55" s="264">
        <f t="shared" si="25"/>
        <v>100.00000000000001</v>
      </c>
      <c r="H55" s="263">
        <f>SUM(H56:H65)</f>
        <v>290090</v>
      </c>
      <c r="I55" s="264">
        <f>SUM(I56:I65)</f>
        <v>99.999999999999986</v>
      </c>
      <c r="J55" s="263">
        <f t="shared" si="25"/>
        <v>65051</v>
      </c>
      <c r="K55" s="264">
        <f t="shared" si="25"/>
        <v>100</v>
      </c>
      <c r="L55" s="263">
        <f t="shared" si="25"/>
        <v>197948</v>
      </c>
      <c r="M55" s="264">
        <f t="shared" si="25"/>
        <v>99.953523147493271</v>
      </c>
      <c r="N55" s="255" t="s">
        <v>17</v>
      </c>
      <c r="O55" s="255" t="s">
        <v>17</v>
      </c>
      <c r="P55" s="253" t="s">
        <v>18</v>
      </c>
    </row>
    <row r="56" spans="1:16" s="8" customFormat="1" ht="24.95" customHeight="1" x14ac:dyDescent="0.25">
      <c r="A56" s="139" t="s">
        <v>42</v>
      </c>
      <c r="B56" s="87" t="s">
        <v>17</v>
      </c>
      <c r="C56" s="87" t="s">
        <v>17</v>
      </c>
      <c r="D56" s="88">
        <v>2678</v>
      </c>
      <c r="E56" s="89">
        <f>+D56/$D$55*100</f>
        <v>1.872884437854925</v>
      </c>
      <c r="F56" s="90">
        <v>24320</v>
      </c>
      <c r="G56" s="89">
        <f>+F56/$F$55*100</f>
        <v>0.58100463633099397</v>
      </c>
      <c r="H56" s="141">
        <f>+[2]العمالة!$K$73</f>
        <v>7056</v>
      </c>
      <c r="I56" s="89">
        <f>+H56/$H$55*100</f>
        <v>2.4323485814747148</v>
      </c>
      <c r="J56" s="91">
        <f>+'[3]021'!$B$8</f>
        <v>28</v>
      </c>
      <c r="K56" s="89">
        <f>+J56/$J$55*100</f>
        <v>4.3043150758635532E-2</v>
      </c>
      <c r="L56" s="92" t="s">
        <v>127</v>
      </c>
      <c r="M56" s="93" t="s">
        <v>127</v>
      </c>
      <c r="N56" s="87" t="s">
        <v>17</v>
      </c>
      <c r="O56" s="87" t="s">
        <v>17</v>
      </c>
      <c r="P56" s="86" t="s">
        <v>43</v>
      </c>
    </row>
    <row r="57" spans="1:16" ht="24.95" customHeight="1" x14ac:dyDescent="0.25">
      <c r="A57" s="139" t="s">
        <v>44</v>
      </c>
      <c r="B57" s="87" t="s">
        <v>17</v>
      </c>
      <c r="C57" s="87" t="s">
        <v>17</v>
      </c>
      <c r="D57" s="88">
        <v>13613</v>
      </c>
      <c r="E57" s="89">
        <f t="shared" ref="E57:E64" si="26">+D57/$D$55*100</f>
        <v>9.5203793325313999</v>
      </c>
      <c r="F57" s="90">
        <v>97076</v>
      </c>
      <c r="G57" s="89">
        <f t="shared" ref="G57:G64" si="27">+F57/$F$55*100</f>
        <v>2.3191449866968572</v>
      </c>
      <c r="H57" s="141">
        <f>+[2]العمالة!$K$74</f>
        <v>30491</v>
      </c>
      <c r="I57" s="89">
        <f t="shared" ref="I57:I65" si="28">+H57/$H$55*100</f>
        <v>10.510875935054639</v>
      </c>
      <c r="J57" s="91">
        <f>+'[3]021'!$B$9+'[3]021'!$B$10</f>
        <v>574</v>
      </c>
      <c r="K57" s="89">
        <f t="shared" ref="K57:K64" si="29">+J57/$J$55*100</f>
        <v>0.88238459055202845</v>
      </c>
      <c r="L57" s="92">
        <v>92</v>
      </c>
      <c r="M57" s="93">
        <v>0</v>
      </c>
      <c r="N57" s="87" t="s">
        <v>17</v>
      </c>
      <c r="O57" s="87" t="s">
        <v>17</v>
      </c>
      <c r="P57" s="86" t="s">
        <v>45</v>
      </c>
    </row>
    <row r="58" spans="1:16" ht="24.95" customHeight="1" x14ac:dyDescent="0.25">
      <c r="A58" s="139" t="s">
        <v>46</v>
      </c>
      <c r="B58" s="87" t="s">
        <v>17</v>
      </c>
      <c r="C58" s="87" t="s">
        <v>17</v>
      </c>
      <c r="D58" s="88">
        <v>15855</v>
      </c>
      <c r="E58" s="89">
        <f t="shared" si="26"/>
        <v>11.08834307774079</v>
      </c>
      <c r="F58" s="90">
        <v>293995</v>
      </c>
      <c r="G58" s="89">
        <f t="shared" si="27"/>
        <v>7.0235385714691843</v>
      </c>
      <c r="H58" s="141">
        <f>+[2]العمالة!$K$75</f>
        <v>26708</v>
      </c>
      <c r="I58" s="89">
        <f t="shared" si="28"/>
        <v>9.2067978903099039</v>
      </c>
      <c r="J58" s="91">
        <f>+'[3]021'!$B$11</f>
        <v>3682</v>
      </c>
      <c r="K58" s="89">
        <f t="shared" si="29"/>
        <v>5.6601743247605727</v>
      </c>
      <c r="L58" s="91">
        <v>2591</v>
      </c>
      <c r="M58" s="89">
        <f t="shared" ref="M58:M64" si="30">+L58/$L$55*100</f>
        <v>1.3089296178794432</v>
      </c>
      <c r="N58" s="87" t="s">
        <v>17</v>
      </c>
      <c r="O58" s="87" t="s">
        <v>17</v>
      </c>
      <c r="P58" s="86" t="s">
        <v>47</v>
      </c>
    </row>
    <row r="59" spans="1:16" ht="24.95" customHeight="1" x14ac:dyDescent="0.25">
      <c r="A59" s="139" t="s">
        <v>48</v>
      </c>
      <c r="B59" s="87" t="s">
        <v>17</v>
      </c>
      <c r="C59" s="87" t="s">
        <v>17</v>
      </c>
      <c r="D59" s="88">
        <v>23926</v>
      </c>
      <c r="E59" s="89">
        <f t="shared" si="26"/>
        <v>16.732872688617224</v>
      </c>
      <c r="F59" s="90">
        <v>485485</v>
      </c>
      <c r="G59" s="89">
        <f t="shared" si="27"/>
        <v>11.598233382777657</v>
      </c>
      <c r="H59" s="141">
        <f>+[2]العمالة!$K$76</f>
        <v>54173</v>
      </c>
      <c r="I59" s="89">
        <f t="shared" si="28"/>
        <v>18.674549277810335</v>
      </c>
      <c r="J59" s="91">
        <f>+'[3]021'!$B$12</f>
        <v>8966</v>
      </c>
      <c r="K59" s="89">
        <f t="shared" si="29"/>
        <v>13.783031775068791</v>
      </c>
      <c r="L59" s="91">
        <v>35820</v>
      </c>
      <c r="M59" s="89">
        <f t="shared" si="30"/>
        <v>18.095661486855132</v>
      </c>
      <c r="N59" s="87" t="s">
        <v>17</v>
      </c>
      <c r="O59" s="87" t="s">
        <v>17</v>
      </c>
      <c r="P59" s="86" t="s">
        <v>49</v>
      </c>
    </row>
    <row r="60" spans="1:16" ht="24.95" customHeight="1" x14ac:dyDescent="0.25">
      <c r="A60" s="139" t="s">
        <v>50</v>
      </c>
      <c r="B60" s="87" t="s">
        <v>17</v>
      </c>
      <c r="C60" s="87" t="s">
        <v>17</v>
      </c>
      <c r="D60" s="88">
        <v>59644</v>
      </c>
      <c r="E60" s="89">
        <f t="shared" si="26"/>
        <v>41.712591266399976</v>
      </c>
      <c r="F60" s="90">
        <v>1847022</v>
      </c>
      <c r="G60" s="89">
        <f t="shared" si="27"/>
        <v>44.125343149890831</v>
      </c>
      <c r="H60" s="141">
        <f>+[2]العمالة!$K$77</f>
        <v>87332</v>
      </c>
      <c r="I60" s="89">
        <f t="shared" si="28"/>
        <v>30.105139784204905</v>
      </c>
      <c r="J60" s="91">
        <f>+'[3]021'!$B$13+'[3]021'!$B$14</f>
        <v>24919</v>
      </c>
      <c r="K60" s="89">
        <f t="shared" si="29"/>
        <v>38.306866919801386</v>
      </c>
      <c r="L60" s="91">
        <v>46404</v>
      </c>
      <c r="M60" s="89">
        <f t="shared" si="30"/>
        <v>23.442520257845494</v>
      </c>
      <c r="N60" s="87" t="s">
        <v>17</v>
      </c>
      <c r="O60" s="87" t="s">
        <v>17</v>
      </c>
      <c r="P60" s="86" t="s">
        <v>132</v>
      </c>
    </row>
    <row r="61" spans="1:16" ht="24.95" customHeight="1" x14ac:dyDescent="0.25">
      <c r="A61" s="139" t="s">
        <v>51</v>
      </c>
      <c r="B61" s="87" t="s">
        <v>17</v>
      </c>
      <c r="C61" s="87" t="s">
        <v>17</v>
      </c>
      <c r="D61" s="88">
        <v>12849</v>
      </c>
      <c r="E61" s="89">
        <f t="shared" si="26"/>
        <v>8.986068761014911</v>
      </c>
      <c r="F61" s="90">
        <v>367133</v>
      </c>
      <c r="G61" s="89">
        <f t="shared" si="27"/>
        <v>8.7708048992642595</v>
      </c>
      <c r="H61" s="141">
        <f>+[2]العمالة!$K$78</f>
        <v>28845</v>
      </c>
      <c r="I61" s="89">
        <f t="shared" si="28"/>
        <v>9.9434658209521185</v>
      </c>
      <c r="J61" s="91">
        <f>+'[3]021'!$B$15</f>
        <v>2450</v>
      </c>
      <c r="K61" s="89">
        <f t="shared" si="29"/>
        <v>3.766275691380609</v>
      </c>
      <c r="L61" s="91">
        <v>37084</v>
      </c>
      <c r="M61" s="89">
        <f t="shared" si="30"/>
        <v>18.734213025643097</v>
      </c>
      <c r="N61" s="87" t="s">
        <v>17</v>
      </c>
      <c r="O61" s="87" t="s">
        <v>17</v>
      </c>
      <c r="P61" s="86" t="s">
        <v>52</v>
      </c>
    </row>
    <row r="62" spans="1:16" ht="24.95" customHeight="1" x14ac:dyDescent="0.25">
      <c r="A62" s="139" t="s">
        <v>53</v>
      </c>
      <c r="B62" s="87" t="s">
        <v>17</v>
      </c>
      <c r="C62" s="87" t="s">
        <v>17</v>
      </c>
      <c r="D62" s="88">
        <v>11723</v>
      </c>
      <c r="E62" s="89">
        <f t="shared" si="26"/>
        <v>8.1985900914762073</v>
      </c>
      <c r="F62" s="90">
        <v>992995</v>
      </c>
      <c r="G62" s="89">
        <f t="shared" si="27"/>
        <v>23.722643867331222</v>
      </c>
      <c r="H62" s="141">
        <f>+[2]العمالة!$K$79</f>
        <v>47719</v>
      </c>
      <c r="I62" s="89">
        <f t="shared" si="28"/>
        <v>16.449722499913818</v>
      </c>
      <c r="J62" s="91">
        <f>+'[3]021'!$B$16</f>
        <v>21436</v>
      </c>
      <c r="K62" s="89">
        <f t="shared" si="29"/>
        <v>32.952606416503968</v>
      </c>
      <c r="L62" s="91">
        <v>65822</v>
      </c>
      <c r="M62" s="89">
        <f t="shared" si="30"/>
        <v>33.252167235839714</v>
      </c>
      <c r="N62" s="87" t="s">
        <v>17</v>
      </c>
      <c r="O62" s="87" t="s">
        <v>17</v>
      </c>
      <c r="P62" s="86" t="s">
        <v>133</v>
      </c>
    </row>
    <row r="63" spans="1:16" ht="24.95" customHeight="1" x14ac:dyDescent="0.25">
      <c r="A63" s="139" t="s">
        <v>54</v>
      </c>
      <c r="B63" s="87" t="s">
        <v>17</v>
      </c>
      <c r="C63" s="87" t="s">
        <v>17</v>
      </c>
      <c r="D63" s="88">
        <v>2245</v>
      </c>
      <c r="E63" s="89">
        <f t="shared" si="26"/>
        <v>1.5700618233697932</v>
      </c>
      <c r="F63" s="90">
        <v>61212</v>
      </c>
      <c r="G63" s="89">
        <f t="shared" si="27"/>
        <v>1.4623542680548027</v>
      </c>
      <c r="H63" s="141">
        <f>+[2]العمالة!$K$80</f>
        <v>6627</v>
      </c>
      <c r="I63" s="89">
        <f t="shared" si="28"/>
        <v>2.284463442379951</v>
      </c>
      <c r="J63" s="91">
        <f>+'[3]021'!$B$17+'[3]021'!$B$18</f>
        <v>2338</v>
      </c>
      <c r="K63" s="89">
        <f t="shared" si="29"/>
        <v>3.594103088346067</v>
      </c>
      <c r="L63" s="91">
        <v>6581</v>
      </c>
      <c r="M63" s="89">
        <f t="shared" si="30"/>
        <v>3.3246105037686666</v>
      </c>
      <c r="N63" s="87" t="s">
        <v>17</v>
      </c>
      <c r="O63" s="87" t="s">
        <v>17</v>
      </c>
      <c r="P63" s="86" t="s">
        <v>134</v>
      </c>
    </row>
    <row r="64" spans="1:16" ht="24.95" customHeight="1" x14ac:dyDescent="0.25">
      <c r="A64" s="139" t="s">
        <v>55</v>
      </c>
      <c r="B64" s="87" t="s">
        <v>17</v>
      </c>
      <c r="C64" s="87" t="s">
        <v>17</v>
      </c>
      <c r="D64" s="88">
        <v>455</v>
      </c>
      <c r="E64" s="89">
        <f t="shared" si="26"/>
        <v>0.31820852099476882</v>
      </c>
      <c r="F64" s="90">
        <v>16615</v>
      </c>
      <c r="G64" s="89">
        <f t="shared" si="27"/>
        <v>0.39693223818418855</v>
      </c>
      <c r="H64" s="141">
        <f>+[2]العمالة!$K$81</f>
        <v>1034</v>
      </c>
      <c r="I64" s="89">
        <f t="shared" si="28"/>
        <v>0.35644110448481509</v>
      </c>
      <c r="J64" s="91">
        <f>+'[3]021'!$B$19</f>
        <v>658</v>
      </c>
      <c r="K64" s="89">
        <f t="shared" si="29"/>
        <v>1.011514042827935</v>
      </c>
      <c r="L64" s="91">
        <v>3554</v>
      </c>
      <c r="M64" s="89">
        <f t="shared" si="30"/>
        <v>1.7954210196617293</v>
      </c>
      <c r="N64" s="87" t="s">
        <v>17</v>
      </c>
      <c r="O64" s="87" t="s">
        <v>17</v>
      </c>
      <c r="P64" s="86" t="s">
        <v>56</v>
      </c>
    </row>
    <row r="65" spans="1:16" s="13" customFormat="1" ht="24.95" customHeight="1" thickBot="1" x14ac:dyDescent="0.3">
      <c r="A65" s="265" t="s">
        <v>137</v>
      </c>
      <c r="B65" s="265" t="s">
        <v>17</v>
      </c>
      <c r="C65" s="266" t="s">
        <v>17</v>
      </c>
      <c r="D65" s="267">
        <v>19</v>
      </c>
      <c r="E65" s="268" t="s">
        <v>170</v>
      </c>
      <c r="F65" s="269" t="s">
        <v>127</v>
      </c>
      <c r="G65" s="269" t="s">
        <v>127</v>
      </c>
      <c r="H65" s="270">
        <f>+[2]العمالة!$K$82</f>
        <v>105</v>
      </c>
      <c r="I65" s="271">
        <f t="shared" si="28"/>
        <v>3.61956634148023E-2</v>
      </c>
      <c r="J65" s="269" t="s">
        <v>127</v>
      </c>
      <c r="K65" s="269" t="s">
        <v>127</v>
      </c>
      <c r="L65" s="269" t="s">
        <v>127</v>
      </c>
      <c r="M65" s="269" t="s">
        <v>127</v>
      </c>
      <c r="N65" s="265" t="s">
        <v>17</v>
      </c>
      <c r="O65" s="265" t="s">
        <v>17</v>
      </c>
      <c r="P65" s="272" t="s">
        <v>169</v>
      </c>
    </row>
    <row r="66" spans="1:16" s="65" customFormat="1" ht="19.5" thickTop="1" thickBot="1" x14ac:dyDescent="0.3">
      <c r="A66" s="369" t="s">
        <v>159</v>
      </c>
      <c r="B66" s="370"/>
      <c r="C66" s="370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1"/>
    </row>
    <row r="67" spans="1:16" s="8" customFormat="1" ht="16.5" thickTop="1" x14ac:dyDescent="0.25">
      <c r="A67" s="250" t="s">
        <v>16</v>
      </c>
      <c r="B67" s="262" t="s">
        <v>17</v>
      </c>
      <c r="C67" s="262" t="s">
        <v>17</v>
      </c>
      <c r="D67" s="263">
        <f>SUM(D68:D77)</f>
        <v>65139</v>
      </c>
      <c r="E67" s="264">
        <f>SUM(E68:E77)</f>
        <v>99.96929642763935</v>
      </c>
      <c r="F67" s="263">
        <f t="shared" ref="F67:M67" si="31">SUM(F68:F76)</f>
        <v>835726</v>
      </c>
      <c r="G67" s="264">
        <f t="shared" si="31"/>
        <v>100.00000000000001</v>
      </c>
      <c r="H67" s="263">
        <f>SUM(H68:H77)</f>
        <v>139716</v>
      </c>
      <c r="I67" s="264">
        <f>SUM(I68:I77)</f>
        <v>99.999999999999986</v>
      </c>
      <c r="J67" s="263">
        <f t="shared" si="31"/>
        <v>36394</v>
      </c>
      <c r="K67" s="264">
        <f t="shared" si="31"/>
        <v>100</v>
      </c>
      <c r="L67" s="263">
        <f t="shared" si="31"/>
        <v>150236</v>
      </c>
      <c r="M67" s="264">
        <f t="shared" si="31"/>
        <v>100</v>
      </c>
      <c r="N67" s="255" t="s">
        <v>17</v>
      </c>
      <c r="O67" s="255" t="s">
        <v>17</v>
      </c>
      <c r="P67" s="253" t="s">
        <v>18</v>
      </c>
    </row>
    <row r="68" spans="1:16" s="8" customFormat="1" ht="24.95" customHeight="1" x14ac:dyDescent="0.25">
      <c r="A68" s="139" t="s">
        <v>140</v>
      </c>
      <c r="B68" s="87" t="s">
        <v>17</v>
      </c>
      <c r="C68" s="87" t="s">
        <v>17</v>
      </c>
      <c r="D68" s="88">
        <v>1291</v>
      </c>
      <c r="E68" s="89">
        <f>+D68/$D$67*100</f>
        <v>1.9819155958795804</v>
      </c>
      <c r="F68" s="90">
        <f>+F44-F56</f>
        <v>2288</v>
      </c>
      <c r="G68" s="89">
        <f>+F68/$F$67*100</f>
        <v>0.27377394026271767</v>
      </c>
      <c r="H68" s="141">
        <f>+[2]العمالة!$K$84</f>
        <v>1956</v>
      </c>
      <c r="I68" s="89">
        <f>+H68/$H$67*100</f>
        <v>1.3999828222966588</v>
      </c>
      <c r="J68" s="91">
        <f>+'[3]021'!$C$8</f>
        <v>14</v>
      </c>
      <c r="K68" s="89">
        <f>+J68/$J$67*100</f>
        <v>3.8467879320767159E-2</v>
      </c>
      <c r="L68" s="92">
        <v>0</v>
      </c>
      <c r="M68" s="93">
        <v>0</v>
      </c>
      <c r="N68" s="87" t="s">
        <v>17</v>
      </c>
      <c r="O68" s="87" t="s">
        <v>17</v>
      </c>
      <c r="P68" s="86" t="s">
        <v>43</v>
      </c>
    </row>
    <row r="69" spans="1:16" ht="24.95" customHeight="1" x14ac:dyDescent="0.25">
      <c r="A69" s="139" t="s">
        <v>141</v>
      </c>
      <c r="B69" s="87" t="s">
        <v>17</v>
      </c>
      <c r="C69" s="87" t="s">
        <v>17</v>
      </c>
      <c r="D69" s="88">
        <v>4319</v>
      </c>
      <c r="E69" s="89">
        <f t="shared" ref="E69:E76" si="32">+D69/$D$67*100</f>
        <v>6.6304364512811063</v>
      </c>
      <c r="F69" s="90">
        <f t="shared" ref="F69:F76" si="33">+F45-F57</f>
        <v>12897</v>
      </c>
      <c r="G69" s="89">
        <f t="shared" ref="G69:G76" si="34">+F69/$F$67*100</f>
        <v>1.5432091379231949</v>
      </c>
      <c r="H69" s="141">
        <f>+[2]العمالة!$K$85</f>
        <v>6268</v>
      </c>
      <c r="I69" s="89">
        <f t="shared" ref="I69:I77" si="35">+H69/$H$67*100</f>
        <v>4.4862435225743651</v>
      </c>
      <c r="J69" s="91">
        <f>+'[3]021'!$C$9+'[3]021'!$C$10</f>
        <v>182</v>
      </c>
      <c r="K69" s="89">
        <f t="shared" ref="K69:K76" si="36">+J69/$J$67*100</f>
        <v>0.50008243116997309</v>
      </c>
      <c r="L69" s="92">
        <v>0</v>
      </c>
      <c r="M69" s="93">
        <v>0</v>
      </c>
      <c r="N69" s="87" t="s">
        <v>17</v>
      </c>
      <c r="O69" s="87" t="s">
        <v>17</v>
      </c>
      <c r="P69" s="86" t="s">
        <v>45</v>
      </c>
    </row>
    <row r="70" spans="1:16" ht="24.95" customHeight="1" x14ac:dyDescent="0.25">
      <c r="A70" s="139" t="s">
        <v>46</v>
      </c>
      <c r="B70" s="87" t="s">
        <v>17</v>
      </c>
      <c r="C70" s="87" t="s">
        <v>17</v>
      </c>
      <c r="D70" s="88">
        <v>2613</v>
      </c>
      <c r="E70" s="89">
        <f t="shared" si="32"/>
        <v>4.01142172891816</v>
      </c>
      <c r="F70" s="90">
        <f t="shared" si="33"/>
        <v>19306</v>
      </c>
      <c r="G70" s="89">
        <f t="shared" si="34"/>
        <v>2.310087277409103</v>
      </c>
      <c r="H70" s="141">
        <f>+[2]العمالة!$K$86</f>
        <v>3522</v>
      </c>
      <c r="I70" s="89">
        <f t="shared" si="35"/>
        <v>2.5208279653010393</v>
      </c>
      <c r="J70" s="91">
        <f>+'[3]021'!$C$11</f>
        <v>322</v>
      </c>
      <c r="K70" s="89">
        <f t="shared" si="36"/>
        <v>0.8847612243776446</v>
      </c>
      <c r="L70" s="91">
        <v>278</v>
      </c>
      <c r="M70" s="89">
        <f t="shared" ref="M70:M76" si="37">+L70/$L$67*100</f>
        <v>0.18504220027157273</v>
      </c>
      <c r="N70" s="87" t="s">
        <v>17</v>
      </c>
      <c r="O70" s="87" t="s">
        <v>17</v>
      </c>
      <c r="P70" s="86" t="s">
        <v>47</v>
      </c>
    </row>
    <row r="71" spans="1:16" ht="24.95" customHeight="1" x14ac:dyDescent="0.25">
      <c r="A71" s="139" t="s">
        <v>48</v>
      </c>
      <c r="B71" s="87" t="s">
        <v>17</v>
      </c>
      <c r="C71" s="87" t="s">
        <v>17</v>
      </c>
      <c r="D71" s="88">
        <v>5989</v>
      </c>
      <c r="E71" s="89">
        <f t="shared" si="32"/>
        <v>9.194184743394894</v>
      </c>
      <c r="F71" s="90">
        <f t="shared" si="33"/>
        <v>23487</v>
      </c>
      <c r="G71" s="89">
        <f t="shared" si="34"/>
        <v>2.8103708631776447</v>
      </c>
      <c r="H71" s="141">
        <f>+[2]العمالة!$K$87</f>
        <v>7570</v>
      </c>
      <c r="I71" s="89">
        <f t="shared" si="35"/>
        <v>5.4181339288270491</v>
      </c>
      <c r="J71" s="91">
        <f>+'[3]021'!$C$12</f>
        <v>2450</v>
      </c>
      <c r="K71" s="89">
        <f t="shared" si="36"/>
        <v>6.7318788811342527</v>
      </c>
      <c r="L71" s="91">
        <v>10729</v>
      </c>
      <c r="M71" s="89">
        <f t="shared" si="37"/>
        <v>7.1414308155169204</v>
      </c>
      <c r="N71" s="87" t="s">
        <v>17</v>
      </c>
      <c r="O71" s="87" t="s">
        <v>17</v>
      </c>
      <c r="P71" s="86" t="s">
        <v>49</v>
      </c>
    </row>
    <row r="72" spans="1:16" ht="24.95" customHeight="1" x14ac:dyDescent="0.25">
      <c r="A72" s="139" t="s">
        <v>50</v>
      </c>
      <c r="B72" s="87" t="s">
        <v>17</v>
      </c>
      <c r="C72" s="87" t="s">
        <v>17</v>
      </c>
      <c r="D72" s="88">
        <v>26957</v>
      </c>
      <c r="E72" s="89">
        <f t="shared" si="32"/>
        <v>41.383810006294233</v>
      </c>
      <c r="F72" s="90">
        <f t="shared" si="33"/>
        <v>96273</v>
      </c>
      <c r="G72" s="89">
        <f t="shared" si="34"/>
        <v>11.519684681342929</v>
      </c>
      <c r="H72" s="141">
        <f>+[2]العمالة!$K$88</f>
        <v>32744</v>
      </c>
      <c r="I72" s="89">
        <f t="shared" si="35"/>
        <v>23.436113258324028</v>
      </c>
      <c r="J72" s="91">
        <f>+'[3]021'!$C$13+'[3]021'!$C$14</f>
        <v>11037</v>
      </c>
      <c r="K72" s="89">
        <f t="shared" si="36"/>
        <v>30.326427433093368</v>
      </c>
      <c r="L72" s="91">
        <v>23228</v>
      </c>
      <c r="M72" s="89">
        <f t="shared" si="37"/>
        <v>15.461008014057882</v>
      </c>
      <c r="N72" s="87" t="s">
        <v>17</v>
      </c>
      <c r="O72" s="87" t="s">
        <v>17</v>
      </c>
      <c r="P72" s="86" t="s">
        <v>132</v>
      </c>
    </row>
    <row r="73" spans="1:16" ht="24.95" customHeight="1" x14ac:dyDescent="0.25">
      <c r="A73" s="139" t="s">
        <v>51</v>
      </c>
      <c r="B73" s="87" t="s">
        <v>17</v>
      </c>
      <c r="C73" s="87" t="s">
        <v>17</v>
      </c>
      <c r="D73" s="88">
        <v>8741</v>
      </c>
      <c r="E73" s="89">
        <f t="shared" si="32"/>
        <v>13.418996300219529</v>
      </c>
      <c r="F73" s="90">
        <f t="shared" si="33"/>
        <v>120868</v>
      </c>
      <c r="G73" s="89">
        <f t="shared" si="34"/>
        <v>14.46263488272472</v>
      </c>
      <c r="H73" s="141">
        <f>+[2]العمالة!$K$89</f>
        <v>24411</v>
      </c>
      <c r="I73" s="89">
        <f t="shared" si="35"/>
        <v>17.471871510779007</v>
      </c>
      <c r="J73" s="91">
        <f>+'[3]021'!$C$15</f>
        <v>1008</v>
      </c>
      <c r="K73" s="89">
        <f t="shared" si="36"/>
        <v>2.7696873110952356</v>
      </c>
      <c r="L73" s="91">
        <v>35546</v>
      </c>
      <c r="M73" s="89">
        <f t="shared" si="37"/>
        <v>23.660108096594691</v>
      </c>
      <c r="N73" s="87" t="s">
        <v>17</v>
      </c>
      <c r="O73" s="87" t="s">
        <v>17</v>
      </c>
      <c r="P73" s="86" t="s">
        <v>52</v>
      </c>
    </row>
    <row r="74" spans="1:16" ht="24.95" customHeight="1" x14ac:dyDescent="0.25">
      <c r="A74" s="139" t="s">
        <v>53</v>
      </c>
      <c r="B74" s="87" t="s">
        <v>17</v>
      </c>
      <c r="C74" s="87" t="s">
        <v>17</v>
      </c>
      <c r="D74" s="88">
        <v>13316</v>
      </c>
      <c r="E74" s="89">
        <f t="shared" si="32"/>
        <v>20.44243847771688</v>
      </c>
      <c r="F74" s="90">
        <f t="shared" si="33"/>
        <v>543822</v>
      </c>
      <c r="G74" s="89">
        <f t="shared" si="34"/>
        <v>65.071805831097748</v>
      </c>
      <c r="H74" s="141">
        <f>+[2]العمالة!$K$90</f>
        <v>56295</v>
      </c>
      <c r="I74" s="89">
        <f t="shared" si="35"/>
        <v>40.2924503993816</v>
      </c>
      <c r="J74" s="91">
        <f>+'[3]021'!$C$16</f>
        <v>19939</v>
      </c>
      <c r="K74" s="89">
        <f t="shared" si="36"/>
        <v>54.786503269769739</v>
      </c>
      <c r="L74" s="91">
        <v>76374</v>
      </c>
      <c r="M74" s="89">
        <f t="shared" si="37"/>
        <v>50.836017998349256</v>
      </c>
      <c r="N74" s="87" t="s">
        <v>17</v>
      </c>
      <c r="O74" s="87" t="s">
        <v>17</v>
      </c>
      <c r="P74" s="86" t="s">
        <v>133</v>
      </c>
    </row>
    <row r="75" spans="1:16" ht="24.95" customHeight="1" x14ac:dyDescent="0.25">
      <c r="A75" s="139" t="s">
        <v>54</v>
      </c>
      <c r="B75" s="87" t="s">
        <v>17</v>
      </c>
      <c r="C75" s="87" t="s">
        <v>17</v>
      </c>
      <c r="D75" s="88">
        <v>1765</v>
      </c>
      <c r="E75" s="89">
        <f t="shared" si="32"/>
        <v>2.7095902608268472</v>
      </c>
      <c r="F75" s="90">
        <f t="shared" si="33"/>
        <v>12994</v>
      </c>
      <c r="G75" s="89">
        <f t="shared" si="34"/>
        <v>1.554815812838179</v>
      </c>
      <c r="H75" s="141">
        <f>+[2]العمالة!$K$91</f>
        <v>6644</v>
      </c>
      <c r="I75" s="89">
        <f t="shared" si="35"/>
        <v>4.7553608749176899</v>
      </c>
      <c r="J75" s="91">
        <f>+'[3]021'!$C$17+'[3]021'!$C$18</f>
        <v>1134</v>
      </c>
      <c r="K75" s="89">
        <f t="shared" si="36"/>
        <v>3.1158982249821396</v>
      </c>
      <c r="L75" s="91">
        <v>2816</v>
      </c>
      <c r="M75" s="89">
        <f t="shared" si="37"/>
        <v>1.8743843020314706</v>
      </c>
      <c r="N75" s="87" t="s">
        <v>17</v>
      </c>
      <c r="O75" s="87" t="s">
        <v>17</v>
      </c>
      <c r="P75" s="86" t="s">
        <v>134</v>
      </c>
    </row>
    <row r="76" spans="1:16" ht="24.95" customHeight="1" x14ac:dyDescent="0.25">
      <c r="A76" s="139" t="s">
        <v>55</v>
      </c>
      <c r="B76" s="87" t="s">
        <v>17</v>
      </c>
      <c r="C76" s="87" t="s">
        <v>17</v>
      </c>
      <c r="D76" s="88">
        <v>128</v>
      </c>
      <c r="E76" s="89">
        <f t="shared" si="32"/>
        <v>0.19650286310812265</v>
      </c>
      <c r="F76" s="90">
        <f t="shared" si="33"/>
        <v>3791</v>
      </c>
      <c r="G76" s="89">
        <f t="shared" si="34"/>
        <v>0.45361757322375995</v>
      </c>
      <c r="H76" s="141">
        <f>+[2]العمالة!$K$92</f>
        <v>285</v>
      </c>
      <c r="I76" s="89">
        <f t="shared" si="35"/>
        <v>0.20398522717512668</v>
      </c>
      <c r="J76" s="91">
        <f>+'[3]021'!$C$19</f>
        <v>308</v>
      </c>
      <c r="K76" s="89">
        <f t="shared" si="36"/>
        <v>0.84629334505687759</v>
      </c>
      <c r="L76" s="91">
        <v>1265</v>
      </c>
      <c r="M76" s="89">
        <f t="shared" si="37"/>
        <v>0.84200857317819966</v>
      </c>
      <c r="N76" s="87" t="s">
        <v>17</v>
      </c>
      <c r="O76" s="87" t="s">
        <v>17</v>
      </c>
      <c r="P76" s="86" t="s">
        <v>56</v>
      </c>
    </row>
    <row r="77" spans="1:16" s="13" customFormat="1" ht="24.95" customHeight="1" thickBot="1" x14ac:dyDescent="0.3">
      <c r="A77" s="265" t="s">
        <v>137</v>
      </c>
      <c r="B77" s="265" t="s">
        <v>17</v>
      </c>
      <c r="C77" s="266" t="s">
        <v>17</v>
      </c>
      <c r="D77" s="267">
        <v>20</v>
      </c>
      <c r="E77" s="268" t="s">
        <v>170</v>
      </c>
      <c r="F77" s="269" t="s">
        <v>127</v>
      </c>
      <c r="G77" s="269" t="s">
        <v>127</v>
      </c>
      <c r="H77" s="270">
        <f>+[2]العمالة!$K$93</f>
        <v>21</v>
      </c>
      <c r="I77" s="271">
        <f t="shared" si="35"/>
        <v>1.5030490423430387E-2</v>
      </c>
      <c r="J77" s="269" t="s">
        <v>127</v>
      </c>
      <c r="K77" s="269" t="s">
        <v>127</v>
      </c>
      <c r="L77" s="269" t="s">
        <v>127</v>
      </c>
      <c r="M77" s="269" t="s">
        <v>127</v>
      </c>
      <c r="N77" s="265" t="s">
        <v>17</v>
      </c>
      <c r="O77" s="265" t="s">
        <v>17</v>
      </c>
      <c r="P77" s="272" t="s">
        <v>169</v>
      </c>
    </row>
    <row r="78" spans="1:16" s="65" customFormat="1" ht="19.5" thickTop="1" thickBot="1" x14ac:dyDescent="0.3">
      <c r="A78" s="369" t="s">
        <v>160</v>
      </c>
      <c r="B78" s="370"/>
      <c r="C78" s="370"/>
      <c r="D78" s="370"/>
      <c r="E78" s="370"/>
      <c r="F78" s="370"/>
      <c r="G78" s="370"/>
      <c r="H78" s="370"/>
      <c r="I78" s="370"/>
      <c r="J78" s="370"/>
      <c r="K78" s="370"/>
      <c r="L78" s="370"/>
      <c r="M78" s="370"/>
      <c r="N78" s="370"/>
      <c r="O78" s="370"/>
      <c r="P78" s="371"/>
    </row>
    <row r="79" spans="1:16" s="8" customFormat="1" ht="17.25" customHeight="1" thickTop="1" x14ac:dyDescent="0.25">
      <c r="A79" s="250" t="s">
        <v>16</v>
      </c>
      <c r="B79" s="262" t="s">
        <v>17</v>
      </c>
      <c r="C79" s="262" t="s">
        <v>17</v>
      </c>
      <c r="D79" s="263">
        <f>SUM(D80:D89)</f>
        <v>604111</v>
      </c>
      <c r="E79" s="264">
        <f>SUM(E80:E89)</f>
        <v>99.98559867309153</v>
      </c>
      <c r="F79" s="263">
        <f t="shared" ref="F79:M79" si="38">SUM(F80:F88)</f>
        <v>7355120</v>
      </c>
      <c r="G79" s="264">
        <f t="shared" si="38"/>
        <v>100</v>
      </c>
      <c r="H79" s="263">
        <f>SUM(H80:H89)</f>
        <v>1825603</v>
      </c>
      <c r="I79" s="264">
        <f>SUM(I80:I89)</f>
        <v>99.999999999999986</v>
      </c>
      <c r="J79" s="263">
        <f t="shared" si="38"/>
        <v>1951242</v>
      </c>
      <c r="K79" s="264">
        <f t="shared" si="38"/>
        <v>100</v>
      </c>
      <c r="L79" s="263">
        <f t="shared" si="38"/>
        <v>2072579</v>
      </c>
      <c r="M79" s="264">
        <f t="shared" si="38"/>
        <v>100</v>
      </c>
      <c r="N79" s="255" t="s">
        <v>17</v>
      </c>
      <c r="O79" s="255" t="s">
        <v>17</v>
      </c>
      <c r="P79" s="253" t="s">
        <v>18</v>
      </c>
    </row>
    <row r="80" spans="1:16" s="8" customFormat="1" ht="24.95" customHeight="1" x14ac:dyDescent="0.25">
      <c r="A80" s="139" t="s">
        <v>42</v>
      </c>
      <c r="B80" s="87" t="s">
        <v>17</v>
      </c>
      <c r="C80" s="87" t="s">
        <v>17</v>
      </c>
      <c r="D80" s="88">
        <v>29586</v>
      </c>
      <c r="E80" s="89">
        <f>+D80/$D$79*100</f>
        <v>4.8974443438374742</v>
      </c>
      <c r="F80" s="90">
        <f>+F8-F44</f>
        <v>81308</v>
      </c>
      <c r="G80" s="89">
        <f>+F80/$F$79*100</f>
        <v>1.105461229728407</v>
      </c>
      <c r="H80" s="141">
        <f>+[2]العمالة!$L$62</f>
        <v>36988</v>
      </c>
      <c r="I80" s="89">
        <f>+H80/$H$79*100</f>
        <v>2.0260702902000052</v>
      </c>
      <c r="J80" s="91">
        <f>+'[3]021'!$G$8</f>
        <v>28420</v>
      </c>
      <c r="K80" s="89">
        <f>+J80/$J$79*100</f>
        <v>1.4565082137428365</v>
      </c>
      <c r="L80" s="91">
        <v>177279</v>
      </c>
      <c r="M80" s="89">
        <f>+L80/$L$79*100</f>
        <v>8.5535460891961179</v>
      </c>
      <c r="N80" s="87" t="s">
        <v>17</v>
      </c>
      <c r="O80" s="87" t="s">
        <v>17</v>
      </c>
      <c r="P80" s="86" t="s">
        <v>43</v>
      </c>
    </row>
    <row r="81" spans="1:16" ht="24.95" customHeight="1" x14ac:dyDescent="0.25">
      <c r="A81" s="139" t="s">
        <v>44</v>
      </c>
      <c r="B81" s="87" t="s">
        <v>17</v>
      </c>
      <c r="C81" s="87" t="s">
        <v>17</v>
      </c>
      <c r="D81" s="88">
        <v>193773</v>
      </c>
      <c r="E81" s="89">
        <f t="shared" ref="E81:E88" si="39">+D81/$D$79*100</f>
        <v>32.075727804989477</v>
      </c>
      <c r="F81" s="90">
        <f t="shared" ref="F81:F88" si="40">+F9-F45</f>
        <v>860371</v>
      </c>
      <c r="G81" s="89">
        <f t="shared" ref="G81:G88" si="41">+F81/$F$79*100</f>
        <v>11.69757937328011</v>
      </c>
      <c r="H81" s="141">
        <f>+[2]العمالة!$L$63</f>
        <v>511274</v>
      </c>
      <c r="I81" s="89">
        <f t="shared" ref="I81:I89" si="42">+H81/$H$79*100</f>
        <v>28.005760288518367</v>
      </c>
      <c r="J81" s="91">
        <f>+'[3]021'!$G$9+'[3]021'!$G$10</f>
        <v>227525</v>
      </c>
      <c r="K81" s="89">
        <f t="shared" ref="K81:K88" si="43">+J81/$J$79*100</f>
        <v>11.660521862485535</v>
      </c>
      <c r="L81" s="91">
        <v>85369</v>
      </c>
      <c r="M81" s="89">
        <f t="shared" ref="M81:M88" si="44">+L81/$L$79*100</f>
        <v>4.1189744757618403</v>
      </c>
      <c r="N81" s="87" t="s">
        <v>17</v>
      </c>
      <c r="O81" s="87" t="s">
        <v>17</v>
      </c>
      <c r="P81" s="86" t="s">
        <v>45</v>
      </c>
    </row>
    <row r="82" spans="1:16" ht="24.95" customHeight="1" x14ac:dyDescent="0.25">
      <c r="A82" s="139" t="s">
        <v>46</v>
      </c>
      <c r="B82" s="87" t="s">
        <v>17</v>
      </c>
      <c r="C82" s="87" t="s">
        <v>17</v>
      </c>
      <c r="D82" s="88">
        <v>97003</v>
      </c>
      <c r="E82" s="89">
        <f t="shared" si="39"/>
        <v>16.057148437952627</v>
      </c>
      <c r="F82" s="90">
        <f t="shared" si="40"/>
        <v>1316877</v>
      </c>
      <c r="G82" s="89">
        <f t="shared" si="41"/>
        <v>17.904221820990003</v>
      </c>
      <c r="H82" s="141">
        <f>+[2]العمالة!$L$64</f>
        <v>162595</v>
      </c>
      <c r="I82" s="89">
        <f t="shared" si="42"/>
        <v>8.9063723054793407</v>
      </c>
      <c r="J82" s="91">
        <f>+'[3]021'!$G$11</f>
        <v>415711</v>
      </c>
      <c r="K82" s="89">
        <f t="shared" si="43"/>
        <v>21.304943210529498</v>
      </c>
      <c r="L82" s="91">
        <v>561059</v>
      </c>
      <c r="M82" s="89">
        <f t="shared" si="44"/>
        <v>27.07057246068787</v>
      </c>
      <c r="N82" s="87" t="s">
        <v>17</v>
      </c>
      <c r="O82" s="87" t="s">
        <v>17</v>
      </c>
      <c r="P82" s="86" t="s">
        <v>47</v>
      </c>
    </row>
    <row r="83" spans="1:16" ht="24.95" customHeight="1" x14ac:dyDescent="0.25">
      <c r="A83" s="139" t="s">
        <v>48</v>
      </c>
      <c r="B83" s="87" t="s">
        <v>17</v>
      </c>
      <c r="C83" s="87" t="s">
        <v>17</v>
      </c>
      <c r="D83" s="88">
        <v>87111</v>
      </c>
      <c r="E83" s="89">
        <f t="shared" si="39"/>
        <v>14.419701015210782</v>
      </c>
      <c r="F83" s="90">
        <f t="shared" si="40"/>
        <v>2065559</v>
      </c>
      <c r="G83" s="89">
        <f t="shared" si="41"/>
        <v>28.083280762244534</v>
      </c>
      <c r="H83" s="141">
        <f>+[2]العمالة!$L$65</f>
        <v>649509</v>
      </c>
      <c r="I83" s="89">
        <f t="shared" si="42"/>
        <v>35.577778958513981</v>
      </c>
      <c r="J83" s="91">
        <f>+'[3]021'!$G$12</f>
        <v>533194</v>
      </c>
      <c r="K83" s="89">
        <f t="shared" si="43"/>
        <v>27.325877569261014</v>
      </c>
      <c r="L83" s="91">
        <v>714375</v>
      </c>
      <c r="M83" s="89">
        <f t="shared" si="44"/>
        <v>34.467926192439471</v>
      </c>
      <c r="N83" s="87" t="s">
        <v>17</v>
      </c>
      <c r="O83" s="87" t="s">
        <v>17</v>
      </c>
      <c r="P83" s="86" t="s">
        <v>49</v>
      </c>
    </row>
    <row r="84" spans="1:16" ht="24.95" customHeight="1" x14ac:dyDescent="0.25">
      <c r="A84" s="139" t="s">
        <v>50</v>
      </c>
      <c r="B84" s="87" t="s">
        <v>17</v>
      </c>
      <c r="C84" s="87" t="s">
        <v>17</v>
      </c>
      <c r="D84" s="88">
        <v>90875</v>
      </c>
      <c r="E84" s="89">
        <f t="shared" si="39"/>
        <v>15.042765319618415</v>
      </c>
      <c r="F84" s="90">
        <f t="shared" si="40"/>
        <v>1459404</v>
      </c>
      <c r="G84" s="89">
        <f t="shared" si="41"/>
        <v>19.842014814170263</v>
      </c>
      <c r="H84" s="141">
        <f>+[2]العمالة!$L$66</f>
        <v>260336</v>
      </c>
      <c r="I84" s="89">
        <f t="shared" si="42"/>
        <v>14.260274550381435</v>
      </c>
      <c r="J84" s="91">
        <f>+'[3]021'!$G$13+'[3]021'!$G$14</f>
        <v>352061</v>
      </c>
      <c r="K84" s="89">
        <f t="shared" si="43"/>
        <v>18.042918305366531</v>
      </c>
      <c r="L84" s="91">
        <v>237152</v>
      </c>
      <c r="M84" s="89">
        <f t="shared" si="44"/>
        <v>11.44236239004641</v>
      </c>
      <c r="N84" s="87" t="s">
        <v>17</v>
      </c>
      <c r="O84" s="87" t="s">
        <v>17</v>
      </c>
      <c r="P84" s="86" t="s">
        <v>132</v>
      </c>
    </row>
    <row r="85" spans="1:16" ht="24.95" customHeight="1" x14ac:dyDescent="0.25">
      <c r="A85" s="139" t="s">
        <v>51</v>
      </c>
      <c r="B85" s="87" t="s">
        <v>17</v>
      </c>
      <c r="C85" s="87" t="s">
        <v>17</v>
      </c>
      <c r="D85" s="88">
        <v>56077</v>
      </c>
      <c r="E85" s="89">
        <f t="shared" si="39"/>
        <v>9.2825656212186178</v>
      </c>
      <c r="F85" s="90">
        <f t="shared" si="40"/>
        <v>407381</v>
      </c>
      <c r="G85" s="89">
        <f t="shared" si="41"/>
        <v>5.538740360456389</v>
      </c>
      <c r="H85" s="141">
        <f>+[2]العمالة!$L$67</f>
        <v>56108</v>
      </c>
      <c r="I85" s="89">
        <f t="shared" si="42"/>
        <v>3.0733954753580051</v>
      </c>
      <c r="J85" s="91">
        <f>+'[3]021'!$G$15</f>
        <v>97396</v>
      </c>
      <c r="K85" s="89">
        <f t="shared" si="43"/>
        <v>4.9914874731068721</v>
      </c>
      <c r="L85" s="91">
        <v>41070</v>
      </c>
      <c r="M85" s="89">
        <f t="shared" si="44"/>
        <v>1.981589121572688</v>
      </c>
      <c r="N85" s="87" t="s">
        <v>17</v>
      </c>
      <c r="O85" s="87" t="s">
        <v>17</v>
      </c>
      <c r="P85" s="86" t="s">
        <v>52</v>
      </c>
    </row>
    <row r="86" spans="1:16" ht="24.95" customHeight="1" x14ac:dyDescent="0.25">
      <c r="A86" s="139" t="s">
        <v>53</v>
      </c>
      <c r="B86" s="87" t="s">
        <v>17</v>
      </c>
      <c r="C86" s="87" t="s">
        <v>17</v>
      </c>
      <c r="D86" s="88">
        <v>34039</v>
      </c>
      <c r="E86" s="89">
        <f t="shared" si="39"/>
        <v>5.6345605360604258</v>
      </c>
      <c r="F86" s="90">
        <f t="shared" si="40"/>
        <v>1049893</v>
      </c>
      <c r="G86" s="89">
        <f t="shared" si="41"/>
        <v>14.274315034968838</v>
      </c>
      <c r="H86" s="141">
        <f>+[2]العمالة!$L$68</f>
        <v>107407</v>
      </c>
      <c r="I86" s="89">
        <f t="shared" si="42"/>
        <v>5.8833711381937919</v>
      </c>
      <c r="J86" s="91">
        <f>+'[3]021'!$G$16</f>
        <v>266768</v>
      </c>
      <c r="K86" s="89">
        <f t="shared" si="43"/>
        <v>13.671702433629452</v>
      </c>
      <c r="L86" s="91">
        <v>242669</v>
      </c>
      <c r="M86" s="89">
        <f t="shared" si="44"/>
        <v>11.708552484609754</v>
      </c>
      <c r="N86" s="87" t="s">
        <v>17</v>
      </c>
      <c r="O86" s="87" t="s">
        <v>17</v>
      </c>
      <c r="P86" s="86" t="s">
        <v>133</v>
      </c>
    </row>
    <row r="87" spans="1:16" ht="24.95" customHeight="1" x14ac:dyDescent="0.25">
      <c r="A87" s="139" t="s">
        <v>54</v>
      </c>
      <c r="B87" s="87" t="s">
        <v>17</v>
      </c>
      <c r="C87" s="87" t="s">
        <v>17</v>
      </c>
      <c r="D87" s="88">
        <v>14277</v>
      </c>
      <c r="E87" s="89">
        <f t="shared" si="39"/>
        <v>2.3633074054271486</v>
      </c>
      <c r="F87" s="90">
        <f t="shared" si="40"/>
        <v>67635</v>
      </c>
      <c r="G87" s="89">
        <f t="shared" si="41"/>
        <v>0.91956351493925315</v>
      </c>
      <c r="H87" s="141">
        <f>+[2]العمالة!$L$69</f>
        <v>13911</v>
      </c>
      <c r="I87" s="89">
        <f t="shared" si="42"/>
        <v>0.76199480390862639</v>
      </c>
      <c r="J87" s="91">
        <f>+'[3]021'!$G$17+'[3]021'!$G$18</f>
        <v>23779</v>
      </c>
      <c r="K87" s="89">
        <f t="shared" si="43"/>
        <v>1.2186597049469006</v>
      </c>
      <c r="L87" s="91">
        <v>10731</v>
      </c>
      <c r="M87" s="89">
        <f t="shared" si="44"/>
        <v>0.51776072226921144</v>
      </c>
      <c r="N87" s="87" t="s">
        <v>17</v>
      </c>
      <c r="O87" s="87" t="s">
        <v>17</v>
      </c>
      <c r="P87" s="86" t="s">
        <v>134</v>
      </c>
    </row>
    <row r="88" spans="1:16" ht="24.95" customHeight="1" x14ac:dyDescent="0.25">
      <c r="A88" s="139" t="s">
        <v>55</v>
      </c>
      <c r="B88" s="87" t="s">
        <v>17</v>
      </c>
      <c r="C88" s="87" t="s">
        <v>17</v>
      </c>
      <c r="D88" s="88">
        <v>1283</v>
      </c>
      <c r="E88" s="89">
        <f t="shared" si="39"/>
        <v>0.21237818877656592</v>
      </c>
      <c r="F88" s="90">
        <f t="shared" si="40"/>
        <v>46692</v>
      </c>
      <c r="G88" s="89">
        <f t="shared" si="41"/>
        <v>0.63482308922220165</v>
      </c>
      <c r="H88" s="141">
        <f>+[2]العمالة!$L$70</f>
        <v>3617</v>
      </c>
      <c r="I88" s="89">
        <f t="shared" si="42"/>
        <v>0.19812631771529737</v>
      </c>
      <c r="J88" s="91">
        <f>+'[3]021'!$G$19</f>
        <v>6388</v>
      </c>
      <c r="K88" s="89">
        <f t="shared" si="43"/>
        <v>0.32738122693135963</v>
      </c>
      <c r="L88" s="91">
        <v>2875</v>
      </c>
      <c r="M88" s="89">
        <f t="shared" si="44"/>
        <v>0.13871606341664178</v>
      </c>
      <c r="N88" s="87" t="s">
        <v>17</v>
      </c>
      <c r="O88" s="87" t="s">
        <v>17</v>
      </c>
      <c r="P88" s="86" t="s">
        <v>56</v>
      </c>
    </row>
    <row r="89" spans="1:16" s="13" customFormat="1" ht="24.95" customHeight="1" thickBot="1" x14ac:dyDescent="0.3">
      <c r="A89" s="265" t="s">
        <v>137</v>
      </c>
      <c r="B89" s="265" t="s">
        <v>17</v>
      </c>
      <c r="C89" s="266" t="s">
        <v>17</v>
      </c>
      <c r="D89" s="267">
        <v>87</v>
      </c>
      <c r="E89" s="268" t="s">
        <v>170</v>
      </c>
      <c r="F89" s="269" t="s">
        <v>127</v>
      </c>
      <c r="G89" s="269" t="s">
        <v>127</v>
      </c>
      <c r="H89" s="270">
        <f>+[2]العمالة!$L$71</f>
        <v>23858</v>
      </c>
      <c r="I89" s="271">
        <f t="shared" si="42"/>
        <v>1.3068558717311485</v>
      </c>
      <c r="J89" s="269" t="s">
        <v>127</v>
      </c>
      <c r="K89" s="269" t="s">
        <v>127</v>
      </c>
      <c r="L89" s="269" t="s">
        <v>127</v>
      </c>
      <c r="M89" s="269" t="s">
        <v>127</v>
      </c>
      <c r="N89" s="265" t="s">
        <v>17</v>
      </c>
      <c r="O89" s="265" t="s">
        <v>17</v>
      </c>
      <c r="P89" s="272" t="s">
        <v>169</v>
      </c>
    </row>
    <row r="90" spans="1:16" s="65" customFormat="1" ht="19.5" thickTop="1" thickBot="1" x14ac:dyDescent="0.3">
      <c r="A90" s="369" t="s">
        <v>161</v>
      </c>
      <c r="B90" s="370"/>
      <c r="C90" s="370"/>
      <c r="D90" s="370"/>
      <c r="E90" s="370"/>
      <c r="F90" s="370"/>
      <c r="G90" s="370"/>
      <c r="H90" s="370"/>
      <c r="I90" s="370"/>
      <c r="J90" s="370"/>
      <c r="K90" s="370"/>
      <c r="L90" s="370"/>
      <c r="M90" s="370"/>
      <c r="N90" s="370"/>
      <c r="O90" s="370"/>
      <c r="P90" s="371"/>
    </row>
    <row r="91" spans="1:16" s="8" customFormat="1" ht="16.5" thickTop="1" x14ac:dyDescent="0.25">
      <c r="A91" s="250" t="s">
        <v>16</v>
      </c>
      <c r="B91" s="262" t="s">
        <v>17</v>
      </c>
      <c r="C91" s="262" t="s">
        <v>17</v>
      </c>
      <c r="D91" s="263">
        <f>SUM(D92:D101)</f>
        <v>503755</v>
      </c>
      <c r="E91" s="264">
        <f>SUM(E92:E101)</f>
        <v>99.996625343669038</v>
      </c>
      <c r="F91" s="263">
        <f t="shared" ref="F91:M91" si="45">SUM(F92:F100)</f>
        <v>6708562</v>
      </c>
      <c r="G91" s="264">
        <f t="shared" si="45"/>
        <v>99.999999999999986</v>
      </c>
      <c r="H91" s="263">
        <f>SUM(H92:H101)</f>
        <v>1627693</v>
      </c>
      <c r="I91" s="264">
        <f>SUM(I92:I101)</f>
        <v>99.999999999999986</v>
      </c>
      <c r="J91" s="263">
        <f t="shared" si="45"/>
        <v>1716659</v>
      </c>
      <c r="K91" s="264">
        <f t="shared" si="45"/>
        <v>100</v>
      </c>
      <c r="L91" s="263">
        <f t="shared" si="45"/>
        <v>1567097</v>
      </c>
      <c r="M91" s="264">
        <f t="shared" si="45"/>
        <v>100.00000000000001</v>
      </c>
      <c r="N91" s="255" t="s">
        <v>17</v>
      </c>
      <c r="O91" s="255" t="s">
        <v>17</v>
      </c>
      <c r="P91" s="253" t="s">
        <v>18</v>
      </c>
    </row>
    <row r="92" spans="1:16" s="8" customFormat="1" ht="24.95" customHeight="1" x14ac:dyDescent="0.25">
      <c r="A92" s="139" t="s">
        <v>42</v>
      </c>
      <c r="B92" s="87" t="s">
        <v>17</v>
      </c>
      <c r="C92" s="87" t="s">
        <v>17</v>
      </c>
      <c r="D92" s="88">
        <v>20802</v>
      </c>
      <c r="E92" s="89">
        <f>+D92/$D$91*100</f>
        <v>4.1293882939127151</v>
      </c>
      <c r="F92" s="90">
        <f>+F20-F56</f>
        <v>76028</v>
      </c>
      <c r="G92" s="89">
        <f>+F92/$F$91*100</f>
        <v>1.1332980152825598</v>
      </c>
      <c r="H92" s="141">
        <f>+[2]العمالة!$L$73</f>
        <v>33465</v>
      </c>
      <c r="I92" s="89">
        <f>+H92/$H$91*100</f>
        <v>2.0559773863990323</v>
      </c>
      <c r="J92" s="91">
        <f>+'[3]021'!$E$8</f>
        <v>26247</v>
      </c>
      <c r="K92" s="89">
        <f>+J92/$J$91*100</f>
        <v>1.5289582846680674</v>
      </c>
      <c r="L92" s="91">
        <v>162843</v>
      </c>
      <c r="M92" s="89">
        <f>+L92/$L$91*100</f>
        <v>10.391379729525358</v>
      </c>
      <c r="N92" s="87" t="s">
        <v>17</v>
      </c>
      <c r="O92" s="87" t="s">
        <v>17</v>
      </c>
      <c r="P92" s="86" t="s">
        <v>43</v>
      </c>
    </row>
    <row r="93" spans="1:16" ht="24.95" customHeight="1" x14ac:dyDescent="0.25">
      <c r="A93" s="139" t="s">
        <v>44</v>
      </c>
      <c r="B93" s="87" t="s">
        <v>17</v>
      </c>
      <c r="C93" s="87" t="s">
        <v>17</v>
      </c>
      <c r="D93" s="88">
        <v>151756</v>
      </c>
      <c r="E93" s="89">
        <f t="shared" ref="E93:E100" si="46">+D93/$D$91*100</f>
        <v>30.124961538843287</v>
      </c>
      <c r="F93" s="90">
        <f t="shared" ref="F93:F100" si="47">+F21-F57</f>
        <v>721307</v>
      </c>
      <c r="G93" s="89">
        <f t="shared" ref="G93:G100" si="48">+F93/$F$91*100</f>
        <v>10.752035980289069</v>
      </c>
      <c r="H93" s="141">
        <f>+[2]العمالة!$L$74</f>
        <v>457689</v>
      </c>
      <c r="I93" s="89">
        <f t="shared" ref="I93:I101" si="49">+H93/$H$91*100</f>
        <v>28.118877454163655</v>
      </c>
      <c r="J93" s="91">
        <f>+'[3]021'!$E$9+'[3]021'!$E$10</f>
        <v>203951</v>
      </c>
      <c r="K93" s="89">
        <f t="shared" ref="K93:K100" si="50">+J93/$J$91*100</f>
        <v>11.880693836108394</v>
      </c>
      <c r="L93" s="91">
        <v>59878</v>
      </c>
      <c r="M93" s="89">
        <f t="shared" ref="M93:M100" si="51">+L93/$L$91*100</f>
        <v>3.8209504580763025</v>
      </c>
      <c r="N93" s="87" t="s">
        <v>17</v>
      </c>
      <c r="O93" s="87" t="s">
        <v>17</v>
      </c>
      <c r="P93" s="86" t="s">
        <v>45</v>
      </c>
    </row>
    <row r="94" spans="1:16" ht="24.95" customHeight="1" x14ac:dyDescent="0.25">
      <c r="A94" s="139" t="s">
        <v>46</v>
      </c>
      <c r="B94" s="87" t="s">
        <v>17</v>
      </c>
      <c r="C94" s="87" t="s">
        <v>17</v>
      </c>
      <c r="D94" s="88">
        <v>88665</v>
      </c>
      <c r="E94" s="89">
        <f t="shared" si="46"/>
        <v>17.600817857887264</v>
      </c>
      <c r="F94" s="90">
        <f t="shared" si="47"/>
        <v>1194218</v>
      </c>
      <c r="G94" s="89">
        <f t="shared" si="48"/>
        <v>17.801400657845896</v>
      </c>
      <c r="H94" s="141">
        <f>+[2]العمالة!$L$75</f>
        <v>144943</v>
      </c>
      <c r="I94" s="89">
        <f t="shared" si="49"/>
        <v>8.904811902490211</v>
      </c>
      <c r="J94" s="91">
        <f>+'[3]021'!$E$11</f>
        <v>366752</v>
      </c>
      <c r="K94" s="89">
        <f t="shared" si="50"/>
        <v>21.36428958808942</v>
      </c>
      <c r="L94" s="91">
        <v>446484</v>
      </c>
      <c r="M94" s="89">
        <f t="shared" si="51"/>
        <v>28.491152749319284</v>
      </c>
      <c r="N94" s="87" t="s">
        <v>17</v>
      </c>
      <c r="O94" s="87" t="s">
        <v>17</v>
      </c>
      <c r="P94" s="86" t="s">
        <v>47</v>
      </c>
    </row>
    <row r="95" spans="1:16" ht="24.95" customHeight="1" x14ac:dyDescent="0.25">
      <c r="A95" s="139" t="s">
        <v>48</v>
      </c>
      <c r="B95" s="87" t="s">
        <v>17</v>
      </c>
      <c r="C95" s="87" t="s">
        <v>17</v>
      </c>
      <c r="D95" s="88">
        <v>74141</v>
      </c>
      <c r="E95" s="89">
        <f t="shared" si="46"/>
        <v>14.717670296076465</v>
      </c>
      <c r="F95" s="90">
        <f t="shared" si="47"/>
        <v>1873381</v>
      </c>
      <c r="G95" s="89">
        <f t="shared" si="48"/>
        <v>27.925224511601744</v>
      </c>
      <c r="H95" s="141">
        <f>+[2]العمالة!$L$76</f>
        <v>588090</v>
      </c>
      <c r="I95" s="89">
        <f t="shared" si="49"/>
        <v>36.130277638350719</v>
      </c>
      <c r="J95" s="91">
        <f>+'[3]021'!$E$12</f>
        <v>490431</v>
      </c>
      <c r="K95" s="89">
        <f t="shared" si="50"/>
        <v>28.568923705872862</v>
      </c>
      <c r="L95" s="91">
        <v>566952</v>
      </c>
      <c r="M95" s="89">
        <f t="shared" si="51"/>
        <v>36.178487994042484</v>
      </c>
      <c r="N95" s="87" t="s">
        <v>17</v>
      </c>
      <c r="O95" s="87" t="s">
        <v>17</v>
      </c>
      <c r="P95" s="86" t="s">
        <v>49</v>
      </c>
    </row>
    <row r="96" spans="1:16" ht="24.95" customHeight="1" x14ac:dyDescent="0.25">
      <c r="A96" s="139" t="s">
        <v>50</v>
      </c>
      <c r="B96" s="87" t="s">
        <v>17</v>
      </c>
      <c r="C96" s="87" t="s">
        <v>17</v>
      </c>
      <c r="D96" s="88">
        <v>81523</v>
      </c>
      <c r="E96" s="89">
        <f t="shared" si="46"/>
        <v>16.183065180494484</v>
      </c>
      <c r="F96" s="90">
        <f t="shared" si="47"/>
        <v>1374312</v>
      </c>
      <c r="G96" s="89">
        <f t="shared" si="48"/>
        <v>20.485940205963661</v>
      </c>
      <c r="H96" s="141">
        <f>+[2]العمالة!$L$77</f>
        <v>244018</v>
      </c>
      <c r="I96" s="89">
        <f t="shared" si="49"/>
        <v>14.991647687862514</v>
      </c>
      <c r="J96" s="91">
        <f>+'[3]021'!$E$13+'[3]021'!$E$14</f>
        <v>314934</v>
      </c>
      <c r="K96" s="89">
        <f t="shared" si="50"/>
        <v>18.345751835396545</v>
      </c>
      <c r="L96" s="91">
        <v>182090</v>
      </c>
      <c r="M96" s="89">
        <f t="shared" si="51"/>
        <v>11.619574282893783</v>
      </c>
      <c r="N96" s="87" t="s">
        <v>17</v>
      </c>
      <c r="O96" s="87" t="s">
        <v>17</v>
      </c>
      <c r="P96" s="86" t="s">
        <v>132</v>
      </c>
    </row>
    <row r="97" spans="1:16" ht="24.95" customHeight="1" x14ac:dyDescent="0.25">
      <c r="A97" s="139" t="s">
        <v>51</v>
      </c>
      <c r="B97" s="87" t="s">
        <v>17</v>
      </c>
      <c r="C97" s="87" t="s">
        <v>17</v>
      </c>
      <c r="D97" s="88">
        <v>45430</v>
      </c>
      <c r="E97" s="89">
        <f t="shared" si="46"/>
        <v>9.0182727714861404</v>
      </c>
      <c r="F97" s="90">
        <f t="shared" si="47"/>
        <v>378222</v>
      </c>
      <c r="G97" s="89">
        <f t="shared" si="48"/>
        <v>5.6378997466223009</v>
      </c>
      <c r="H97" s="141">
        <f>+[2]العمالة!$L$78</f>
        <v>44255</v>
      </c>
      <c r="I97" s="89">
        <f t="shared" si="49"/>
        <v>2.7188788057698843</v>
      </c>
      <c r="J97" s="91">
        <f>+'[3]021'!$E$15</f>
        <v>84052</v>
      </c>
      <c r="K97" s="89">
        <f t="shared" si="50"/>
        <v>4.8962548764780891</v>
      </c>
      <c r="L97" s="91">
        <v>23246</v>
      </c>
      <c r="M97" s="89">
        <f t="shared" si="51"/>
        <v>1.483379778022675</v>
      </c>
      <c r="N97" s="87" t="s">
        <v>17</v>
      </c>
      <c r="O97" s="87" t="s">
        <v>17</v>
      </c>
      <c r="P97" s="86" t="s">
        <v>52</v>
      </c>
    </row>
    <row r="98" spans="1:16" ht="24.95" customHeight="1" x14ac:dyDescent="0.25">
      <c r="A98" s="139" t="s">
        <v>53</v>
      </c>
      <c r="B98" s="87" t="s">
        <v>17</v>
      </c>
      <c r="C98" s="87" t="s">
        <v>17</v>
      </c>
      <c r="D98" s="88">
        <v>28509</v>
      </c>
      <c r="E98" s="89">
        <f t="shared" si="46"/>
        <v>5.6592986670107495</v>
      </c>
      <c r="F98" s="90">
        <f t="shared" si="47"/>
        <v>993002</v>
      </c>
      <c r="G98" s="89">
        <f t="shared" si="48"/>
        <v>14.802009730252177</v>
      </c>
      <c r="H98" s="141">
        <f>+[2]العمالة!$L$79</f>
        <v>83623</v>
      </c>
      <c r="I98" s="89">
        <f t="shared" si="49"/>
        <v>5.1375167184475208</v>
      </c>
      <c r="J98" s="91">
        <f>+'[3]021'!$E$16</f>
        <v>206334</v>
      </c>
      <c r="K98" s="89">
        <f t="shared" si="50"/>
        <v>12.019509990044616</v>
      </c>
      <c r="L98" s="91">
        <v>118381</v>
      </c>
      <c r="M98" s="89">
        <f t="shared" si="51"/>
        <v>7.554159059713597</v>
      </c>
      <c r="N98" s="87" t="s">
        <v>17</v>
      </c>
      <c r="O98" s="87" t="s">
        <v>17</v>
      </c>
      <c r="P98" s="86" t="s">
        <v>133</v>
      </c>
    </row>
    <row r="99" spans="1:16" ht="24.95" customHeight="1" x14ac:dyDescent="0.25">
      <c r="A99" s="139" t="s">
        <v>54</v>
      </c>
      <c r="B99" s="87" t="s">
        <v>17</v>
      </c>
      <c r="C99" s="87" t="s">
        <v>17</v>
      </c>
      <c r="D99" s="88">
        <v>11853</v>
      </c>
      <c r="E99" s="89">
        <f t="shared" si="46"/>
        <v>2.3529294994590626</v>
      </c>
      <c r="F99" s="90">
        <f t="shared" si="47"/>
        <v>61305</v>
      </c>
      <c r="G99" s="89">
        <f t="shared" si="48"/>
        <v>0.91383220427865164</v>
      </c>
      <c r="H99" s="141">
        <f>+[2]العمالة!$L$80</f>
        <v>10994</v>
      </c>
      <c r="I99" s="89">
        <f t="shared" si="49"/>
        <v>0.67543449532559274</v>
      </c>
      <c r="J99" s="91">
        <f>+'[3]021'!$E$17+'[3]021'!$E$18</f>
        <v>18550</v>
      </c>
      <c r="K99" s="89">
        <f t="shared" si="50"/>
        <v>1.0805873501959329</v>
      </c>
      <c r="L99" s="91">
        <v>4348</v>
      </c>
      <c r="M99" s="89">
        <f t="shared" si="51"/>
        <v>0.27745570312495016</v>
      </c>
      <c r="N99" s="87" t="s">
        <v>17</v>
      </c>
      <c r="O99" s="87" t="s">
        <v>17</v>
      </c>
      <c r="P99" s="86" t="s">
        <v>134</v>
      </c>
    </row>
    <row r="100" spans="1:16" ht="24.95" customHeight="1" x14ac:dyDescent="0.25">
      <c r="A100" s="139" t="s">
        <v>55</v>
      </c>
      <c r="B100" s="87" t="s">
        <v>17</v>
      </c>
      <c r="C100" s="87" t="s">
        <v>17</v>
      </c>
      <c r="D100" s="88">
        <v>1059</v>
      </c>
      <c r="E100" s="89">
        <f t="shared" si="46"/>
        <v>0.21022123849887345</v>
      </c>
      <c r="F100" s="90">
        <f t="shared" si="47"/>
        <v>36787</v>
      </c>
      <c r="G100" s="89">
        <f t="shared" si="48"/>
        <v>0.54835894786393868</v>
      </c>
      <c r="H100" s="141">
        <f>+[2]العمالة!$L$81</f>
        <v>2835</v>
      </c>
      <c r="I100" s="89">
        <f t="shared" si="49"/>
        <v>0.17417289378279566</v>
      </c>
      <c r="J100" s="91">
        <f>+'[3]021'!$E$19</f>
        <v>5408</v>
      </c>
      <c r="K100" s="89">
        <f t="shared" si="50"/>
        <v>0.31503053314607032</v>
      </c>
      <c r="L100" s="91">
        <v>2875</v>
      </c>
      <c r="M100" s="89">
        <f t="shared" si="51"/>
        <v>0.18346024528156202</v>
      </c>
      <c r="N100" s="87" t="s">
        <v>17</v>
      </c>
      <c r="O100" s="87" t="s">
        <v>17</v>
      </c>
      <c r="P100" s="86" t="s">
        <v>56</v>
      </c>
    </row>
    <row r="101" spans="1:16" s="13" customFormat="1" ht="24.95" customHeight="1" thickBot="1" x14ac:dyDescent="0.3">
      <c r="A101" s="265" t="s">
        <v>137</v>
      </c>
      <c r="B101" s="265" t="s">
        <v>17</v>
      </c>
      <c r="C101" s="266" t="s">
        <v>17</v>
      </c>
      <c r="D101" s="267">
        <v>17</v>
      </c>
      <c r="E101" s="268" t="s">
        <v>170</v>
      </c>
      <c r="F101" s="269" t="s">
        <v>127</v>
      </c>
      <c r="G101" s="269" t="s">
        <v>127</v>
      </c>
      <c r="H101" s="270">
        <f>+[2]العمالة!$L$82</f>
        <v>17781</v>
      </c>
      <c r="I101" s="271">
        <f t="shared" si="49"/>
        <v>1.0924050174080739</v>
      </c>
      <c r="J101" s="269" t="s">
        <v>127</v>
      </c>
      <c r="K101" s="269" t="s">
        <v>127</v>
      </c>
      <c r="L101" s="269" t="s">
        <v>127</v>
      </c>
      <c r="M101" s="269" t="s">
        <v>127</v>
      </c>
      <c r="N101" s="265" t="s">
        <v>17</v>
      </c>
      <c r="O101" s="265" t="s">
        <v>17</v>
      </c>
      <c r="P101" s="272" t="s">
        <v>169</v>
      </c>
    </row>
    <row r="102" spans="1:16" s="65" customFormat="1" ht="19.5" thickTop="1" thickBot="1" x14ac:dyDescent="0.3">
      <c r="A102" s="369" t="s">
        <v>162</v>
      </c>
      <c r="B102" s="370"/>
      <c r="C102" s="370"/>
      <c r="D102" s="370"/>
      <c r="E102" s="370"/>
      <c r="F102" s="370"/>
      <c r="G102" s="370"/>
      <c r="H102" s="370"/>
      <c r="I102" s="370"/>
      <c r="J102" s="370"/>
      <c r="K102" s="370"/>
      <c r="L102" s="370"/>
      <c r="M102" s="370"/>
      <c r="N102" s="370"/>
      <c r="O102" s="370"/>
      <c r="P102" s="371"/>
    </row>
    <row r="103" spans="1:16" s="8" customFormat="1" ht="16.5" thickTop="1" x14ac:dyDescent="0.25">
      <c r="A103" s="250" t="s">
        <v>16</v>
      </c>
      <c r="B103" s="262" t="s">
        <v>17</v>
      </c>
      <c r="C103" s="262" t="s">
        <v>17</v>
      </c>
      <c r="D103" s="263">
        <f>SUM(D104:D113)</f>
        <v>100356</v>
      </c>
      <c r="E103" s="264">
        <f>SUM(E104:E113)</f>
        <v>100</v>
      </c>
      <c r="F103" s="263">
        <f t="shared" ref="F103:M103" si="52">SUM(F104:F112)</f>
        <v>646558</v>
      </c>
      <c r="G103" s="264">
        <f t="shared" si="52"/>
        <v>100</v>
      </c>
      <c r="H103" s="263">
        <f>SUM(H104:H113)</f>
        <v>197910</v>
      </c>
      <c r="I103" s="264">
        <f>SUM(I104:I113)</f>
        <v>99.999999999999986</v>
      </c>
      <c r="J103" s="263">
        <f t="shared" si="52"/>
        <v>234583</v>
      </c>
      <c r="K103" s="264">
        <f t="shared" si="52"/>
        <v>100</v>
      </c>
      <c r="L103" s="263">
        <f t="shared" si="52"/>
        <v>505481</v>
      </c>
      <c r="M103" s="264">
        <f t="shared" si="52"/>
        <v>100.00000000000001</v>
      </c>
      <c r="N103" s="255" t="s">
        <v>17</v>
      </c>
      <c r="O103" s="255" t="s">
        <v>17</v>
      </c>
      <c r="P103" s="253" t="s">
        <v>18</v>
      </c>
    </row>
    <row r="104" spans="1:16" s="8" customFormat="1" ht="24.95" customHeight="1" x14ac:dyDescent="0.25">
      <c r="A104" s="139" t="s">
        <v>140</v>
      </c>
      <c r="B104" s="87" t="s">
        <v>17</v>
      </c>
      <c r="C104" s="87" t="s">
        <v>17</v>
      </c>
      <c r="D104" s="88">
        <v>8784</v>
      </c>
      <c r="E104" s="89">
        <f>+D104/$D$103*100</f>
        <v>8.7528398899916304</v>
      </c>
      <c r="F104" s="90">
        <f>+F32-F68</f>
        <v>5280</v>
      </c>
      <c r="G104" s="89">
        <f>+F104/$F$103*100</f>
        <v>0.8166320732246759</v>
      </c>
      <c r="H104" s="141">
        <f>+[2]العمالة!$L$84</f>
        <v>3523</v>
      </c>
      <c r="I104" s="89">
        <f>+H104/$H$103*100</f>
        <v>1.7801020665959275</v>
      </c>
      <c r="J104" s="91">
        <f>+'[3]021'!$F$8</f>
        <v>2173</v>
      </c>
      <c r="K104" s="89">
        <f>+J104/$J$103*100</f>
        <v>0.92632458447543076</v>
      </c>
      <c r="L104" s="91">
        <v>14436</v>
      </c>
      <c r="M104" s="89">
        <f>+L104/$L$103*100</f>
        <v>2.8558936933336763</v>
      </c>
      <c r="N104" s="87" t="s">
        <v>17</v>
      </c>
      <c r="O104" s="87" t="s">
        <v>17</v>
      </c>
      <c r="P104" s="86" t="s">
        <v>43</v>
      </c>
    </row>
    <row r="105" spans="1:16" ht="24.95" customHeight="1" x14ac:dyDescent="0.25">
      <c r="A105" s="139" t="s">
        <v>141</v>
      </c>
      <c r="B105" s="87" t="s">
        <v>17</v>
      </c>
      <c r="C105" s="87" t="s">
        <v>17</v>
      </c>
      <c r="D105" s="88">
        <v>42017</v>
      </c>
      <c r="E105" s="89">
        <f t="shared" ref="E105:E113" si="53">+D105/$D$103*100</f>
        <v>41.867950097652354</v>
      </c>
      <c r="F105" s="90">
        <f t="shared" ref="F105:F112" si="54">+F33-F69</f>
        <v>139064</v>
      </c>
      <c r="G105" s="89">
        <f t="shared" ref="G105:G112" si="55">+F105/$F$103*100</f>
        <v>21.508356558885669</v>
      </c>
      <c r="H105" s="141">
        <f>+[2]العمالة!$L$85</f>
        <v>53585</v>
      </c>
      <c r="I105" s="89">
        <f t="shared" ref="I105:I113" si="56">+H105/$H$103*100</f>
        <v>27.075438330554292</v>
      </c>
      <c r="J105" s="91">
        <f>+'[3]021'!$F$9+'[3]021'!$F$10</f>
        <v>23574</v>
      </c>
      <c r="K105" s="89">
        <f t="shared" ref="K105:K112" si="57">+J105/$J$103*100</f>
        <v>10.049321562091029</v>
      </c>
      <c r="L105" s="91">
        <v>25491</v>
      </c>
      <c r="M105" s="89">
        <f t="shared" ref="M105:M111" si="58">+L105/$L$103*100</f>
        <v>5.0429195162627281</v>
      </c>
      <c r="N105" s="87" t="s">
        <v>17</v>
      </c>
      <c r="O105" s="87" t="s">
        <v>17</v>
      </c>
      <c r="P105" s="86" t="s">
        <v>45</v>
      </c>
    </row>
    <row r="106" spans="1:16" ht="24.95" customHeight="1" x14ac:dyDescent="0.25">
      <c r="A106" s="139" t="s">
        <v>46</v>
      </c>
      <c r="B106" s="87" t="s">
        <v>17</v>
      </c>
      <c r="C106" s="87" t="s">
        <v>17</v>
      </c>
      <c r="D106" s="88">
        <v>8338</v>
      </c>
      <c r="E106" s="89">
        <f t="shared" si="53"/>
        <v>8.3084220176172821</v>
      </c>
      <c r="F106" s="90">
        <f t="shared" si="54"/>
        <v>122659</v>
      </c>
      <c r="G106" s="89">
        <f t="shared" si="55"/>
        <v>18.971074520769985</v>
      </c>
      <c r="H106" s="141">
        <f>+[2]العمالة!$L$86</f>
        <v>17652</v>
      </c>
      <c r="I106" s="89">
        <f t="shared" si="56"/>
        <v>8.9192056995604059</v>
      </c>
      <c r="J106" s="91">
        <f>+'[3]021'!$F$11</f>
        <v>48959</v>
      </c>
      <c r="K106" s="89">
        <f t="shared" si="57"/>
        <v>20.870651325969913</v>
      </c>
      <c r="L106" s="91">
        <v>114575</v>
      </c>
      <c r="M106" s="89">
        <f t="shared" si="58"/>
        <v>22.666529503581735</v>
      </c>
      <c r="N106" s="87" t="s">
        <v>17</v>
      </c>
      <c r="O106" s="87" t="s">
        <v>17</v>
      </c>
      <c r="P106" s="86" t="s">
        <v>47</v>
      </c>
    </row>
    <row r="107" spans="1:16" ht="24.95" customHeight="1" x14ac:dyDescent="0.25">
      <c r="A107" s="139" t="s">
        <v>48</v>
      </c>
      <c r="B107" s="87" t="s">
        <v>17</v>
      </c>
      <c r="C107" s="87" t="s">
        <v>17</v>
      </c>
      <c r="D107" s="88">
        <v>12970</v>
      </c>
      <c r="E107" s="89">
        <f t="shared" si="53"/>
        <v>12.923990593487186</v>
      </c>
      <c r="F107" s="90">
        <f t="shared" si="54"/>
        <v>192178</v>
      </c>
      <c r="G107" s="89">
        <f t="shared" si="55"/>
        <v>29.723242153062834</v>
      </c>
      <c r="H107" s="141">
        <f>+[2]العمالة!$L$87</f>
        <v>61419</v>
      </c>
      <c r="I107" s="89">
        <f t="shared" si="56"/>
        <v>31.033803243898745</v>
      </c>
      <c r="J107" s="91">
        <f>+'[3]021'!$F$12</f>
        <v>42763</v>
      </c>
      <c r="K107" s="89">
        <f t="shared" si="57"/>
        <v>18.229368709582534</v>
      </c>
      <c r="L107" s="91">
        <v>147423</v>
      </c>
      <c r="M107" s="89">
        <f t="shared" si="58"/>
        <v>29.164894427288068</v>
      </c>
      <c r="N107" s="87" t="s">
        <v>17</v>
      </c>
      <c r="O107" s="87" t="s">
        <v>17</v>
      </c>
      <c r="P107" s="86" t="s">
        <v>49</v>
      </c>
    </row>
    <row r="108" spans="1:16" ht="24.95" customHeight="1" x14ac:dyDescent="0.25">
      <c r="A108" s="139" t="s">
        <v>50</v>
      </c>
      <c r="B108" s="87" t="s">
        <v>17</v>
      </c>
      <c r="C108" s="87" t="s">
        <v>17</v>
      </c>
      <c r="D108" s="88">
        <v>9352</v>
      </c>
      <c r="E108" s="89">
        <f t="shared" si="53"/>
        <v>9.3188249830603063</v>
      </c>
      <c r="F108" s="90">
        <f t="shared" si="54"/>
        <v>85092</v>
      </c>
      <c r="G108" s="89">
        <f t="shared" si="55"/>
        <v>13.160768252809493</v>
      </c>
      <c r="H108" s="141">
        <f>+[2]العمالة!$L$88</f>
        <v>16318</v>
      </c>
      <c r="I108" s="89">
        <f t="shared" si="56"/>
        <v>8.2451619422970044</v>
      </c>
      <c r="J108" s="91">
        <f>+'[3]021'!$F$13+'[3]021'!$F$14</f>
        <v>37127</v>
      </c>
      <c r="K108" s="89">
        <f t="shared" si="57"/>
        <v>15.826807569175941</v>
      </c>
      <c r="L108" s="91">
        <v>55062</v>
      </c>
      <c r="M108" s="89">
        <f t="shared" si="58"/>
        <v>10.892991032303884</v>
      </c>
      <c r="N108" s="87" t="s">
        <v>17</v>
      </c>
      <c r="O108" s="87" t="s">
        <v>17</v>
      </c>
      <c r="P108" s="86" t="s">
        <v>132</v>
      </c>
    </row>
    <row r="109" spans="1:16" ht="24.95" customHeight="1" x14ac:dyDescent="0.25">
      <c r="A109" s="139" t="s">
        <v>51</v>
      </c>
      <c r="B109" s="87" t="s">
        <v>17</v>
      </c>
      <c r="C109" s="87" t="s">
        <v>17</v>
      </c>
      <c r="D109" s="88">
        <v>10647</v>
      </c>
      <c r="E109" s="89">
        <f t="shared" si="53"/>
        <v>10.60923113715174</v>
      </c>
      <c r="F109" s="90">
        <f t="shared" si="54"/>
        <v>29159</v>
      </c>
      <c r="G109" s="89">
        <f t="shared" si="55"/>
        <v>4.5098815574163496</v>
      </c>
      <c r="H109" s="141">
        <f>+[2]العمالة!$L$89</f>
        <v>11853</v>
      </c>
      <c r="I109" s="89">
        <f t="shared" si="56"/>
        <v>5.9890859481582535</v>
      </c>
      <c r="J109" s="91">
        <f>+'[3]021'!$F$15</f>
        <v>13344</v>
      </c>
      <c r="K109" s="89">
        <f t="shared" si="57"/>
        <v>5.6883917419420849</v>
      </c>
      <c r="L109" s="91">
        <v>17824</v>
      </c>
      <c r="M109" s="89">
        <f t="shared" si="58"/>
        <v>3.5261463833457638</v>
      </c>
      <c r="N109" s="87" t="s">
        <v>17</v>
      </c>
      <c r="O109" s="87" t="s">
        <v>17</v>
      </c>
      <c r="P109" s="86" t="s">
        <v>52</v>
      </c>
    </row>
    <row r="110" spans="1:16" ht="24.95" customHeight="1" x14ac:dyDescent="0.25">
      <c r="A110" s="139" t="s">
        <v>53</v>
      </c>
      <c r="B110" s="87" t="s">
        <v>17</v>
      </c>
      <c r="C110" s="87" t="s">
        <v>17</v>
      </c>
      <c r="D110" s="88">
        <v>5530</v>
      </c>
      <c r="E110" s="89">
        <f t="shared" si="53"/>
        <v>5.5103830363904507</v>
      </c>
      <c r="F110" s="90">
        <f t="shared" si="54"/>
        <v>56891</v>
      </c>
      <c r="G110" s="89">
        <f t="shared" si="55"/>
        <v>8.7990559238304993</v>
      </c>
      <c r="H110" s="141">
        <f>+[2]العمالة!$L$90</f>
        <v>23784</v>
      </c>
      <c r="I110" s="89">
        <f t="shared" si="56"/>
        <v>12.01758375018948</v>
      </c>
      <c r="J110" s="91">
        <f>+'[3]021'!$F$16</f>
        <v>60434</v>
      </c>
      <c r="K110" s="89">
        <f t="shared" si="57"/>
        <v>25.762310141826134</v>
      </c>
      <c r="L110" s="91">
        <v>124287</v>
      </c>
      <c r="M110" s="89">
        <f t="shared" si="58"/>
        <v>24.587867793250389</v>
      </c>
      <c r="N110" s="87" t="s">
        <v>17</v>
      </c>
      <c r="O110" s="87" t="s">
        <v>17</v>
      </c>
      <c r="P110" s="86" t="s">
        <v>133</v>
      </c>
    </row>
    <row r="111" spans="1:16" ht="24.95" customHeight="1" x14ac:dyDescent="0.25">
      <c r="A111" s="139" t="s">
        <v>54</v>
      </c>
      <c r="B111" s="87" t="s">
        <v>17</v>
      </c>
      <c r="C111" s="87" t="s">
        <v>17</v>
      </c>
      <c r="D111" s="88">
        <v>2424</v>
      </c>
      <c r="E111" s="89">
        <f t="shared" si="53"/>
        <v>2.4154011718282913</v>
      </c>
      <c r="F111" s="90">
        <f t="shared" si="54"/>
        <v>6330</v>
      </c>
      <c r="G111" s="89">
        <f t="shared" si="55"/>
        <v>0.97903049687731025</v>
      </c>
      <c r="H111" s="141">
        <f>+[2]العمالة!$L$91</f>
        <v>2917</v>
      </c>
      <c r="I111" s="89">
        <f t="shared" si="56"/>
        <v>1.473902278813602</v>
      </c>
      <c r="J111" s="91">
        <f>+'[3]021'!$F$17+'[3]021'!$F$18</f>
        <v>5229</v>
      </c>
      <c r="K111" s="89">
        <f t="shared" si="57"/>
        <v>2.2290617819705605</v>
      </c>
      <c r="L111" s="91">
        <v>6383</v>
      </c>
      <c r="M111" s="89">
        <f t="shared" si="58"/>
        <v>1.2627576506337528</v>
      </c>
      <c r="N111" s="87" t="s">
        <v>17</v>
      </c>
      <c r="O111" s="87" t="s">
        <v>17</v>
      </c>
      <c r="P111" s="86" t="s">
        <v>134</v>
      </c>
    </row>
    <row r="112" spans="1:16" ht="24.95" customHeight="1" x14ac:dyDescent="0.25">
      <c r="A112" s="139" t="s">
        <v>55</v>
      </c>
      <c r="B112" s="87" t="s">
        <v>17</v>
      </c>
      <c r="C112" s="87" t="s">
        <v>17</v>
      </c>
      <c r="D112" s="88">
        <v>224</v>
      </c>
      <c r="E112" s="89">
        <f t="shared" si="53"/>
        <v>0.22320538881581573</v>
      </c>
      <c r="F112" s="90">
        <f t="shared" si="54"/>
        <v>9905</v>
      </c>
      <c r="G112" s="89">
        <f t="shared" si="55"/>
        <v>1.5319584631231846</v>
      </c>
      <c r="H112" s="141">
        <f>+[2]العمالة!$L$92</f>
        <v>782</v>
      </c>
      <c r="I112" s="89">
        <f t="shared" si="56"/>
        <v>0.39512909908544286</v>
      </c>
      <c r="J112" s="91">
        <f>+'[3]021'!$F$19</f>
        <v>980</v>
      </c>
      <c r="K112" s="89">
        <f t="shared" si="57"/>
        <v>0.41776258296637014</v>
      </c>
      <c r="L112" s="123" t="s">
        <v>127</v>
      </c>
      <c r="M112" s="123" t="s">
        <v>127</v>
      </c>
      <c r="N112" s="87" t="s">
        <v>17</v>
      </c>
      <c r="O112" s="87" t="s">
        <v>17</v>
      </c>
      <c r="P112" s="86" t="s">
        <v>56</v>
      </c>
    </row>
    <row r="113" spans="1:16" s="13" customFormat="1" ht="24.95" customHeight="1" thickBot="1" x14ac:dyDescent="0.3">
      <c r="A113" s="265" t="s">
        <v>137</v>
      </c>
      <c r="B113" s="265" t="s">
        <v>17</v>
      </c>
      <c r="C113" s="266" t="s">
        <v>17</v>
      </c>
      <c r="D113" s="267">
        <v>70</v>
      </c>
      <c r="E113" s="268">
        <f t="shared" si="53"/>
        <v>6.9751684004942402E-2</v>
      </c>
      <c r="F113" s="269" t="s">
        <v>127</v>
      </c>
      <c r="G113" s="269" t="s">
        <v>127</v>
      </c>
      <c r="H113" s="270">
        <f>+[2]العمالة!$L$93</f>
        <v>6077</v>
      </c>
      <c r="I113" s="271">
        <f t="shared" si="56"/>
        <v>3.0705876408468495</v>
      </c>
      <c r="J113" s="269" t="s">
        <v>127</v>
      </c>
      <c r="K113" s="269" t="s">
        <v>127</v>
      </c>
      <c r="L113" s="269" t="s">
        <v>127</v>
      </c>
      <c r="M113" s="269" t="s">
        <v>127</v>
      </c>
      <c r="N113" s="265" t="s">
        <v>17</v>
      </c>
      <c r="O113" s="265" t="s">
        <v>17</v>
      </c>
      <c r="P113" s="272" t="s">
        <v>169</v>
      </c>
    </row>
    <row r="114" spans="1:16" s="13" customFormat="1" ht="30.75" customHeight="1" thickTop="1" x14ac:dyDescent="0.25">
      <c r="A114" s="344" t="s">
        <v>307</v>
      </c>
      <c r="B114" s="344"/>
      <c r="C114" s="344"/>
      <c r="D114" s="344"/>
      <c r="E114" s="344"/>
      <c r="F114" s="344"/>
      <c r="G114" s="344"/>
      <c r="H114" s="344"/>
      <c r="I114" s="345" t="s">
        <v>308</v>
      </c>
      <c r="J114" s="345"/>
      <c r="K114" s="345"/>
      <c r="L114" s="345"/>
      <c r="M114" s="345"/>
      <c r="N114" s="345"/>
      <c r="O114" s="345"/>
      <c r="P114" s="345"/>
    </row>
    <row r="115" spans="1:16" ht="23.25" customHeight="1" x14ac:dyDescent="0.25">
      <c r="A115" s="344" t="s">
        <v>189</v>
      </c>
      <c r="B115" s="344"/>
      <c r="C115" s="344"/>
      <c r="D115" s="344"/>
      <c r="E115" s="344"/>
      <c r="F115" s="344"/>
      <c r="G115" s="344"/>
      <c r="H115" s="344"/>
      <c r="I115" s="345" t="s">
        <v>190</v>
      </c>
      <c r="J115" s="345"/>
      <c r="K115" s="345"/>
      <c r="L115" s="345"/>
      <c r="M115" s="345"/>
      <c r="N115" s="345"/>
      <c r="O115" s="345"/>
      <c r="P115" s="345"/>
    </row>
  </sheetData>
  <mergeCells count="29">
    <mergeCell ref="A90:P90"/>
    <mergeCell ref="A102:P102"/>
    <mergeCell ref="B4:C4"/>
    <mergeCell ref="A54:P54"/>
    <mergeCell ref="A6:P6"/>
    <mergeCell ref="A18:P18"/>
    <mergeCell ref="A30:P30"/>
    <mergeCell ref="A42:P42"/>
    <mergeCell ref="H4:I4"/>
    <mergeCell ref="J4:K4"/>
    <mergeCell ref="L4:M4"/>
    <mergeCell ref="A66:P66"/>
    <mergeCell ref="A78:P78"/>
    <mergeCell ref="A114:H114"/>
    <mergeCell ref="I114:P114"/>
    <mergeCell ref="A115:H115"/>
    <mergeCell ref="I115:P115"/>
    <mergeCell ref="L3:M3"/>
    <mergeCell ref="N3:O3"/>
    <mergeCell ref="A3:A5"/>
    <mergeCell ref="P3:P5"/>
    <mergeCell ref="B3:C3"/>
    <mergeCell ref="D3:E3"/>
    <mergeCell ref="F3:G3"/>
    <mergeCell ref="H3:I3"/>
    <mergeCell ref="J3:K3"/>
    <mergeCell ref="N4:O4"/>
    <mergeCell ref="D4:E4"/>
    <mergeCell ref="F4:G4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rowBreaks count="8" manualBreakCount="8">
    <brk id="17" max="15" man="1"/>
    <brk id="29" max="15" man="1"/>
    <brk id="41" max="15" man="1"/>
    <brk id="53" max="15" man="1"/>
    <brk id="65" max="15" man="1"/>
    <brk id="77" max="15" man="1"/>
    <brk id="89" max="15" man="1"/>
    <brk id="101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U52"/>
  <sheetViews>
    <sheetView showGridLines="0" rightToLeft="1" view="pageBreakPreview" topLeftCell="A31" zoomScaleNormal="80" zoomScaleSheetLayoutView="100" workbookViewId="0">
      <selection activeCell="J92" sqref="J92:J93"/>
    </sheetView>
  </sheetViews>
  <sheetFormatPr defaultRowHeight="15" x14ac:dyDescent="0.25"/>
  <cols>
    <col min="1" max="1" width="11.7109375" customWidth="1"/>
    <col min="2" max="2" width="6.7109375" customWidth="1"/>
    <col min="3" max="3" width="5.7109375" customWidth="1"/>
    <col min="4" max="4" width="11.7109375" customWidth="1"/>
    <col min="5" max="5" width="5.7109375" customWidth="1"/>
    <col min="6" max="6" width="10.140625" bestFit="1" customWidth="1"/>
    <col min="7" max="7" width="7.28515625" bestFit="1" customWidth="1"/>
    <col min="8" max="8" width="11.7109375" customWidth="1"/>
    <col min="9" max="9" width="5.7109375" customWidth="1"/>
    <col min="10" max="10" width="11.7109375" customWidth="1"/>
    <col min="11" max="11" width="5.7109375" customWidth="1"/>
    <col min="12" max="12" width="11.7109375" customWidth="1"/>
    <col min="13" max="13" width="6.85546875" customWidth="1"/>
    <col min="14" max="14" width="9.42578125" customWidth="1"/>
    <col min="15" max="15" width="5" customWidth="1"/>
    <col min="16" max="16" width="15.7109375" customWidth="1"/>
    <col min="19" max="19" width="10" bestFit="1" customWidth="1"/>
  </cols>
  <sheetData>
    <row r="1" spans="1:21" s="22" customFormat="1" ht="30" customHeight="1" x14ac:dyDescent="0.4">
      <c r="A1" s="78" t="s">
        <v>174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21" s="22" customFormat="1" ht="30" customHeight="1" x14ac:dyDescent="0.3">
      <c r="A2" s="79" t="s">
        <v>301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21" ht="33" customHeight="1" x14ac:dyDescent="0.25">
      <c r="A3" s="368" t="s">
        <v>4</v>
      </c>
      <c r="B3" s="381" t="s">
        <v>185</v>
      </c>
      <c r="C3" s="361"/>
      <c r="D3" s="361" t="s">
        <v>6</v>
      </c>
      <c r="E3" s="361"/>
      <c r="F3" s="361" t="s">
        <v>268</v>
      </c>
      <c r="G3" s="361"/>
      <c r="H3" s="361" t="s">
        <v>270</v>
      </c>
      <c r="I3" s="361"/>
      <c r="J3" s="361" t="s">
        <v>9</v>
      </c>
      <c r="K3" s="361"/>
      <c r="L3" s="361" t="s">
        <v>285</v>
      </c>
      <c r="M3" s="375"/>
      <c r="N3" s="382" t="s">
        <v>277</v>
      </c>
      <c r="O3" s="383"/>
      <c r="P3" s="364" t="s">
        <v>10</v>
      </c>
    </row>
    <row r="4" spans="1:21" ht="18.75" x14ac:dyDescent="0.25">
      <c r="A4" s="368"/>
      <c r="B4" s="363" t="s">
        <v>186</v>
      </c>
      <c r="C4" s="362"/>
      <c r="D4" s="362" t="s">
        <v>12</v>
      </c>
      <c r="E4" s="362"/>
      <c r="F4" s="362" t="s">
        <v>269</v>
      </c>
      <c r="G4" s="362"/>
      <c r="H4" s="362" t="s">
        <v>271</v>
      </c>
      <c r="I4" s="362"/>
      <c r="J4" s="362" t="s">
        <v>15</v>
      </c>
      <c r="K4" s="362"/>
      <c r="L4" s="362" t="s">
        <v>286</v>
      </c>
      <c r="M4" s="376"/>
      <c r="N4" s="384" t="s">
        <v>275</v>
      </c>
      <c r="O4" s="385"/>
      <c r="P4" s="364"/>
    </row>
    <row r="5" spans="1:21" ht="23.25" thickBot="1" x14ac:dyDescent="0.3">
      <c r="A5" s="368"/>
      <c r="B5" s="245" t="s">
        <v>117</v>
      </c>
      <c r="C5" s="246" t="s">
        <v>3</v>
      </c>
      <c r="D5" s="247" t="s">
        <v>117</v>
      </c>
      <c r="E5" s="246" t="s">
        <v>3</v>
      </c>
      <c r="F5" s="247" t="s">
        <v>117</v>
      </c>
      <c r="G5" s="246" t="s">
        <v>3</v>
      </c>
      <c r="H5" s="247" t="s">
        <v>117</v>
      </c>
      <c r="I5" s="246" t="s">
        <v>3</v>
      </c>
      <c r="J5" s="247" t="s">
        <v>117</v>
      </c>
      <c r="K5" s="246" t="s">
        <v>3</v>
      </c>
      <c r="L5" s="247" t="s">
        <v>117</v>
      </c>
      <c r="M5" s="248" t="s">
        <v>3</v>
      </c>
      <c r="N5" s="245" t="s">
        <v>117</v>
      </c>
      <c r="O5" s="248" t="s">
        <v>3</v>
      </c>
      <c r="P5" s="364"/>
    </row>
    <row r="6" spans="1:21" s="65" customFormat="1" ht="21" thickTop="1" thickBot="1" x14ac:dyDescent="0.3">
      <c r="A6" s="369" t="s">
        <v>184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1"/>
    </row>
    <row r="7" spans="1:21" s="8" customFormat="1" ht="16.5" thickTop="1" x14ac:dyDescent="0.25">
      <c r="A7" s="250" t="s">
        <v>57</v>
      </c>
      <c r="B7" s="262"/>
      <c r="C7" s="262"/>
      <c r="D7" s="263"/>
      <c r="E7" s="264"/>
      <c r="F7" s="263"/>
      <c r="G7" s="264"/>
      <c r="H7" s="263"/>
      <c r="I7" s="264"/>
      <c r="J7" s="263"/>
      <c r="K7" s="264"/>
      <c r="L7" s="263"/>
      <c r="M7" s="264"/>
      <c r="N7" s="262"/>
      <c r="O7" s="262"/>
      <c r="P7" s="253" t="s">
        <v>58</v>
      </c>
    </row>
    <row r="8" spans="1:21" s="8" customFormat="1" ht="24.95" customHeight="1" x14ac:dyDescent="0.25">
      <c r="A8" s="142" t="s">
        <v>16</v>
      </c>
      <c r="B8" s="9" t="s">
        <v>17</v>
      </c>
      <c r="C8" s="155">
        <f>SUM(C9:C10)</f>
        <v>100</v>
      </c>
      <c r="D8" s="143">
        <f t="shared" ref="D8:M8" si="0">SUM(D9:D10)</f>
        <v>812257</v>
      </c>
      <c r="E8" s="144">
        <f t="shared" si="0"/>
        <v>100</v>
      </c>
      <c r="F8" s="143">
        <f>SUM(F9:F10)</f>
        <v>12376699</v>
      </c>
      <c r="G8" s="144">
        <f t="shared" si="0"/>
        <v>100</v>
      </c>
      <c r="H8" s="143">
        <f t="shared" si="0"/>
        <v>2255409</v>
      </c>
      <c r="I8" s="144">
        <f t="shared" si="0"/>
        <v>99.999999999999986</v>
      </c>
      <c r="J8" s="143">
        <f t="shared" si="0"/>
        <v>2052687</v>
      </c>
      <c r="K8" s="144">
        <f t="shared" si="0"/>
        <v>100</v>
      </c>
      <c r="L8" s="143">
        <f t="shared" si="0"/>
        <v>2422059</v>
      </c>
      <c r="M8" s="144">
        <f t="shared" si="0"/>
        <v>100</v>
      </c>
      <c r="N8" s="9" t="s">
        <v>17</v>
      </c>
      <c r="O8" s="9" t="s">
        <v>17</v>
      </c>
      <c r="P8" s="145" t="s">
        <v>18</v>
      </c>
    </row>
    <row r="9" spans="1:21" s="50" customFormat="1" ht="24.95" customHeight="1" x14ac:dyDescent="0.25">
      <c r="A9" s="15" t="s">
        <v>59</v>
      </c>
      <c r="B9" s="10" t="s">
        <v>17</v>
      </c>
      <c r="C9" s="98">
        <v>9</v>
      </c>
      <c r="D9" s="17">
        <v>146850</v>
      </c>
      <c r="E9" s="32">
        <f>+D9/D8*100</f>
        <v>18.079253241277083</v>
      </c>
      <c r="F9" s="17">
        <f>F13+F17</f>
        <v>3743114</v>
      </c>
      <c r="G9" s="31">
        <f>+F9/$F$8*100</f>
        <v>30.243233676443126</v>
      </c>
      <c r="H9" s="17">
        <f>+[2]العمالة!$J$174</f>
        <v>233561</v>
      </c>
      <c r="I9" s="31">
        <f>+H9/H8*100</f>
        <v>10.35559404081477</v>
      </c>
      <c r="J9" s="17">
        <f>+'[3]023'!$J$8+'[3]023'!$J$9+'[3]023'!$J$10</f>
        <v>266541</v>
      </c>
      <c r="K9" s="31">
        <f>+J9/J8*100</f>
        <v>12.984980174766051</v>
      </c>
      <c r="L9" s="17">
        <v>470527</v>
      </c>
      <c r="M9" s="31">
        <f>+L9/L8*100</f>
        <v>19.426735682326484</v>
      </c>
      <c r="N9" s="10" t="s">
        <v>17</v>
      </c>
      <c r="O9" s="10" t="s">
        <v>17</v>
      </c>
      <c r="P9" s="94" t="s">
        <v>142</v>
      </c>
    </row>
    <row r="10" spans="1:21" s="13" customFormat="1" ht="24.95" customHeight="1" x14ac:dyDescent="0.25">
      <c r="A10" s="15" t="s">
        <v>60</v>
      </c>
      <c r="B10" s="10" t="s">
        <v>17</v>
      </c>
      <c r="C10" s="98">
        <v>91</v>
      </c>
      <c r="D10" s="17">
        <v>665407</v>
      </c>
      <c r="E10" s="32">
        <f>+D10/D8*100</f>
        <v>81.920746758722913</v>
      </c>
      <c r="F10" s="17">
        <f>F14+F18</f>
        <v>8633585</v>
      </c>
      <c r="G10" s="31">
        <f>+F10/$F$8*100</f>
        <v>69.756766323556874</v>
      </c>
      <c r="H10" s="17">
        <f>+[2]العمالة!$J$175</f>
        <v>2021848</v>
      </c>
      <c r="I10" s="31">
        <f>+H10/H8*100</f>
        <v>89.644405959185221</v>
      </c>
      <c r="J10" s="17">
        <f>+'[3]023'!$J$11+'[3]023'!$J$12+'[3]023'!$J$13+'[3]023'!$J$14</f>
        <v>1786146</v>
      </c>
      <c r="K10" s="31">
        <f>+J10/J8*100</f>
        <v>87.015019825233949</v>
      </c>
      <c r="L10" s="17">
        <v>1951532</v>
      </c>
      <c r="M10" s="31">
        <f>+L10/L8*100</f>
        <v>80.573264317673519</v>
      </c>
      <c r="N10" s="10" t="s">
        <v>17</v>
      </c>
      <c r="O10" s="10" t="s">
        <v>17</v>
      </c>
      <c r="P10" s="94" t="s">
        <v>61</v>
      </c>
    </row>
    <row r="11" spans="1:21" s="8" customFormat="1" ht="15.75" x14ac:dyDescent="0.25">
      <c r="A11" s="250" t="s">
        <v>19</v>
      </c>
      <c r="B11" s="262"/>
      <c r="C11" s="262"/>
      <c r="D11" s="263"/>
      <c r="E11" s="264"/>
      <c r="F11" s="263"/>
      <c r="G11" s="264"/>
      <c r="H11" s="263"/>
      <c r="I11" s="264"/>
      <c r="J11" s="263"/>
      <c r="K11" s="264"/>
      <c r="L11" s="263"/>
      <c r="M11" s="264"/>
      <c r="N11" s="262"/>
      <c r="O11" s="262"/>
      <c r="P11" s="253" t="s">
        <v>20</v>
      </c>
    </row>
    <row r="12" spans="1:21" s="8" customFormat="1" ht="24.95" customHeight="1" x14ac:dyDescent="0.25">
      <c r="A12" s="142" t="s">
        <v>16</v>
      </c>
      <c r="B12" s="9" t="s">
        <v>17</v>
      </c>
      <c r="C12" s="155">
        <f>SUM(C13:C14)</f>
        <v>100</v>
      </c>
      <c r="D12" s="143">
        <f t="shared" ref="D12:E12" si="1">SUM(D13:D14)</f>
        <v>208146</v>
      </c>
      <c r="E12" s="144">
        <f t="shared" si="1"/>
        <v>100</v>
      </c>
      <c r="F12" s="143">
        <f>SUM(F13:F14)</f>
        <v>5021579</v>
      </c>
      <c r="G12" s="144">
        <f>SUM(G13:G14)</f>
        <v>100</v>
      </c>
      <c r="H12" s="143">
        <f t="shared" ref="H12:M12" si="2">SUM(H13:H14)</f>
        <v>429806</v>
      </c>
      <c r="I12" s="144">
        <f t="shared" si="2"/>
        <v>100</v>
      </c>
      <c r="J12" s="143">
        <f t="shared" si="2"/>
        <v>101445</v>
      </c>
      <c r="K12" s="144">
        <f t="shared" si="2"/>
        <v>100</v>
      </c>
      <c r="L12" s="143">
        <f t="shared" si="2"/>
        <v>348380</v>
      </c>
      <c r="M12" s="144">
        <f t="shared" si="2"/>
        <v>100</v>
      </c>
      <c r="N12" s="9" t="s">
        <v>17</v>
      </c>
      <c r="O12" s="9" t="s">
        <v>17</v>
      </c>
      <c r="P12" s="145" t="s">
        <v>18</v>
      </c>
      <c r="S12" s="8">
        <f>F12*0.7</f>
        <v>3515105.3</v>
      </c>
      <c r="T12" s="50">
        <f>F16*0.031</f>
        <v>228008.72</v>
      </c>
      <c r="U12" s="13">
        <f>S12+T12</f>
        <v>3743114.02</v>
      </c>
    </row>
    <row r="13" spans="1:21" s="50" customFormat="1" ht="24.95" customHeight="1" x14ac:dyDescent="0.25">
      <c r="A13" s="15" t="s">
        <v>59</v>
      </c>
      <c r="B13" s="10" t="s">
        <v>17</v>
      </c>
      <c r="C13" s="98">
        <v>78.5</v>
      </c>
      <c r="D13" s="17">
        <v>98364</v>
      </c>
      <c r="E13" s="32">
        <f>+D13/D12*100</f>
        <v>47.257213686546947</v>
      </c>
      <c r="F13" s="17">
        <v>3515105</v>
      </c>
      <c r="G13" s="31">
        <f>+F13/$F$12*100</f>
        <v>69.999994025783522</v>
      </c>
      <c r="H13" s="17">
        <f>+[2]العمالة!$K$174</f>
        <v>195937</v>
      </c>
      <c r="I13" s="31">
        <f>+H13/H12*100</f>
        <v>45.587311484716359</v>
      </c>
      <c r="J13" s="17">
        <f>+'[3]023'!$D$8+'[3]023'!$D$9+'[3]023'!$D$10</f>
        <v>90815</v>
      </c>
      <c r="K13" s="31">
        <f>+J13/J12*100</f>
        <v>89.521415545369408</v>
      </c>
      <c r="L13" s="17">
        <v>313459</v>
      </c>
      <c r="M13" s="31">
        <f>+L13/L12*100</f>
        <v>89.976175440610831</v>
      </c>
      <c r="N13" s="10" t="s">
        <v>17</v>
      </c>
      <c r="O13" s="10" t="s">
        <v>17</v>
      </c>
      <c r="P13" s="94" t="s">
        <v>142</v>
      </c>
      <c r="S13" s="50">
        <f>F12*0.3</f>
        <v>1506473.7</v>
      </c>
      <c r="T13" s="50">
        <f>F16*0.969</f>
        <v>7127111.2800000003</v>
      </c>
      <c r="U13" s="13">
        <f>S13+T13</f>
        <v>8633584.9800000004</v>
      </c>
    </row>
    <row r="14" spans="1:21" s="13" customFormat="1" ht="24.95" customHeight="1" x14ac:dyDescent="0.25">
      <c r="A14" s="15" t="s">
        <v>60</v>
      </c>
      <c r="B14" s="10" t="s">
        <v>17</v>
      </c>
      <c r="C14" s="98">
        <v>21.5</v>
      </c>
      <c r="D14" s="17">
        <v>109782</v>
      </c>
      <c r="E14" s="32">
        <f>+D14/D12*100</f>
        <v>52.74278631345306</v>
      </c>
      <c r="F14" s="17">
        <v>1506474</v>
      </c>
      <c r="G14" s="31">
        <f>+F14/$F$12*100</f>
        <v>30.000005974216474</v>
      </c>
      <c r="H14" s="17">
        <f>+[2]العمالة!$K$175</f>
        <v>233869</v>
      </c>
      <c r="I14" s="31">
        <f>+H14/H12*100</f>
        <v>54.412688515283634</v>
      </c>
      <c r="J14" s="17">
        <f>+'[3]023'!$D$11+'[3]023'!$D$12+'[3]023'!$D$13+'[3]023'!$D$14</f>
        <v>10630</v>
      </c>
      <c r="K14" s="31">
        <f>+J14/J12*100</f>
        <v>10.478584454630587</v>
      </c>
      <c r="L14" s="17">
        <v>34921</v>
      </c>
      <c r="M14" s="31">
        <f>+L14/L12*100</f>
        <v>10.023824559389173</v>
      </c>
      <c r="N14" s="10" t="s">
        <v>17</v>
      </c>
      <c r="O14" s="10" t="s">
        <v>17</v>
      </c>
      <c r="P14" s="94" t="s">
        <v>61</v>
      </c>
    </row>
    <row r="15" spans="1:21" s="8" customFormat="1" ht="15.75" x14ac:dyDescent="0.25">
      <c r="A15" s="250" t="s">
        <v>21</v>
      </c>
      <c r="B15" s="262"/>
      <c r="C15" s="262"/>
      <c r="D15" s="263"/>
      <c r="E15" s="264"/>
      <c r="F15" s="263"/>
      <c r="G15" s="264"/>
      <c r="H15" s="263"/>
      <c r="I15" s="264"/>
      <c r="J15" s="263"/>
      <c r="K15" s="264"/>
      <c r="L15" s="263"/>
      <c r="M15" s="264"/>
      <c r="N15" s="262"/>
      <c r="O15" s="262"/>
      <c r="P15" s="253" t="s">
        <v>22</v>
      </c>
    </row>
    <row r="16" spans="1:21" s="8" customFormat="1" ht="24.95" customHeight="1" x14ac:dyDescent="0.25">
      <c r="A16" s="142" t="s">
        <v>16</v>
      </c>
      <c r="B16" s="9" t="s">
        <v>17</v>
      </c>
      <c r="C16" s="155">
        <f>SUM(C17:C18)</f>
        <v>100</v>
      </c>
      <c r="D16" s="143">
        <f t="shared" ref="D16:E16" si="3">SUM(D17:D18)</f>
        <v>604111</v>
      </c>
      <c r="E16" s="144">
        <f t="shared" si="3"/>
        <v>100</v>
      </c>
      <c r="F16" s="143">
        <f>SUM(F17:F18)</f>
        <v>7355120</v>
      </c>
      <c r="G16" s="144">
        <f>SUM(G17:G18)</f>
        <v>100.00000000000001</v>
      </c>
      <c r="H16" s="143">
        <f t="shared" ref="H16:M16" si="4">SUM(H17:H18)</f>
        <v>1825603</v>
      </c>
      <c r="I16" s="144">
        <f t="shared" si="4"/>
        <v>100</v>
      </c>
      <c r="J16" s="143">
        <f t="shared" si="4"/>
        <v>1951242</v>
      </c>
      <c r="K16" s="144">
        <f t="shared" si="4"/>
        <v>100</v>
      </c>
      <c r="L16" s="143">
        <f t="shared" si="4"/>
        <v>2073679</v>
      </c>
      <c r="M16" s="144">
        <f t="shared" si="4"/>
        <v>100</v>
      </c>
      <c r="N16" s="9" t="s">
        <v>17</v>
      </c>
      <c r="O16" s="9" t="s">
        <v>17</v>
      </c>
      <c r="P16" s="145" t="s">
        <v>18</v>
      </c>
    </row>
    <row r="17" spans="1:16" s="8" customFormat="1" ht="24.95" customHeight="1" x14ac:dyDescent="0.25">
      <c r="A17" s="96" t="s">
        <v>59</v>
      </c>
      <c r="B17" s="10" t="s">
        <v>17</v>
      </c>
      <c r="C17" s="98">
        <v>5.7</v>
      </c>
      <c r="D17" s="97">
        <v>48486</v>
      </c>
      <c r="E17" s="98">
        <f>+D17/D16*100</f>
        <v>8.026008465331703</v>
      </c>
      <c r="F17" s="17">
        <v>228009</v>
      </c>
      <c r="G17" s="99">
        <f>+F17/$F$16*100</f>
        <v>3.100003806871948</v>
      </c>
      <c r="H17" s="97">
        <f>+[2]العمالة!$L$174</f>
        <v>37624</v>
      </c>
      <c r="I17" s="99">
        <f>+H17/H16*100</f>
        <v>2.0609080944761811</v>
      </c>
      <c r="J17" s="97">
        <f>+'[3]023'!$G$8+'[3]023'!$G$9+'[3]023'!$G$10</f>
        <v>175726</v>
      </c>
      <c r="K17" s="99">
        <f>+J17/J16*100</f>
        <v>9.005853707536021</v>
      </c>
      <c r="L17" s="97">
        <v>157068</v>
      </c>
      <c r="M17" s="99">
        <f>+L17/L16*100</f>
        <v>7.5743642096968724</v>
      </c>
      <c r="N17" s="10" t="s">
        <v>17</v>
      </c>
      <c r="O17" s="10" t="s">
        <v>17</v>
      </c>
      <c r="P17" s="100" t="s">
        <v>142</v>
      </c>
    </row>
    <row r="18" spans="1:16" s="13" customFormat="1" ht="24.95" customHeight="1" thickBot="1" x14ac:dyDescent="0.3">
      <c r="A18" s="273" t="s">
        <v>60</v>
      </c>
      <c r="B18" s="274" t="s">
        <v>17</v>
      </c>
      <c r="C18" s="237">
        <v>94.3</v>
      </c>
      <c r="D18" s="275">
        <v>555625</v>
      </c>
      <c r="E18" s="276">
        <f>+D18/D16*100</f>
        <v>91.973991534668301</v>
      </c>
      <c r="F18" s="275">
        <v>7127111</v>
      </c>
      <c r="G18" s="277">
        <f>+F18/$F$16*100</f>
        <v>96.899996193128061</v>
      </c>
      <c r="H18" s="275">
        <f>+[2]العمالة!$L$175</f>
        <v>1787979</v>
      </c>
      <c r="I18" s="277">
        <f>+H18/H16*100</f>
        <v>97.939091905523824</v>
      </c>
      <c r="J18" s="275">
        <f>+'[3]023'!$G$11+'[3]023'!$G$12+'[3]023'!$G$13+'[3]023'!$G$14</f>
        <v>1775516</v>
      </c>
      <c r="K18" s="277">
        <f>+J18/J16*100</f>
        <v>90.994146292463981</v>
      </c>
      <c r="L18" s="275">
        <v>1916611</v>
      </c>
      <c r="M18" s="277">
        <f>+L18/L16*100</f>
        <v>92.425635790303133</v>
      </c>
      <c r="N18" s="274" t="s">
        <v>17</v>
      </c>
      <c r="O18" s="274" t="s">
        <v>17</v>
      </c>
      <c r="P18" s="278" t="s">
        <v>61</v>
      </c>
    </row>
    <row r="19" spans="1:16" s="65" customFormat="1" ht="21" thickTop="1" thickBot="1" x14ac:dyDescent="0.3">
      <c r="A19" s="369" t="s">
        <v>183</v>
      </c>
      <c r="B19" s="370"/>
      <c r="C19" s="370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1"/>
    </row>
    <row r="20" spans="1:16" s="8" customFormat="1" ht="16.5" thickTop="1" x14ac:dyDescent="0.25">
      <c r="A20" s="250" t="s">
        <v>57</v>
      </c>
      <c r="B20" s="262"/>
      <c r="C20" s="262"/>
      <c r="D20" s="263"/>
      <c r="E20" s="264"/>
      <c r="F20" s="263"/>
      <c r="G20" s="264"/>
      <c r="H20" s="263"/>
      <c r="I20" s="264"/>
      <c r="J20" s="263"/>
      <c r="K20" s="264"/>
      <c r="L20" s="263"/>
      <c r="M20" s="264"/>
      <c r="N20" s="262"/>
      <c r="O20" s="262"/>
      <c r="P20" s="253" t="s">
        <v>58</v>
      </c>
    </row>
    <row r="21" spans="1:16" s="8" customFormat="1" ht="24.95" customHeight="1" x14ac:dyDescent="0.25">
      <c r="A21" s="142" t="s">
        <v>16</v>
      </c>
      <c r="B21" s="9" t="s">
        <v>17</v>
      </c>
      <c r="C21" s="155">
        <f>SUM(C22:C23)</f>
        <v>100</v>
      </c>
      <c r="D21" s="143">
        <f>SUM(D22:D23)</f>
        <v>646762</v>
      </c>
      <c r="E21" s="144">
        <f t="shared" ref="E21" si="5">SUM(E22:E23)</f>
        <v>100</v>
      </c>
      <c r="F21" s="143">
        <f>SUM(F22:F23)</f>
        <v>10894415</v>
      </c>
      <c r="G21" s="144">
        <f t="shared" ref="G21:M21" si="6">SUM(G22:G23)</f>
        <v>100</v>
      </c>
      <c r="H21" s="143">
        <f t="shared" si="6"/>
        <v>1917783</v>
      </c>
      <c r="I21" s="144">
        <f t="shared" si="6"/>
        <v>99.999999999999986</v>
      </c>
      <c r="J21" s="143">
        <f t="shared" si="6"/>
        <v>1781710</v>
      </c>
      <c r="K21" s="144">
        <f t="shared" si="6"/>
        <v>100</v>
      </c>
      <c r="L21" s="143">
        <f t="shared" si="6"/>
        <v>1765386</v>
      </c>
      <c r="M21" s="144">
        <f t="shared" si="6"/>
        <v>99.999999999999986</v>
      </c>
      <c r="N21" s="9" t="s">
        <v>17</v>
      </c>
      <c r="O21" s="9" t="s">
        <v>17</v>
      </c>
      <c r="P21" s="145" t="s">
        <v>18</v>
      </c>
    </row>
    <row r="22" spans="1:16" s="50" customFormat="1" ht="24.95" customHeight="1" x14ac:dyDescent="0.25">
      <c r="A22" s="15" t="s">
        <v>59</v>
      </c>
      <c r="B22" s="10" t="s">
        <v>17</v>
      </c>
      <c r="C22" s="98">
        <v>8.8000000000000007</v>
      </c>
      <c r="D22" s="17">
        <v>113103</v>
      </c>
      <c r="E22" s="32">
        <f>+D22/D21*100</f>
        <v>17.487576573762837</v>
      </c>
      <c r="F22" s="17">
        <f>F26+F30</f>
        <v>3039265</v>
      </c>
      <c r="G22" s="31">
        <f>+F22/$F$21*100</f>
        <v>27.897459386300227</v>
      </c>
      <c r="H22" s="17">
        <f>+[2]العمالة!$J$177</f>
        <v>138480</v>
      </c>
      <c r="I22" s="31">
        <f>+H22/H21*100</f>
        <v>7.2208378111600728</v>
      </c>
      <c r="J22" s="17">
        <f>+'[3]023'!$H$8+'[3]023'!$H$9+'[3]023'!$H$10</f>
        <v>206233</v>
      </c>
      <c r="K22" s="31">
        <f>+J22/J21*100</f>
        <v>11.575003788495323</v>
      </c>
      <c r="L22" s="17">
        <v>246854</v>
      </c>
      <c r="M22" s="31">
        <f>+L22/L21*100</f>
        <v>13.983004283482478</v>
      </c>
      <c r="N22" s="10" t="s">
        <v>17</v>
      </c>
      <c r="O22" s="10" t="s">
        <v>17</v>
      </c>
      <c r="P22" s="94" t="s">
        <v>142</v>
      </c>
    </row>
    <row r="23" spans="1:16" s="13" customFormat="1" ht="24.95" customHeight="1" x14ac:dyDescent="0.25">
      <c r="A23" s="15" t="s">
        <v>60</v>
      </c>
      <c r="B23" s="10" t="s">
        <v>17</v>
      </c>
      <c r="C23" s="98">
        <v>91.2</v>
      </c>
      <c r="D23" s="17">
        <v>533659</v>
      </c>
      <c r="E23" s="32">
        <f>+D23/D21*100</f>
        <v>82.512423426237163</v>
      </c>
      <c r="F23" s="17">
        <f>F27+F31</f>
        <v>7855150</v>
      </c>
      <c r="G23" s="31">
        <f>+F23/$F$21*100</f>
        <v>72.102540613699773</v>
      </c>
      <c r="H23" s="17">
        <f>+[2]العمالة!$J$178</f>
        <v>1779303</v>
      </c>
      <c r="I23" s="31">
        <f>+H23/H21*100</f>
        <v>92.779162188839919</v>
      </c>
      <c r="J23" s="17">
        <f>+'[3]023'!$H$11+'[3]023'!$H$12+'[3]023'!$H$13+'[3]023'!$H$14</f>
        <v>1575477</v>
      </c>
      <c r="K23" s="31">
        <f>+J23/J21*100</f>
        <v>88.424996211504677</v>
      </c>
      <c r="L23" s="17">
        <v>1518532</v>
      </c>
      <c r="M23" s="31">
        <f>+L23/L21*100</f>
        <v>86.016995716517513</v>
      </c>
      <c r="N23" s="10" t="s">
        <v>17</v>
      </c>
      <c r="O23" s="10" t="s">
        <v>17</v>
      </c>
      <c r="P23" s="94" t="s">
        <v>61</v>
      </c>
    </row>
    <row r="24" spans="1:16" s="8" customFormat="1" ht="15.75" x14ac:dyDescent="0.25">
      <c r="A24" s="250" t="s">
        <v>19</v>
      </c>
      <c r="B24" s="262"/>
      <c r="C24" s="262"/>
      <c r="D24" s="263"/>
      <c r="E24" s="264"/>
      <c r="F24" s="263"/>
      <c r="G24" s="264"/>
      <c r="H24" s="263"/>
      <c r="I24" s="264"/>
      <c r="J24" s="263"/>
      <c r="K24" s="264"/>
      <c r="L24" s="263"/>
      <c r="M24" s="264"/>
      <c r="N24" s="262"/>
      <c r="O24" s="262"/>
      <c r="P24" s="253" t="s">
        <v>20</v>
      </c>
    </row>
    <row r="25" spans="1:16" s="8" customFormat="1" ht="24.95" customHeight="1" x14ac:dyDescent="0.25">
      <c r="A25" s="142" t="s">
        <v>16</v>
      </c>
      <c r="B25" s="9" t="s">
        <v>17</v>
      </c>
      <c r="C25" s="155">
        <f>SUM(C26:C27)</f>
        <v>100</v>
      </c>
      <c r="D25" s="143">
        <f t="shared" ref="D25" si="7">SUM(D26:D27)</f>
        <v>143007</v>
      </c>
      <c r="E25" s="144">
        <f t="shared" ref="E25" si="8">SUM(E26:E27)</f>
        <v>100</v>
      </c>
      <c r="F25" s="143">
        <f>SUM(F26:F27)</f>
        <v>4185853</v>
      </c>
      <c r="G25" s="144">
        <f t="shared" ref="G25:M25" si="9">SUM(G26:G27)</f>
        <v>100</v>
      </c>
      <c r="H25" s="143">
        <f t="shared" si="9"/>
        <v>290090</v>
      </c>
      <c r="I25" s="144">
        <f t="shared" si="9"/>
        <v>100</v>
      </c>
      <c r="J25" s="143">
        <f t="shared" si="9"/>
        <v>65051</v>
      </c>
      <c r="K25" s="144">
        <f t="shared" si="9"/>
        <v>100</v>
      </c>
      <c r="L25" s="143">
        <f t="shared" si="9"/>
        <v>198143</v>
      </c>
      <c r="M25" s="144">
        <f t="shared" si="9"/>
        <v>100</v>
      </c>
      <c r="N25" s="9" t="s">
        <v>17</v>
      </c>
      <c r="O25" s="9" t="s">
        <v>17</v>
      </c>
      <c r="P25" s="145" t="s">
        <v>18</v>
      </c>
    </row>
    <row r="26" spans="1:16" s="50" customFormat="1" ht="24.95" customHeight="1" x14ac:dyDescent="0.25">
      <c r="A26" s="15" t="s">
        <v>59</v>
      </c>
      <c r="B26" s="10" t="s">
        <v>17</v>
      </c>
      <c r="C26" s="98">
        <v>79.900000000000006</v>
      </c>
      <c r="D26" s="17">
        <v>70511</v>
      </c>
      <c r="E26" s="32">
        <f>+D26/D25*100</f>
        <v>49.30597802904753</v>
      </c>
      <c r="F26" s="17">
        <v>2838008</v>
      </c>
      <c r="G26" s="31">
        <f>+F26/$F$25*100</f>
        <v>67.799992020742252</v>
      </c>
      <c r="H26" s="17">
        <f>+[2]العمالة!$K$177</f>
        <v>114566</v>
      </c>
      <c r="I26" s="31">
        <f>+H26/H25*100</f>
        <v>39.493260712192765</v>
      </c>
      <c r="J26" s="17">
        <f>+'[3]023'!$B$8+'[3]023'!$B$9+'[3]023'!$B$10</f>
        <v>59055</v>
      </c>
      <c r="K26" s="31">
        <f>+J26/J25*100</f>
        <v>90.782616716115044</v>
      </c>
      <c r="L26" s="17">
        <v>175204</v>
      </c>
      <c r="M26" s="31">
        <f>+L26/L25*100</f>
        <v>88.42300762580561</v>
      </c>
      <c r="N26" s="10" t="s">
        <v>17</v>
      </c>
      <c r="O26" s="10" t="s">
        <v>17</v>
      </c>
      <c r="P26" s="94" t="s">
        <v>142</v>
      </c>
    </row>
    <row r="27" spans="1:16" s="13" customFormat="1" ht="24.95" customHeight="1" x14ac:dyDescent="0.25">
      <c r="A27" s="15" t="s">
        <v>60</v>
      </c>
      <c r="B27" s="10" t="s">
        <v>17</v>
      </c>
      <c r="C27" s="98">
        <v>20.100000000000001</v>
      </c>
      <c r="D27" s="17">
        <v>72496</v>
      </c>
      <c r="E27" s="32">
        <f>+D27/D25*100</f>
        <v>50.694021970952477</v>
      </c>
      <c r="F27" s="17">
        <v>1347845</v>
      </c>
      <c r="G27" s="31">
        <f>+F27/$F$25*100</f>
        <v>32.200007979257748</v>
      </c>
      <c r="H27" s="17">
        <f>+[2]العمالة!$K$178</f>
        <v>175524</v>
      </c>
      <c r="I27" s="31">
        <f>+H27/H25*100</f>
        <v>60.506739287807235</v>
      </c>
      <c r="J27" s="17">
        <f>+'[3]023'!$B$11+'[3]023'!$B$12+'[3]023'!$B$13+'[3]023'!$B$14</f>
        <v>5996</v>
      </c>
      <c r="K27" s="31">
        <f>+J27/J25*100</f>
        <v>9.217383283884951</v>
      </c>
      <c r="L27" s="17">
        <v>22939</v>
      </c>
      <c r="M27" s="31">
        <f>+L27/L25*100</f>
        <v>11.576992374194395</v>
      </c>
      <c r="N27" s="10" t="s">
        <v>17</v>
      </c>
      <c r="O27" s="10" t="s">
        <v>17</v>
      </c>
      <c r="P27" s="94" t="s">
        <v>61</v>
      </c>
    </row>
    <row r="28" spans="1:16" s="8" customFormat="1" ht="15.75" x14ac:dyDescent="0.25">
      <c r="A28" s="250" t="s">
        <v>21</v>
      </c>
      <c r="B28" s="262"/>
      <c r="C28" s="262"/>
      <c r="D28" s="263"/>
      <c r="E28" s="264"/>
      <c r="F28" s="263"/>
      <c r="G28" s="264"/>
      <c r="H28" s="263"/>
      <c r="I28" s="264"/>
      <c r="J28" s="263"/>
      <c r="K28" s="264"/>
      <c r="L28" s="263"/>
      <c r="M28" s="264"/>
      <c r="N28" s="262"/>
      <c r="O28" s="262"/>
      <c r="P28" s="253" t="s">
        <v>22</v>
      </c>
    </row>
    <row r="29" spans="1:16" s="8" customFormat="1" ht="24.95" customHeight="1" x14ac:dyDescent="0.25">
      <c r="A29" s="142" t="s">
        <v>16</v>
      </c>
      <c r="B29" s="9" t="s">
        <v>17</v>
      </c>
      <c r="C29" s="155">
        <f>SUM(C30:C31)</f>
        <v>100</v>
      </c>
      <c r="D29" s="143">
        <f t="shared" ref="D29" si="10">SUM(D30:D31)</f>
        <v>503755</v>
      </c>
      <c r="E29" s="144">
        <f t="shared" ref="E29" si="11">SUM(E30:E31)</f>
        <v>100</v>
      </c>
      <c r="F29" s="143">
        <f>SUM(F30:F31)</f>
        <v>6708562</v>
      </c>
      <c r="G29" s="144">
        <f t="shared" ref="G29:M29" si="12">SUM(G30:G31)</f>
        <v>100</v>
      </c>
      <c r="H29" s="143">
        <f t="shared" si="12"/>
        <v>1627693</v>
      </c>
      <c r="I29" s="144">
        <f t="shared" si="12"/>
        <v>100</v>
      </c>
      <c r="J29" s="143">
        <f t="shared" si="12"/>
        <v>1716659</v>
      </c>
      <c r="K29" s="144">
        <f t="shared" si="12"/>
        <v>100</v>
      </c>
      <c r="L29" s="143">
        <f t="shared" si="12"/>
        <v>1567243</v>
      </c>
      <c r="M29" s="144">
        <f t="shared" si="12"/>
        <v>99.999999999999986</v>
      </c>
      <c r="N29" s="9" t="s">
        <v>17</v>
      </c>
      <c r="O29" s="9" t="s">
        <v>17</v>
      </c>
      <c r="P29" s="145" t="s">
        <v>18</v>
      </c>
    </row>
    <row r="30" spans="1:16" s="8" customFormat="1" ht="24.95" customHeight="1" x14ac:dyDescent="0.25">
      <c r="A30" s="96" t="s">
        <v>59</v>
      </c>
      <c r="B30" s="10" t="s">
        <v>17</v>
      </c>
      <c r="C30" s="98">
        <v>6</v>
      </c>
      <c r="D30" s="97">
        <v>42592</v>
      </c>
      <c r="E30" s="98">
        <f>+D30/D29*100</f>
        <v>8.4549036734126712</v>
      </c>
      <c r="F30" s="17">
        <v>201257</v>
      </c>
      <c r="G30" s="99">
        <f>+F30/$F$29*100</f>
        <v>3.0000020868853863</v>
      </c>
      <c r="H30" s="97">
        <f>+[2]العمالة!$L$177</f>
        <v>23914</v>
      </c>
      <c r="I30" s="99">
        <f>+H30/H29*100</f>
        <v>1.4691959724591799</v>
      </c>
      <c r="J30" s="97">
        <f>+'[3]023'!$E$8+'[3]023'!$E$9+'[3]023'!$E$10</f>
        <v>147178</v>
      </c>
      <c r="K30" s="99">
        <f>+J30/J29*100</f>
        <v>8.5735140176354179</v>
      </c>
      <c r="L30" s="97">
        <v>71650</v>
      </c>
      <c r="M30" s="99">
        <f>+L30/L29*100</f>
        <v>4.5717224450835001</v>
      </c>
      <c r="N30" s="10" t="s">
        <v>17</v>
      </c>
      <c r="O30" s="10" t="s">
        <v>17</v>
      </c>
      <c r="P30" s="100" t="s">
        <v>142</v>
      </c>
    </row>
    <row r="31" spans="1:16" s="13" customFormat="1" ht="24.95" customHeight="1" thickBot="1" x14ac:dyDescent="0.3">
      <c r="A31" s="273" t="s">
        <v>60</v>
      </c>
      <c r="B31" s="274" t="s">
        <v>17</v>
      </c>
      <c r="C31" s="237">
        <v>94</v>
      </c>
      <c r="D31" s="275">
        <v>461163</v>
      </c>
      <c r="E31" s="276">
        <f>+D31/D29*100</f>
        <v>91.545096326587327</v>
      </c>
      <c r="F31" s="275">
        <v>6507305</v>
      </c>
      <c r="G31" s="277">
        <f>+F31/$F$29*100</f>
        <v>96.999997913114612</v>
      </c>
      <c r="H31" s="275">
        <f>+[2]العمالة!$L$178</f>
        <v>1603779</v>
      </c>
      <c r="I31" s="277">
        <f>+H31/H29*100</f>
        <v>98.530804027540825</v>
      </c>
      <c r="J31" s="275">
        <f>+'[3]023'!$E$11+'[3]023'!$E$12+'[3]023'!$E$13+'[3]023'!$E$14</f>
        <v>1569481</v>
      </c>
      <c r="K31" s="277">
        <f>+J31/J29*100</f>
        <v>91.426485982364582</v>
      </c>
      <c r="L31" s="275">
        <v>1495593</v>
      </c>
      <c r="M31" s="277">
        <f>+L31/L29*100</f>
        <v>95.428277554916491</v>
      </c>
      <c r="N31" s="274" t="s">
        <v>17</v>
      </c>
      <c r="O31" s="274" t="s">
        <v>17</v>
      </c>
      <c r="P31" s="278" t="s">
        <v>61</v>
      </c>
    </row>
    <row r="32" spans="1:16" s="65" customFormat="1" ht="21" thickTop="1" thickBot="1" x14ac:dyDescent="0.3">
      <c r="A32" s="369" t="s">
        <v>182</v>
      </c>
      <c r="B32" s="370"/>
      <c r="C32" s="370"/>
      <c r="D32" s="370"/>
      <c r="E32" s="370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1"/>
    </row>
    <row r="33" spans="1:16" s="8" customFormat="1" ht="16.5" thickTop="1" x14ac:dyDescent="0.25">
      <c r="A33" s="250" t="s">
        <v>57</v>
      </c>
      <c r="B33" s="262"/>
      <c r="C33" s="262"/>
      <c r="D33" s="263"/>
      <c r="E33" s="264"/>
      <c r="F33" s="263"/>
      <c r="G33" s="264"/>
      <c r="H33" s="263"/>
      <c r="I33" s="264"/>
      <c r="J33" s="263"/>
      <c r="K33" s="264"/>
      <c r="L33" s="263"/>
      <c r="M33" s="264"/>
      <c r="N33" s="262"/>
      <c r="O33" s="262"/>
      <c r="P33" s="253" t="s">
        <v>58</v>
      </c>
    </row>
    <row r="34" spans="1:16" s="8" customFormat="1" ht="24.95" customHeight="1" x14ac:dyDescent="0.25">
      <c r="A34" s="142" t="s">
        <v>16</v>
      </c>
      <c r="B34" s="9" t="s">
        <v>17</v>
      </c>
      <c r="C34" s="155">
        <f>SUM(C35:C36)</f>
        <v>100</v>
      </c>
      <c r="D34" s="143">
        <f t="shared" ref="D34" si="13">SUM(D35:D36)</f>
        <v>165495</v>
      </c>
      <c r="E34" s="144">
        <f t="shared" ref="E34" si="14">SUM(E35:E36)</f>
        <v>100</v>
      </c>
      <c r="F34" s="143">
        <f t="shared" ref="F34:M34" si="15">SUM(F35:F36)</f>
        <v>1482284</v>
      </c>
      <c r="G34" s="144">
        <f t="shared" si="15"/>
        <v>100</v>
      </c>
      <c r="H34" s="143">
        <f t="shared" si="15"/>
        <v>337626</v>
      </c>
      <c r="I34" s="144">
        <f t="shared" si="15"/>
        <v>100</v>
      </c>
      <c r="J34" s="143">
        <f t="shared" si="15"/>
        <v>270977</v>
      </c>
      <c r="K34" s="144">
        <f t="shared" si="15"/>
        <v>100</v>
      </c>
      <c r="L34" s="143">
        <f t="shared" si="15"/>
        <v>656673</v>
      </c>
      <c r="M34" s="144">
        <f t="shared" si="15"/>
        <v>100</v>
      </c>
      <c r="N34" s="9" t="s">
        <v>17</v>
      </c>
      <c r="O34" s="9" t="s">
        <v>17</v>
      </c>
      <c r="P34" s="145" t="s">
        <v>18</v>
      </c>
    </row>
    <row r="35" spans="1:16" s="50" customFormat="1" ht="24.95" customHeight="1" x14ac:dyDescent="0.25">
      <c r="A35" s="15" t="s">
        <v>59</v>
      </c>
      <c r="B35" s="10" t="s">
        <v>17</v>
      </c>
      <c r="C35" s="98">
        <v>10</v>
      </c>
      <c r="D35" s="17">
        <v>33747</v>
      </c>
      <c r="E35" s="32">
        <f>+D35/D34*100</f>
        <v>20.391552614882624</v>
      </c>
      <c r="F35" s="17">
        <f>F39+F43</f>
        <v>702800</v>
      </c>
      <c r="G35" s="31">
        <f>+F35/$F$34*100</f>
        <v>47.41331620661088</v>
      </c>
      <c r="H35" s="17">
        <f>+[2]العمالة!$J$180</f>
        <v>95081</v>
      </c>
      <c r="I35" s="31">
        <f>+H35/H34*100</f>
        <v>28.16163447127887</v>
      </c>
      <c r="J35" s="17">
        <f>+'[3]023'!$I$8+'[3]023'!$I$9+'[3]023'!$I$10</f>
        <v>60308</v>
      </c>
      <c r="K35" s="31">
        <f>+J35/J34*100</f>
        <v>22.255763404274166</v>
      </c>
      <c r="L35" s="17">
        <v>223673</v>
      </c>
      <c r="M35" s="31">
        <f>+L35/L34*100</f>
        <v>34.061549660180937</v>
      </c>
      <c r="N35" s="10" t="s">
        <v>17</v>
      </c>
      <c r="O35" s="10" t="s">
        <v>17</v>
      </c>
      <c r="P35" s="94" t="s">
        <v>142</v>
      </c>
    </row>
    <row r="36" spans="1:16" s="13" customFormat="1" ht="24.95" customHeight="1" x14ac:dyDescent="0.25">
      <c r="A36" s="15" t="s">
        <v>60</v>
      </c>
      <c r="B36" s="10" t="s">
        <v>17</v>
      </c>
      <c r="C36" s="98">
        <v>90</v>
      </c>
      <c r="D36" s="17">
        <v>131748</v>
      </c>
      <c r="E36" s="32">
        <f>+D36/D34*100</f>
        <v>79.608447385117373</v>
      </c>
      <c r="F36" s="17">
        <f>F40+F44</f>
        <v>779484</v>
      </c>
      <c r="G36" s="31">
        <f t="shared" ref="G36" si="16">+F36/$F$34*100</f>
        <v>52.58668379338912</v>
      </c>
      <c r="H36" s="17">
        <f>+[2]العمالة!$J$181</f>
        <v>242545</v>
      </c>
      <c r="I36" s="31">
        <f>+H36/H34*100</f>
        <v>71.838365528721127</v>
      </c>
      <c r="J36" s="17">
        <f>+'[3]023'!$I$11+'[3]023'!$I$12+'[3]023'!$I$13+'[3]023'!$I$14</f>
        <v>210669</v>
      </c>
      <c r="K36" s="31">
        <f>+J36/J34*100</f>
        <v>77.744236595725837</v>
      </c>
      <c r="L36" s="17">
        <v>433000</v>
      </c>
      <c r="M36" s="31">
        <f>+L36/L34*100</f>
        <v>65.938450339819056</v>
      </c>
      <c r="N36" s="10" t="s">
        <v>17</v>
      </c>
      <c r="O36" s="10" t="s">
        <v>17</v>
      </c>
      <c r="P36" s="94" t="s">
        <v>61</v>
      </c>
    </row>
    <row r="37" spans="1:16" s="8" customFormat="1" ht="15.75" x14ac:dyDescent="0.25">
      <c r="A37" s="250" t="s">
        <v>19</v>
      </c>
      <c r="B37" s="262"/>
      <c r="C37" s="262"/>
      <c r="D37" s="263"/>
      <c r="E37" s="264"/>
      <c r="F37" s="263"/>
      <c r="G37" s="264"/>
      <c r="H37" s="263"/>
      <c r="I37" s="264"/>
      <c r="J37" s="263"/>
      <c r="K37" s="264"/>
      <c r="L37" s="263"/>
      <c r="M37" s="264"/>
      <c r="N37" s="262"/>
      <c r="O37" s="262"/>
      <c r="P37" s="253" t="s">
        <v>20</v>
      </c>
    </row>
    <row r="38" spans="1:16" s="8" customFormat="1" ht="24.95" customHeight="1" x14ac:dyDescent="0.25">
      <c r="A38" s="142" t="s">
        <v>16</v>
      </c>
      <c r="B38" s="9" t="s">
        <v>17</v>
      </c>
      <c r="C38" s="155">
        <f>SUM(C39:C40)</f>
        <v>100</v>
      </c>
      <c r="D38" s="143">
        <f t="shared" ref="D38" si="17">SUM(D39:D40)</f>
        <v>65139</v>
      </c>
      <c r="E38" s="144">
        <f t="shared" ref="E38" si="18">SUM(E39:E40)</f>
        <v>100</v>
      </c>
      <c r="F38" s="143">
        <f t="shared" ref="F38:M38" si="19">SUM(F39:F40)</f>
        <v>835726</v>
      </c>
      <c r="G38" s="144">
        <f>SUM(G39:G40)</f>
        <v>100</v>
      </c>
      <c r="H38" s="143">
        <f t="shared" si="19"/>
        <v>139716</v>
      </c>
      <c r="I38" s="144">
        <f t="shared" si="19"/>
        <v>100</v>
      </c>
      <c r="J38" s="143">
        <f t="shared" si="19"/>
        <v>36394</v>
      </c>
      <c r="K38" s="144">
        <f t="shared" si="19"/>
        <v>100</v>
      </c>
      <c r="L38" s="143">
        <f t="shared" si="19"/>
        <v>150237</v>
      </c>
      <c r="M38" s="144">
        <f t="shared" si="19"/>
        <v>99.999999999999986</v>
      </c>
      <c r="N38" s="9" t="s">
        <v>17</v>
      </c>
      <c r="O38" s="9" t="s">
        <v>17</v>
      </c>
      <c r="P38" s="145" t="s">
        <v>18</v>
      </c>
    </row>
    <row r="39" spans="1:16" s="50" customFormat="1" ht="24.95" customHeight="1" x14ac:dyDescent="0.25">
      <c r="A39" s="15" t="s">
        <v>59</v>
      </c>
      <c r="B39" s="10" t="s">
        <v>17</v>
      </c>
      <c r="C39" s="98">
        <v>75</v>
      </c>
      <c r="D39" s="17">
        <v>27853</v>
      </c>
      <c r="E39" s="32">
        <f>+D39/D38*100</f>
        <v>42.759330048051091</v>
      </c>
      <c r="F39" s="17">
        <v>676938</v>
      </c>
      <c r="G39" s="31">
        <f>+F39/$F$38*100</f>
        <v>80.999992820613457</v>
      </c>
      <c r="H39" s="17">
        <f>+[2]العمالة!$K$180</f>
        <v>81371</v>
      </c>
      <c r="I39" s="31">
        <f>+H39/H38*100</f>
        <v>58.240287440235903</v>
      </c>
      <c r="J39" s="17">
        <f>+'[3]023'!$C$8+'[3]023'!$C$9+'[3]023'!$C$10</f>
        <v>31760</v>
      </c>
      <c r="K39" s="31">
        <f>+J39/J38*100</f>
        <v>87.267131944826076</v>
      </c>
      <c r="L39" s="17">
        <v>138255</v>
      </c>
      <c r="M39" s="31">
        <f>+L39/L38*100</f>
        <v>92.024601130214251</v>
      </c>
      <c r="N39" s="10" t="s">
        <v>17</v>
      </c>
      <c r="O39" s="10" t="s">
        <v>17</v>
      </c>
      <c r="P39" s="94" t="s">
        <v>142</v>
      </c>
    </row>
    <row r="40" spans="1:16" s="13" customFormat="1" ht="24.95" customHeight="1" x14ac:dyDescent="0.25">
      <c r="A40" s="15" t="s">
        <v>60</v>
      </c>
      <c r="B40" s="10" t="s">
        <v>17</v>
      </c>
      <c r="C40" s="98">
        <v>25</v>
      </c>
      <c r="D40" s="17">
        <v>37286</v>
      </c>
      <c r="E40" s="32">
        <f>+D40/D38*100</f>
        <v>57.240669951948909</v>
      </c>
      <c r="F40" s="17">
        <v>158788</v>
      </c>
      <c r="G40" s="31">
        <f t="shared" ref="G40" si="20">+F40/$F$38*100</f>
        <v>19.000007179386547</v>
      </c>
      <c r="H40" s="17">
        <f>+[2]العمالة!$K$181</f>
        <v>58345</v>
      </c>
      <c r="I40" s="31">
        <f>+H40/H38*100</f>
        <v>41.759712559764097</v>
      </c>
      <c r="J40" s="17">
        <f>+'[3]023'!$C$11+'[3]023'!$C$12+'[3]023'!$C$13+'[3]023'!$C$14</f>
        <v>4634</v>
      </c>
      <c r="K40" s="31">
        <f>+J40/J38*100</f>
        <v>12.732868055173929</v>
      </c>
      <c r="L40" s="17">
        <v>11982</v>
      </c>
      <c r="M40" s="31">
        <f>+L40/L38*100</f>
        <v>7.9753988697857379</v>
      </c>
      <c r="N40" s="10" t="s">
        <v>17</v>
      </c>
      <c r="O40" s="10" t="s">
        <v>17</v>
      </c>
      <c r="P40" s="94" t="s">
        <v>61</v>
      </c>
    </row>
    <row r="41" spans="1:16" s="8" customFormat="1" ht="15.75" x14ac:dyDescent="0.25">
      <c r="A41" s="250" t="s">
        <v>21</v>
      </c>
      <c r="B41" s="262"/>
      <c r="C41" s="262"/>
      <c r="D41" s="263"/>
      <c r="E41" s="264"/>
      <c r="F41" s="263"/>
      <c r="G41" s="264"/>
      <c r="H41" s="263"/>
      <c r="I41" s="264"/>
      <c r="J41" s="263"/>
      <c r="K41" s="264"/>
      <c r="L41" s="263"/>
      <c r="M41" s="264"/>
      <c r="N41" s="262"/>
      <c r="O41" s="262"/>
      <c r="P41" s="253" t="s">
        <v>22</v>
      </c>
    </row>
    <row r="42" spans="1:16" s="8" customFormat="1" ht="24.95" customHeight="1" x14ac:dyDescent="0.25">
      <c r="A42" s="142" t="s">
        <v>16</v>
      </c>
      <c r="B42" s="9" t="s">
        <v>17</v>
      </c>
      <c r="C42" s="155">
        <f>SUM(C43:C44)</f>
        <v>100</v>
      </c>
      <c r="D42" s="143">
        <f t="shared" ref="D42" si="21">SUM(D43:D44)</f>
        <v>100356</v>
      </c>
      <c r="E42" s="144">
        <f t="shared" ref="E42" si="22">SUM(E43:E44)</f>
        <v>100</v>
      </c>
      <c r="F42" s="143">
        <f t="shared" ref="F42:M42" si="23">SUM(F43:F44)</f>
        <v>646558</v>
      </c>
      <c r="G42" s="144">
        <f t="shared" si="23"/>
        <v>100</v>
      </c>
      <c r="H42" s="143">
        <f t="shared" si="23"/>
        <v>197910</v>
      </c>
      <c r="I42" s="144">
        <f t="shared" si="23"/>
        <v>100</v>
      </c>
      <c r="J42" s="143">
        <f t="shared" si="23"/>
        <v>234583</v>
      </c>
      <c r="K42" s="144">
        <f t="shared" si="23"/>
        <v>100</v>
      </c>
      <c r="L42" s="143">
        <f t="shared" si="23"/>
        <v>506436</v>
      </c>
      <c r="M42" s="144">
        <f t="shared" si="23"/>
        <v>100</v>
      </c>
      <c r="N42" s="9" t="s">
        <v>17</v>
      </c>
      <c r="O42" s="9" t="s">
        <v>17</v>
      </c>
      <c r="P42" s="145" t="s">
        <v>18</v>
      </c>
    </row>
    <row r="43" spans="1:16" s="8" customFormat="1" ht="24.95" customHeight="1" x14ac:dyDescent="0.25">
      <c r="A43" s="96" t="s">
        <v>59</v>
      </c>
      <c r="B43" s="10" t="s">
        <v>17</v>
      </c>
      <c r="C43" s="98">
        <v>4</v>
      </c>
      <c r="D43" s="97">
        <v>5894</v>
      </c>
      <c r="E43" s="98">
        <f>+D43/D42*100</f>
        <v>5.873091793216151</v>
      </c>
      <c r="F43" s="17">
        <v>25862</v>
      </c>
      <c r="G43" s="99">
        <f>+F43/$F$42*100</f>
        <v>3.9999505071470773</v>
      </c>
      <c r="H43" s="97">
        <f>+[2]العمالة!$L$180</f>
        <v>13710</v>
      </c>
      <c r="I43" s="99">
        <f>+H43/H42*100</f>
        <v>6.9273912384417162</v>
      </c>
      <c r="J43" s="97">
        <f>+'[3]023'!$F$8+'[3]023'!$F$9+'[3]023'!$F$10</f>
        <v>28548</v>
      </c>
      <c r="K43" s="99">
        <f>+J43/J42*100</f>
        <v>12.16967981482034</v>
      </c>
      <c r="L43" s="97">
        <v>85418</v>
      </c>
      <c r="M43" s="99">
        <f>+L43/L42*100</f>
        <v>16.866494483014634</v>
      </c>
      <c r="N43" s="10" t="s">
        <v>17</v>
      </c>
      <c r="O43" s="10" t="s">
        <v>17</v>
      </c>
      <c r="P43" s="100" t="s">
        <v>142</v>
      </c>
    </row>
    <row r="44" spans="1:16" s="13" customFormat="1" ht="24.95" customHeight="1" thickBot="1" x14ac:dyDescent="0.3">
      <c r="A44" s="273" t="s">
        <v>60</v>
      </c>
      <c r="B44" s="274" t="s">
        <v>17</v>
      </c>
      <c r="C44" s="237">
        <v>96</v>
      </c>
      <c r="D44" s="275">
        <v>94462</v>
      </c>
      <c r="E44" s="276">
        <f>+D44/D42*100</f>
        <v>94.126908206783853</v>
      </c>
      <c r="F44" s="275">
        <v>620696</v>
      </c>
      <c r="G44" s="277">
        <f t="shared" ref="G44" si="24">+F44/$F$42*100</f>
        <v>96.000049492852924</v>
      </c>
      <c r="H44" s="275">
        <f>+[2]العمالة!$L$181</f>
        <v>184200</v>
      </c>
      <c r="I44" s="277">
        <f>+H44/H42*100</f>
        <v>93.072608761558286</v>
      </c>
      <c r="J44" s="275">
        <f>+'[3]023'!$F$11+'[3]023'!$F$12+'[3]023'!$F$13+'[3]023'!$F$14</f>
        <v>206035</v>
      </c>
      <c r="K44" s="277">
        <f>+J44/J42*100</f>
        <v>87.830320185179659</v>
      </c>
      <c r="L44" s="275">
        <v>421018</v>
      </c>
      <c r="M44" s="277">
        <f>+L44/L42*100</f>
        <v>83.133505516985366</v>
      </c>
      <c r="N44" s="274" t="s">
        <v>17</v>
      </c>
      <c r="O44" s="274" t="s">
        <v>17</v>
      </c>
      <c r="P44" s="278" t="s">
        <v>61</v>
      </c>
    </row>
    <row r="45" spans="1:16" s="13" customFormat="1" ht="15.75" thickTop="1" x14ac:dyDescent="0.25">
      <c r="A45" s="386" t="s">
        <v>187</v>
      </c>
      <c r="B45" s="386"/>
      <c r="C45" s="386"/>
      <c r="D45" s="386"/>
      <c r="E45" s="386"/>
      <c r="F45" s="386"/>
      <c r="G45" s="386"/>
      <c r="H45" s="386"/>
      <c r="I45" s="345" t="s">
        <v>188</v>
      </c>
      <c r="J45" s="345"/>
      <c r="K45" s="345"/>
      <c r="L45" s="345"/>
      <c r="M45" s="345"/>
      <c r="N45" s="345"/>
      <c r="O45" s="345"/>
      <c r="P45" s="345"/>
    </row>
    <row r="46" spans="1:16" s="13" customFormat="1" ht="15" customHeight="1" x14ac:dyDescent="0.25">
      <c r="A46" s="386" t="s">
        <v>289</v>
      </c>
      <c r="B46" s="386"/>
      <c r="C46" s="386"/>
      <c r="D46" s="386"/>
      <c r="E46" s="386"/>
      <c r="F46" s="386"/>
      <c r="G46" s="386"/>
      <c r="H46" s="386"/>
      <c r="I46" s="345" t="s">
        <v>304</v>
      </c>
      <c r="J46" s="345"/>
      <c r="K46" s="345"/>
      <c r="L46" s="345"/>
      <c r="M46" s="345"/>
      <c r="N46" s="345"/>
      <c r="O46" s="345"/>
      <c r="P46" s="345"/>
    </row>
    <row r="47" spans="1:16" ht="23.25" customHeight="1" x14ac:dyDescent="0.25">
      <c r="A47" s="386" t="s">
        <v>272</v>
      </c>
      <c r="B47" s="386"/>
      <c r="C47" s="386"/>
      <c r="D47" s="386"/>
      <c r="E47" s="386"/>
      <c r="F47" s="386"/>
      <c r="G47" s="386"/>
      <c r="H47" s="386"/>
      <c r="I47" s="345" t="s">
        <v>273</v>
      </c>
      <c r="J47" s="345"/>
      <c r="K47" s="345"/>
      <c r="L47" s="345"/>
      <c r="M47" s="345"/>
      <c r="N47" s="345"/>
      <c r="O47" s="345"/>
      <c r="P47" s="345"/>
    </row>
    <row r="48" spans="1:16" x14ac:dyDescent="0.25">
      <c r="A48" s="386" t="s">
        <v>287</v>
      </c>
      <c r="B48" s="386"/>
      <c r="C48" s="386"/>
      <c r="D48" s="386"/>
      <c r="E48" s="386"/>
      <c r="F48" s="386"/>
      <c r="G48" s="386"/>
      <c r="H48" s="386"/>
      <c r="I48" s="345" t="s">
        <v>288</v>
      </c>
      <c r="J48" s="345"/>
      <c r="K48" s="345"/>
      <c r="L48" s="345"/>
      <c r="M48" s="345"/>
      <c r="N48" s="345"/>
      <c r="O48" s="345"/>
      <c r="P48" s="345"/>
    </row>
    <row r="51" spans="6:6" x14ac:dyDescent="0.25">
      <c r="F51" s="36"/>
    </row>
    <row r="52" spans="6:6" x14ac:dyDescent="0.25">
      <c r="F52" s="36"/>
    </row>
  </sheetData>
  <mergeCells count="27">
    <mergeCell ref="A6:P6"/>
    <mergeCell ref="J3:K3"/>
    <mergeCell ref="L3:M3"/>
    <mergeCell ref="N3:O3"/>
    <mergeCell ref="I46:P46"/>
    <mergeCell ref="A46:H46"/>
    <mergeCell ref="A45:H45"/>
    <mergeCell ref="I45:P45"/>
    <mergeCell ref="B3:C3"/>
    <mergeCell ref="D3:E3"/>
    <mergeCell ref="D4:E4"/>
    <mergeCell ref="F4:G4"/>
    <mergeCell ref="H4:I4"/>
    <mergeCell ref="F3:G3"/>
    <mergeCell ref="H3:I3"/>
    <mergeCell ref="L4:M4"/>
    <mergeCell ref="N4:O4"/>
    <mergeCell ref="A3:A5"/>
    <mergeCell ref="P3:P5"/>
    <mergeCell ref="B4:C4"/>
    <mergeCell ref="J4:K4"/>
    <mergeCell ref="A48:H48"/>
    <mergeCell ref="I48:P48"/>
    <mergeCell ref="A47:H47"/>
    <mergeCell ref="I47:P47"/>
    <mergeCell ref="A19:P19"/>
    <mergeCell ref="A32:P32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rowBreaks count="2" manualBreakCount="2">
    <brk id="18" max="15" man="1"/>
    <brk id="31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T65"/>
  <sheetViews>
    <sheetView showGridLines="0" rightToLeft="1" view="pageBreakPreview" zoomScale="115" zoomScaleNormal="90" zoomScaleSheetLayoutView="115" workbookViewId="0">
      <selection activeCell="J92" sqref="J92:J93"/>
    </sheetView>
  </sheetViews>
  <sheetFormatPr defaultRowHeight="15" x14ac:dyDescent="0.25"/>
  <cols>
    <col min="1" max="1" width="13.7109375" customWidth="1"/>
    <col min="2" max="2" width="6.7109375" customWidth="1"/>
    <col min="3" max="3" width="6.5703125" customWidth="1"/>
    <col min="4" max="4" width="12.7109375" customWidth="1"/>
    <col min="5" max="5" width="6.5703125" bestFit="1" customWidth="1"/>
    <col min="6" max="6" width="12.5703125" bestFit="1" customWidth="1"/>
    <col min="7" max="7" width="6.42578125" customWidth="1"/>
    <col min="8" max="8" width="6.7109375" customWidth="1"/>
    <col min="9" max="9" width="5.7109375" customWidth="1"/>
    <col min="10" max="10" width="12.7109375" customWidth="1"/>
    <col min="11" max="11" width="6" bestFit="1" customWidth="1"/>
    <col min="12" max="12" width="12.7109375" customWidth="1"/>
    <col min="13" max="13" width="7.28515625" bestFit="1" customWidth="1"/>
    <col min="14" max="14" width="7.7109375" customWidth="1"/>
    <col min="15" max="15" width="5.7109375" customWidth="1"/>
    <col min="16" max="16" width="13.7109375" customWidth="1"/>
    <col min="20" max="20" width="10.140625" bestFit="1" customWidth="1"/>
  </cols>
  <sheetData>
    <row r="1" spans="1:20" s="22" customFormat="1" ht="30" customHeight="1" x14ac:dyDescent="0.4">
      <c r="A1" s="78" t="s">
        <v>175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20" s="22" customFormat="1" ht="25.5" customHeight="1" x14ac:dyDescent="0.3">
      <c r="A2" s="79" t="s">
        <v>300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20" ht="33" customHeight="1" x14ac:dyDescent="0.25">
      <c r="A3" s="368" t="s">
        <v>4</v>
      </c>
      <c r="B3" s="381" t="s">
        <v>185</v>
      </c>
      <c r="C3" s="361"/>
      <c r="D3" s="361" t="s">
        <v>6</v>
      </c>
      <c r="E3" s="361"/>
      <c r="F3" s="361" t="s">
        <v>268</v>
      </c>
      <c r="G3" s="361"/>
      <c r="H3" s="361" t="s">
        <v>8</v>
      </c>
      <c r="I3" s="361"/>
      <c r="J3" s="361" t="s">
        <v>9</v>
      </c>
      <c r="K3" s="361"/>
      <c r="L3" s="361" t="s">
        <v>265</v>
      </c>
      <c r="M3" s="375"/>
      <c r="N3" s="382" t="s">
        <v>277</v>
      </c>
      <c r="O3" s="383"/>
      <c r="P3" s="364" t="s">
        <v>10</v>
      </c>
    </row>
    <row r="4" spans="1:20" ht="18.75" x14ac:dyDescent="0.25">
      <c r="A4" s="368"/>
      <c r="B4" s="363" t="s">
        <v>186</v>
      </c>
      <c r="C4" s="362"/>
      <c r="D4" s="362" t="s">
        <v>12</v>
      </c>
      <c r="E4" s="362"/>
      <c r="F4" s="362" t="s">
        <v>269</v>
      </c>
      <c r="G4" s="362"/>
      <c r="H4" s="362" t="s">
        <v>14</v>
      </c>
      <c r="I4" s="362"/>
      <c r="J4" s="362" t="s">
        <v>15</v>
      </c>
      <c r="K4" s="362"/>
      <c r="L4" s="362" t="s">
        <v>266</v>
      </c>
      <c r="M4" s="376"/>
      <c r="N4" s="384" t="s">
        <v>275</v>
      </c>
      <c r="O4" s="385"/>
      <c r="P4" s="364"/>
    </row>
    <row r="5" spans="1:20" ht="23.25" thickBot="1" x14ac:dyDescent="0.3">
      <c r="A5" s="368"/>
      <c r="B5" s="245" t="s">
        <v>117</v>
      </c>
      <c r="C5" s="246" t="s">
        <v>3</v>
      </c>
      <c r="D5" s="247" t="s">
        <v>117</v>
      </c>
      <c r="E5" s="246" t="s">
        <v>3</v>
      </c>
      <c r="F5" s="247" t="s">
        <v>117</v>
      </c>
      <c r="G5" s="246" t="s">
        <v>3</v>
      </c>
      <c r="H5" s="247" t="s">
        <v>117</v>
      </c>
      <c r="I5" s="246" t="s">
        <v>3</v>
      </c>
      <c r="J5" s="247" t="s">
        <v>117</v>
      </c>
      <c r="K5" s="246" t="s">
        <v>3</v>
      </c>
      <c r="L5" s="247" t="s">
        <v>117</v>
      </c>
      <c r="M5" s="248" t="s">
        <v>3</v>
      </c>
      <c r="N5" s="245" t="s">
        <v>117</v>
      </c>
      <c r="O5" s="248" t="s">
        <v>3</v>
      </c>
      <c r="P5" s="364"/>
    </row>
    <row r="6" spans="1:20" s="65" customFormat="1" ht="21" thickTop="1" thickBot="1" x14ac:dyDescent="0.3">
      <c r="A6" s="369" t="s">
        <v>184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1"/>
    </row>
    <row r="7" spans="1:20" s="8" customFormat="1" ht="16.5" thickTop="1" x14ac:dyDescent="0.25">
      <c r="A7" s="250" t="s">
        <v>57</v>
      </c>
      <c r="B7" s="262"/>
      <c r="C7" s="262"/>
      <c r="D7" s="263"/>
      <c r="E7" s="264"/>
      <c r="F7" s="263"/>
      <c r="G7" s="264"/>
      <c r="H7" s="263"/>
      <c r="I7" s="264"/>
      <c r="J7" s="263"/>
      <c r="K7" s="264"/>
      <c r="L7" s="263"/>
      <c r="M7" s="264"/>
      <c r="N7" s="262"/>
      <c r="O7" s="262"/>
      <c r="P7" s="253" t="s">
        <v>58</v>
      </c>
    </row>
    <row r="8" spans="1:20" s="8" customFormat="1" ht="24.95" customHeight="1" x14ac:dyDescent="0.25">
      <c r="A8" s="142" t="s">
        <v>16</v>
      </c>
      <c r="B8" s="146" t="s">
        <v>17</v>
      </c>
      <c r="C8" s="156">
        <f>SUM(C9:C12)</f>
        <v>100</v>
      </c>
      <c r="D8" s="147">
        <f>SUM(D9:D12)</f>
        <v>812257</v>
      </c>
      <c r="E8" s="148">
        <f>SUM(E9:E12)</f>
        <v>100</v>
      </c>
      <c r="F8" s="147">
        <f>SUM(F9:F12)</f>
        <v>12376699</v>
      </c>
      <c r="G8" s="188">
        <v>100</v>
      </c>
      <c r="H8" s="146" t="s">
        <v>17</v>
      </c>
      <c r="I8" s="146" t="s">
        <v>17</v>
      </c>
      <c r="J8" s="147">
        <f t="shared" ref="J8:L8" si="0">SUM(J9:J12)</f>
        <v>2052687</v>
      </c>
      <c r="K8" s="148">
        <f t="shared" si="0"/>
        <v>99.997759034865041</v>
      </c>
      <c r="L8" s="147">
        <f t="shared" si="0"/>
        <v>2422059</v>
      </c>
      <c r="M8" s="148">
        <f>SUM(M9:M12)</f>
        <v>99.999999999999986</v>
      </c>
      <c r="N8" s="146" t="s">
        <v>17</v>
      </c>
      <c r="O8" s="146" t="s">
        <v>17</v>
      </c>
      <c r="P8" s="145" t="s">
        <v>18</v>
      </c>
      <c r="Q8" s="95"/>
    </row>
    <row r="9" spans="1:20" s="50" customFormat="1" ht="24.95" customHeight="1" x14ac:dyDescent="0.25">
      <c r="A9" s="15" t="s">
        <v>62</v>
      </c>
      <c r="B9" s="102" t="s">
        <v>17</v>
      </c>
      <c r="C9" s="124">
        <v>2.6</v>
      </c>
      <c r="D9" s="168">
        <v>13691</v>
      </c>
      <c r="E9" s="104">
        <f>+D9/$D$8*100</f>
        <v>1.685550263032513</v>
      </c>
      <c r="F9" s="187">
        <f>F15+F21</f>
        <v>218261</v>
      </c>
      <c r="G9" s="124">
        <f>+F9/$F$8*100</f>
        <v>1.7634831387593735</v>
      </c>
      <c r="H9" s="102" t="s">
        <v>17</v>
      </c>
      <c r="I9" s="102" t="s">
        <v>17</v>
      </c>
      <c r="J9" s="105">
        <f>+'[3]033'!$B$16</f>
        <v>5538</v>
      </c>
      <c r="K9" s="106">
        <f>+J9/$J$8*100</f>
        <v>0.26979271559667889</v>
      </c>
      <c r="L9" s="105">
        <v>13580</v>
      </c>
      <c r="M9" s="106">
        <f>+L9/$L$8*100</f>
        <v>0.56067998343558101</v>
      </c>
      <c r="N9" s="102" t="s">
        <v>17</v>
      </c>
      <c r="O9" s="102" t="s">
        <v>17</v>
      </c>
      <c r="P9" s="101" t="s">
        <v>63</v>
      </c>
    </row>
    <row r="10" spans="1:20" s="50" customFormat="1" ht="24.95" customHeight="1" x14ac:dyDescent="0.25">
      <c r="A10" s="15" t="s">
        <v>64</v>
      </c>
      <c r="B10" s="102" t="s">
        <v>17</v>
      </c>
      <c r="C10" s="124">
        <v>0.3</v>
      </c>
      <c r="D10" s="168">
        <v>4646</v>
      </c>
      <c r="E10" s="104">
        <f t="shared" ref="E10:E11" si="1">+D10/$D$8*100</f>
        <v>0.5719864525636591</v>
      </c>
      <c r="F10" s="187">
        <f>F16+F22</f>
        <v>343446</v>
      </c>
      <c r="G10" s="124">
        <f t="shared" ref="G10:G11" si="2">+F10/$F$8*100</f>
        <v>2.7749402324480865</v>
      </c>
      <c r="H10" s="102" t="s">
        <v>17</v>
      </c>
      <c r="I10" s="102" t="s">
        <v>17</v>
      </c>
      <c r="J10" s="105">
        <f>+'[3]033'!$C$16</f>
        <v>2798</v>
      </c>
      <c r="K10" s="106">
        <f>+J10/$J$8*100</f>
        <v>0.13630914016603601</v>
      </c>
      <c r="L10" s="105">
        <v>12009</v>
      </c>
      <c r="M10" s="106">
        <f t="shared" ref="M10:M12" si="3">+L10/$L$8*100</f>
        <v>0.49581781451236323</v>
      </c>
      <c r="N10" s="102" t="s">
        <v>17</v>
      </c>
      <c r="O10" s="102" t="s">
        <v>17</v>
      </c>
      <c r="P10" s="101" t="s">
        <v>65</v>
      </c>
      <c r="T10" s="333"/>
    </row>
    <row r="11" spans="1:20" s="50" customFormat="1" ht="24.95" customHeight="1" x14ac:dyDescent="0.25">
      <c r="A11" s="15" t="s">
        <v>66</v>
      </c>
      <c r="B11" s="102" t="s">
        <v>17</v>
      </c>
      <c r="C11" s="124">
        <v>97</v>
      </c>
      <c r="D11" s="168">
        <v>793920</v>
      </c>
      <c r="E11" s="104">
        <f t="shared" si="1"/>
        <v>97.742463284403826</v>
      </c>
      <c r="F11" s="187">
        <f>F17+F23</f>
        <v>11809970</v>
      </c>
      <c r="G11" s="124">
        <f t="shared" si="2"/>
        <v>95.421000381442582</v>
      </c>
      <c r="H11" s="102" t="s">
        <v>17</v>
      </c>
      <c r="I11" s="102" t="s">
        <v>17</v>
      </c>
      <c r="J11" s="105">
        <f>+'[3]033'!$D$16</f>
        <v>2044305</v>
      </c>
      <c r="K11" s="106">
        <f>+J11/$J$8*100</f>
        <v>99.591657179102327</v>
      </c>
      <c r="L11" s="105">
        <v>2396038</v>
      </c>
      <c r="M11" s="106">
        <f t="shared" si="3"/>
        <v>98.92566613777781</v>
      </c>
      <c r="N11" s="102" t="s">
        <v>17</v>
      </c>
      <c r="O11" s="102" t="s">
        <v>17</v>
      </c>
      <c r="P11" s="101" t="s">
        <v>67</v>
      </c>
    </row>
    <row r="12" spans="1:20" s="13" customFormat="1" ht="24.95" customHeight="1" x14ac:dyDescent="0.25">
      <c r="A12" s="15" t="s">
        <v>68</v>
      </c>
      <c r="B12" s="102" t="s">
        <v>17</v>
      </c>
      <c r="C12" s="124">
        <v>0.1</v>
      </c>
      <c r="D12" s="149" t="s">
        <v>127</v>
      </c>
      <c r="E12" s="149" t="s">
        <v>127</v>
      </c>
      <c r="F12" s="187">
        <v>5022</v>
      </c>
      <c r="G12" s="124">
        <f>+F12/$F$8*100</f>
        <v>4.0576247349959793E-2</v>
      </c>
      <c r="H12" s="102" t="s">
        <v>17</v>
      </c>
      <c r="I12" s="102" t="s">
        <v>17</v>
      </c>
      <c r="J12" s="105">
        <f>+'[3]033'!$E$16</f>
        <v>46</v>
      </c>
      <c r="K12" s="133">
        <v>0</v>
      </c>
      <c r="L12" s="105">
        <v>432</v>
      </c>
      <c r="M12" s="106">
        <f t="shared" si="3"/>
        <v>1.7836064274239397E-2</v>
      </c>
      <c r="N12" s="102" t="s">
        <v>17</v>
      </c>
      <c r="O12" s="102" t="s">
        <v>17</v>
      </c>
      <c r="P12" s="101" t="s">
        <v>69</v>
      </c>
    </row>
    <row r="13" spans="1:20" s="8" customFormat="1" ht="15.75" x14ac:dyDescent="0.25">
      <c r="A13" s="250" t="s">
        <v>19</v>
      </c>
      <c r="B13" s="262"/>
      <c r="C13" s="262"/>
      <c r="D13" s="263"/>
      <c r="E13" s="264"/>
      <c r="F13" s="263"/>
      <c r="G13" s="264"/>
      <c r="H13" s="263"/>
      <c r="I13" s="264"/>
      <c r="J13" s="263"/>
      <c r="K13" s="264"/>
      <c r="L13" s="263"/>
      <c r="M13" s="264"/>
      <c r="N13" s="262"/>
      <c r="O13" s="262"/>
      <c r="P13" s="253" t="s">
        <v>20</v>
      </c>
    </row>
    <row r="14" spans="1:20" s="8" customFormat="1" ht="24.95" customHeight="1" x14ac:dyDescent="0.25">
      <c r="A14" s="142" t="s">
        <v>16</v>
      </c>
      <c r="B14" s="146" t="s">
        <v>17</v>
      </c>
      <c r="C14" s="156">
        <f>SUM(C15:C18)</f>
        <v>100</v>
      </c>
      <c r="D14" s="147">
        <f>SUM(D15:D18)</f>
        <v>208146</v>
      </c>
      <c r="E14" s="148">
        <f>SUM(E15:E18)</f>
        <v>100</v>
      </c>
      <c r="F14" s="186">
        <f>SUM(F15:F18)</f>
        <v>5021579</v>
      </c>
      <c r="G14" s="188">
        <v>100</v>
      </c>
      <c r="H14" s="146" t="s">
        <v>17</v>
      </c>
      <c r="I14" s="146" t="s">
        <v>17</v>
      </c>
      <c r="J14" s="147">
        <f t="shared" ref="J14:M14" si="4">SUM(J15:J18)</f>
        <v>101445</v>
      </c>
      <c r="K14" s="148">
        <f t="shared" si="4"/>
        <v>100</v>
      </c>
      <c r="L14" s="147">
        <f t="shared" si="4"/>
        <v>348380</v>
      </c>
      <c r="M14" s="148">
        <f t="shared" si="4"/>
        <v>100</v>
      </c>
      <c r="N14" s="146" t="s">
        <v>17</v>
      </c>
      <c r="O14" s="146" t="s">
        <v>17</v>
      </c>
      <c r="P14" s="145" t="s">
        <v>18</v>
      </c>
      <c r="Q14" s="95"/>
    </row>
    <row r="15" spans="1:20" s="50" customFormat="1" ht="24.95" customHeight="1" x14ac:dyDescent="0.25">
      <c r="A15" s="15" t="s">
        <v>62</v>
      </c>
      <c r="B15" s="102" t="s">
        <v>17</v>
      </c>
      <c r="C15" s="124">
        <v>2.2999999999999998</v>
      </c>
      <c r="D15" s="103">
        <v>9862</v>
      </c>
      <c r="E15" s="104">
        <f>+D15/$D$14*100</f>
        <v>4.7380204279688298</v>
      </c>
      <c r="F15" s="187">
        <v>210906</v>
      </c>
      <c r="G15" s="124">
        <f>F15/F14*100</f>
        <v>4.1999936673305349</v>
      </c>
      <c r="H15" s="102" t="s">
        <v>17</v>
      </c>
      <c r="I15" s="102" t="s">
        <v>17</v>
      </c>
      <c r="J15" s="105">
        <f>+'[3]063'!$B$15</f>
        <v>3193</v>
      </c>
      <c r="K15" s="106">
        <f>+J15/$J$14*100</f>
        <v>3.147518359702302</v>
      </c>
      <c r="L15" s="105">
        <v>6705</v>
      </c>
      <c r="M15" s="106">
        <f>+L15/$L$14*100</f>
        <v>1.924622538607268</v>
      </c>
      <c r="N15" s="102" t="s">
        <v>17</v>
      </c>
      <c r="O15" s="102" t="s">
        <v>17</v>
      </c>
      <c r="P15" s="101" t="s">
        <v>63</v>
      </c>
    </row>
    <row r="16" spans="1:20" s="50" customFormat="1" ht="24.95" customHeight="1" x14ac:dyDescent="0.25">
      <c r="A16" s="15" t="s">
        <v>64</v>
      </c>
      <c r="B16" s="102" t="s">
        <v>17</v>
      </c>
      <c r="C16" s="124">
        <v>0.7</v>
      </c>
      <c r="D16" s="103">
        <v>4328</v>
      </c>
      <c r="E16" s="104">
        <f t="shared" ref="E16:E17" si="5">+D16/$D$14*100</f>
        <v>2.0793097152959943</v>
      </c>
      <c r="F16" s="187">
        <v>321381</v>
      </c>
      <c r="G16" s="124">
        <f>F16/F14*100</f>
        <v>6.3999988848129243</v>
      </c>
      <c r="H16" s="102" t="s">
        <v>17</v>
      </c>
      <c r="I16" s="102" t="s">
        <v>17</v>
      </c>
      <c r="J16" s="105">
        <f>+'[3]063'!$C$15</f>
        <v>294</v>
      </c>
      <c r="K16" s="106">
        <f t="shared" ref="K16:K17" si="6">+J16/$J$14*100</f>
        <v>0.28981221351471237</v>
      </c>
      <c r="L16" s="105">
        <v>561</v>
      </c>
      <c r="M16" s="106">
        <f t="shared" ref="M16:M18" si="7">+L16/$L$14*100</f>
        <v>0.16103105804007117</v>
      </c>
      <c r="N16" s="102" t="s">
        <v>17</v>
      </c>
      <c r="O16" s="102" t="s">
        <v>17</v>
      </c>
      <c r="P16" s="101" t="s">
        <v>65</v>
      </c>
    </row>
    <row r="17" spans="1:17" s="50" customFormat="1" ht="24.95" customHeight="1" x14ac:dyDescent="0.25">
      <c r="A17" s="15" t="s">
        <v>66</v>
      </c>
      <c r="B17" s="102" t="s">
        <v>17</v>
      </c>
      <c r="C17" s="124">
        <v>97</v>
      </c>
      <c r="D17" s="103">
        <v>193956</v>
      </c>
      <c r="E17" s="104">
        <f t="shared" si="5"/>
        <v>93.182669856735174</v>
      </c>
      <c r="F17" s="187">
        <v>4484270</v>
      </c>
      <c r="G17" s="124">
        <f>F17/F14*100</f>
        <v>89.299999064039412</v>
      </c>
      <c r="H17" s="102" t="s">
        <v>17</v>
      </c>
      <c r="I17" s="102" t="s">
        <v>17</v>
      </c>
      <c r="J17" s="105">
        <f>+'[3]063'!$D$15</f>
        <v>97958</v>
      </c>
      <c r="K17" s="106">
        <f t="shared" si="6"/>
        <v>96.562669426782989</v>
      </c>
      <c r="L17" s="105">
        <v>340698</v>
      </c>
      <c r="M17" s="106">
        <f t="shared" si="7"/>
        <v>97.794936563522597</v>
      </c>
      <c r="N17" s="102" t="s">
        <v>17</v>
      </c>
      <c r="O17" s="102" t="s">
        <v>17</v>
      </c>
      <c r="P17" s="101" t="s">
        <v>67</v>
      </c>
    </row>
    <row r="18" spans="1:17" s="13" customFormat="1" ht="24.95" customHeight="1" x14ac:dyDescent="0.25">
      <c r="A18" s="15" t="s">
        <v>68</v>
      </c>
      <c r="B18" s="102" t="s">
        <v>17</v>
      </c>
      <c r="C18" s="124">
        <v>0</v>
      </c>
      <c r="D18" s="149" t="s">
        <v>127</v>
      </c>
      <c r="E18" s="149" t="s">
        <v>127</v>
      </c>
      <c r="F18" s="187">
        <v>5022</v>
      </c>
      <c r="G18" s="124">
        <f>F18/F14*100</f>
        <v>0.10000838381712207</v>
      </c>
      <c r="H18" s="102" t="s">
        <v>17</v>
      </c>
      <c r="I18" s="102" t="s">
        <v>17</v>
      </c>
      <c r="J18" s="150">
        <f>+'[3]063'!$E$15</f>
        <v>0</v>
      </c>
      <c r="K18" s="107" t="s">
        <v>127</v>
      </c>
      <c r="L18" s="105">
        <v>416</v>
      </c>
      <c r="M18" s="106">
        <f t="shared" si="7"/>
        <v>0.11940983983007063</v>
      </c>
      <c r="N18" s="102" t="s">
        <v>17</v>
      </c>
      <c r="O18" s="102" t="s">
        <v>17</v>
      </c>
      <c r="P18" s="101" t="s">
        <v>69</v>
      </c>
    </row>
    <row r="19" spans="1:17" s="8" customFormat="1" ht="17.25" customHeight="1" x14ac:dyDescent="0.25">
      <c r="A19" s="250" t="s">
        <v>21</v>
      </c>
      <c r="B19" s="262"/>
      <c r="C19" s="262"/>
      <c r="D19" s="263"/>
      <c r="E19" s="264"/>
      <c r="F19" s="263"/>
      <c r="G19" s="264"/>
      <c r="H19" s="263"/>
      <c r="I19" s="264"/>
      <c r="J19" s="263"/>
      <c r="K19" s="264"/>
      <c r="L19" s="263"/>
      <c r="M19" s="264"/>
      <c r="N19" s="262"/>
      <c r="O19" s="262"/>
      <c r="P19" s="253" t="s">
        <v>22</v>
      </c>
    </row>
    <row r="20" spans="1:17" s="8" customFormat="1" ht="24.95" customHeight="1" x14ac:dyDescent="0.25">
      <c r="A20" s="142" t="s">
        <v>16</v>
      </c>
      <c r="B20" s="146" t="s">
        <v>17</v>
      </c>
      <c r="C20" s="156">
        <f>SUM(C21:C24)</f>
        <v>100</v>
      </c>
      <c r="D20" s="147">
        <f>SUM(D21:D24)</f>
        <v>604111</v>
      </c>
      <c r="E20" s="148">
        <f>SUM(E21:E24)</f>
        <v>99.947360667162158</v>
      </c>
      <c r="F20" s="186">
        <f>SUM(F21:F24)</f>
        <v>7355120</v>
      </c>
      <c r="G20" s="188">
        <v>100</v>
      </c>
      <c r="H20" s="146" t="s">
        <v>17</v>
      </c>
      <c r="I20" s="146" t="s">
        <v>17</v>
      </c>
      <c r="J20" s="147">
        <f t="shared" ref="J20:M20" si="8">SUM(J21:J24)</f>
        <v>1951242</v>
      </c>
      <c r="K20" s="148">
        <f t="shared" si="8"/>
        <v>99.997642527169873</v>
      </c>
      <c r="L20" s="147">
        <f t="shared" si="8"/>
        <v>2073679</v>
      </c>
      <c r="M20" s="148">
        <f t="shared" si="8"/>
        <v>100</v>
      </c>
      <c r="N20" s="146" t="s">
        <v>17</v>
      </c>
      <c r="O20" s="146" t="s">
        <v>17</v>
      </c>
      <c r="P20" s="145" t="s">
        <v>18</v>
      </c>
      <c r="Q20" s="95"/>
    </row>
    <row r="21" spans="1:17" s="50" customFormat="1" ht="24.95" customHeight="1" x14ac:dyDescent="0.25">
      <c r="A21" s="15" t="s">
        <v>62</v>
      </c>
      <c r="B21" s="102" t="s">
        <v>17</v>
      </c>
      <c r="C21" s="124">
        <v>2.6</v>
      </c>
      <c r="D21" s="103">
        <v>3829</v>
      </c>
      <c r="E21" s="104">
        <f>+D21/$D$20*100</f>
        <v>0.63382391646568259</v>
      </c>
      <c r="F21" s="187">
        <v>7355</v>
      </c>
      <c r="G21" s="124">
        <f>F21/F20*100</f>
        <v>9.9998368483450992E-2</v>
      </c>
      <c r="H21" s="102" t="s">
        <v>17</v>
      </c>
      <c r="I21" s="102" t="s">
        <v>17</v>
      </c>
      <c r="J21" s="105">
        <f>+J9-J15</f>
        <v>2345</v>
      </c>
      <c r="K21" s="106">
        <f>+J21/$J$20*100</f>
        <v>0.12017986492705672</v>
      </c>
      <c r="L21" s="105">
        <v>6875</v>
      </c>
      <c r="M21" s="106">
        <f>+L21/$L$20*100</f>
        <v>0.33153636604315323</v>
      </c>
      <c r="N21" s="102" t="s">
        <v>17</v>
      </c>
      <c r="O21" s="102" t="s">
        <v>17</v>
      </c>
      <c r="P21" s="101" t="s">
        <v>63</v>
      </c>
    </row>
    <row r="22" spans="1:17" s="50" customFormat="1" ht="24.95" customHeight="1" x14ac:dyDescent="0.25">
      <c r="A22" s="15" t="s">
        <v>64</v>
      </c>
      <c r="B22" s="102" t="s">
        <v>17</v>
      </c>
      <c r="C22" s="124">
        <v>0.3</v>
      </c>
      <c r="D22" s="103">
        <v>318</v>
      </c>
      <c r="E22" s="124">
        <v>0</v>
      </c>
      <c r="F22" s="187">
        <v>22065</v>
      </c>
      <c r="G22" s="124">
        <f>F22/F20*100</f>
        <v>0.29999510545035296</v>
      </c>
      <c r="H22" s="102" t="s">
        <v>17</v>
      </c>
      <c r="I22" s="102" t="s">
        <v>17</v>
      </c>
      <c r="J22" s="105">
        <f t="shared" ref="J22:J24" si="9">+J10-J16</f>
        <v>2504</v>
      </c>
      <c r="K22" s="106">
        <f>+J22/$J$20*100</f>
        <v>0.12832852101379533</v>
      </c>
      <c r="L22" s="105">
        <v>11448</v>
      </c>
      <c r="M22" s="106">
        <f t="shared" ref="M22:M24" si="10">+L22/$L$20*100</f>
        <v>0.55206230086720276</v>
      </c>
      <c r="N22" s="102" t="s">
        <v>17</v>
      </c>
      <c r="O22" s="102" t="s">
        <v>17</v>
      </c>
      <c r="P22" s="101" t="s">
        <v>65</v>
      </c>
    </row>
    <row r="23" spans="1:17" s="50" customFormat="1" ht="24.95" customHeight="1" x14ac:dyDescent="0.25">
      <c r="A23" s="15" t="s">
        <v>66</v>
      </c>
      <c r="B23" s="102" t="s">
        <v>17</v>
      </c>
      <c r="C23" s="124">
        <v>97</v>
      </c>
      <c r="D23" s="103">
        <v>599964</v>
      </c>
      <c r="E23" s="104">
        <f>+D23/$D$20*100</f>
        <v>99.313536750696471</v>
      </c>
      <c r="F23" s="187">
        <v>7325700</v>
      </c>
      <c r="G23" s="124">
        <f>F23/F20*100</f>
        <v>99.600006526066196</v>
      </c>
      <c r="H23" s="102" t="s">
        <v>17</v>
      </c>
      <c r="I23" s="102" t="s">
        <v>17</v>
      </c>
      <c r="J23" s="105">
        <f t="shared" si="9"/>
        <v>1946347</v>
      </c>
      <c r="K23" s="106">
        <f>+J23/$J$20*100</f>
        <v>99.749134141229021</v>
      </c>
      <c r="L23" s="105">
        <v>2055340</v>
      </c>
      <c r="M23" s="106">
        <f t="shared" si="10"/>
        <v>99.115629757546856</v>
      </c>
      <c r="N23" s="102" t="s">
        <v>17</v>
      </c>
      <c r="O23" s="102" t="s">
        <v>17</v>
      </c>
      <c r="P23" s="101" t="s">
        <v>67</v>
      </c>
    </row>
    <row r="24" spans="1:17" s="13" customFormat="1" ht="24.95" customHeight="1" thickBot="1" x14ac:dyDescent="0.3">
      <c r="A24" s="273" t="s">
        <v>68</v>
      </c>
      <c r="B24" s="279" t="s">
        <v>17</v>
      </c>
      <c r="C24" s="280">
        <v>0.1</v>
      </c>
      <c r="D24" s="281" t="s">
        <v>127</v>
      </c>
      <c r="E24" s="269" t="s">
        <v>127</v>
      </c>
      <c r="F24" s="269" t="s">
        <v>127</v>
      </c>
      <c r="G24" s="279" t="s">
        <v>127</v>
      </c>
      <c r="H24" s="279" t="s">
        <v>17</v>
      </c>
      <c r="I24" s="279" t="s">
        <v>17</v>
      </c>
      <c r="J24" s="282">
        <f t="shared" si="9"/>
        <v>46</v>
      </c>
      <c r="K24" s="283">
        <v>0</v>
      </c>
      <c r="L24" s="282">
        <v>16</v>
      </c>
      <c r="M24" s="284">
        <f t="shared" si="10"/>
        <v>7.715755427913385E-4</v>
      </c>
      <c r="N24" s="279" t="s">
        <v>17</v>
      </c>
      <c r="O24" s="279" t="s">
        <v>17</v>
      </c>
      <c r="P24" s="285" t="s">
        <v>69</v>
      </c>
    </row>
    <row r="25" spans="1:17" s="65" customFormat="1" ht="21" thickTop="1" thickBot="1" x14ac:dyDescent="0.3">
      <c r="A25" s="387" t="s">
        <v>183</v>
      </c>
      <c r="B25" s="388"/>
      <c r="C25" s="388"/>
      <c r="D25" s="388"/>
      <c r="E25" s="388"/>
      <c r="F25" s="388"/>
      <c r="G25" s="388"/>
      <c r="H25" s="388"/>
      <c r="I25" s="388"/>
      <c r="J25" s="388"/>
      <c r="K25" s="388"/>
      <c r="L25" s="388"/>
      <c r="M25" s="388"/>
      <c r="N25" s="388"/>
      <c r="O25" s="388"/>
      <c r="P25" s="389"/>
    </row>
    <row r="26" spans="1:17" s="8" customFormat="1" ht="16.5" thickTop="1" x14ac:dyDescent="0.25">
      <c r="A26" s="250" t="s">
        <v>57</v>
      </c>
      <c r="B26" s="262"/>
      <c r="C26" s="262"/>
      <c r="D26" s="263"/>
      <c r="E26" s="264"/>
      <c r="F26" s="263"/>
      <c r="G26" s="264"/>
      <c r="H26" s="263"/>
      <c r="I26" s="264"/>
      <c r="J26" s="263"/>
      <c r="K26" s="264"/>
      <c r="L26" s="263"/>
      <c r="M26" s="264"/>
      <c r="N26" s="262"/>
      <c r="O26" s="262"/>
      <c r="P26" s="253" t="s">
        <v>58</v>
      </c>
    </row>
    <row r="27" spans="1:17" s="8" customFormat="1" ht="24.95" customHeight="1" x14ac:dyDescent="0.25">
      <c r="A27" s="142" t="s">
        <v>16</v>
      </c>
      <c r="B27" s="146" t="s">
        <v>17</v>
      </c>
      <c r="C27" s="156">
        <f>SUM(C28:C31)</f>
        <v>100</v>
      </c>
      <c r="D27" s="147">
        <f>SUM(D28:D31)</f>
        <v>646762</v>
      </c>
      <c r="E27" s="148">
        <f>SUM(E28:E31)</f>
        <v>100</v>
      </c>
      <c r="F27" s="186">
        <f>SUM(F28:F31)</f>
        <v>10894415</v>
      </c>
      <c r="G27" s="188">
        <v>99.999999999999986</v>
      </c>
      <c r="H27" s="146" t="s">
        <v>17</v>
      </c>
      <c r="I27" s="146" t="s">
        <v>17</v>
      </c>
      <c r="J27" s="147">
        <f t="shared" ref="J27:M27" si="11">SUM(J28:J31)</f>
        <v>1781710</v>
      </c>
      <c r="K27" s="148">
        <f t="shared" si="11"/>
        <v>100</v>
      </c>
      <c r="L27" s="147">
        <f t="shared" si="11"/>
        <v>1765386</v>
      </c>
      <c r="M27" s="148">
        <f t="shared" si="11"/>
        <v>100.00000000000001</v>
      </c>
      <c r="N27" s="146" t="s">
        <v>17</v>
      </c>
      <c r="O27" s="146" t="s">
        <v>17</v>
      </c>
      <c r="P27" s="145" t="s">
        <v>18</v>
      </c>
      <c r="Q27" s="95"/>
    </row>
    <row r="28" spans="1:17" s="50" customFormat="1" ht="24.95" customHeight="1" x14ac:dyDescent="0.25">
      <c r="A28" s="15" t="s">
        <v>62</v>
      </c>
      <c r="B28" s="102" t="s">
        <v>17</v>
      </c>
      <c r="C28" s="124">
        <v>2.9</v>
      </c>
      <c r="D28" s="103">
        <v>10003</v>
      </c>
      <c r="E28" s="104">
        <f>+D28/$D$27*100</f>
        <v>1.546627662107545</v>
      </c>
      <c r="F28" s="187">
        <f>F34+F40</f>
        <v>211816</v>
      </c>
      <c r="G28" s="124">
        <f>F28/F27*100</f>
        <v>1.9442622664915925</v>
      </c>
      <c r="H28" s="102" t="s">
        <v>17</v>
      </c>
      <c r="I28" s="102" t="s">
        <v>17</v>
      </c>
      <c r="J28" s="105">
        <f>+'[3]034'!$B$16</f>
        <v>4658</v>
      </c>
      <c r="K28" s="106">
        <f>+J28/$J$27*100</f>
        <v>0.26143424014009015</v>
      </c>
      <c r="L28" s="105">
        <v>11794</v>
      </c>
      <c r="M28" s="106">
        <f>+L28/$L$27*100</f>
        <v>0.66806919279976162</v>
      </c>
      <c r="N28" s="102" t="s">
        <v>17</v>
      </c>
      <c r="O28" s="102" t="s">
        <v>17</v>
      </c>
      <c r="P28" s="101" t="s">
        <v>63</v>
      </c>
    </row>
    <row r="29" spans="1:17" s="50" customFormat="1" ht="24.95" customHeight="1" x14ac:dyDescent="0.25">
      <c r="A29" s="15" t="s">
        <v>64</v>
      </c>
      <c r="B29" s="102" t="s">
        <v>17</v>
      </c>
      <c r="C29" s="124">
        <v>0.4</v>
      </c>
      <c r="D29" s="103">
        <v>4136</v>
      </c>
      <c r="E29" s="104">
        <f t="shared" ref="E29:E30" si="12">+D29/$D$27*100</f>
        <v>0.63949335304176802</v>
      </c>
      <c r="F29" s="187">
        <f t="shared" ref="F29:F30" si="13">F35+F41</f>
        <v>318984</v>
      </c>
      <c r="G29" s="124">
        <f>F29/F27*100</f>
        <v>2.9279589587875989</v>
      </c>
      <c r="H29" s="102" t="s">
        <v>17</v>
      </c>
      <c r="I29" s="102" t="s">
        <v>17</v>
      </c>
      <c r="J29" s="105">
        <f>+'[3]034'!$C$16</f>
        <v>2673</v>
      </c>
      <c r="K29" s="106">
        <f t="shared" ref="K29:K30" si="14">+J29/$J$27*100</f>
        <v>0.15002441474763009</v>
      </c>
      <c r="L29" s="105">
        <v>11771</v>
      </c>
      <c r="M29" s="106">
        <f t="shared" ref="M29:M31" si="15">+L29/$L$27*100</f>
        <v>0.66676636157758129</v>
      </c>
      <c r="N29" s="102" t="s">
        <v>17</v>
      </c>
      <c r="O29" s="102" t="s">
        <v>17</v>
      </c>
      <c r="P29" s="101" t="s">
        <v>65</v>
      </c>
    </row>
    <row r="30" spans="1:17" s="50" customFormat="1" ht="24.95" customHeight="1" x14ac:dyDescent="0.25">
      <c r="A30" s="15" t="s">
        <v>66</v>
      </c>
      <c r="B30" s="102" t="s">
        <v>17</v>
      </c>
      <c r="C30" s="124">
        <v>96.7</v>
      </c>
      <c r="D30" s="103">
        <v>632623</v>
      </c>
      <c r="E30" s="104">
        <f t="shared" si="12"/>
        <v>97.813878984850689</v>
      </c>
      <c r="F30" s="187">
        <f t="shared" si="13"/>
        <v>10359429</v>
      </c>
      <c r="G30" s="124">
        <f>F30/F27*100</f>
        <v>95.089355417431776</v>
      </c>
      <c r="H30" s="102" t="s">
        <v>17</v>
      </c>
      <c r="I30" s="102" t="s">
        <v>17</v>
      </c>
      <c r="J30" s="105">
        <f>+'[3]034'!$D$16</f>
        <v>1774379</v>
      </c>
      <c r="K30" s="106">
        <f t="shared" si="14"/>
        <v>99.588541345112276</v>
      </c>
      <c r="L30" s="105">
        <v>1741632</v>
      </c>
      <c r="M30" s="106">
        <f t="shared" si="15"/>
        <v>98.654458571666481</v>
      </c>
      <c r="N30" s="102" t="s">
        <v>17</v>
      </c>
      <c r="O30" s="102" t="s">
        <v>17</v>
      </c>
      <c r="P30" s="101" t="s">
        <v>67</v>
      </c>
    </row>
    <row r="31" spans="1:17" s="13" customFormat="1" ht="24.95" customHeight="1" x14ac:dyDescent="0.25">
      <c r="A31" s="15" t="s">
        <v>68</v>
      </c>
      <c r="B31" s="102" t="s">
        <v>17</v>
      </c>
      <c r="C31" s="124">
        <v>0</v>
      </c>
      <c r="D31" s="149" t="s">
        <v>127</v>
      </c>
      <c r="E31" s="149" t="s">
        <v>127</v>
      </c>
      <c r="F31" s="187">
        <v>4186</v>
      </c>
      <c r="G31" s="124">
        <f>F31/F27*100</f>
        <v>3.8423357289032956E-2</v>
      </c>
      <c r="H31" s="102" t="s">
        <v>17</v>
      </c>
      <c r="I31" s="102" t="s">
        <v>17</v>
      </c>
      <c r="J31" s="150" t="s">
        <v>127</v>
      </c>
      <c r="K31" s="107" t="s">
        <v>127</v>
      </c>
      <c r="L31" s="105">
        <v>189</v>
      </c>
      <c r="M31" s="106">
        <f t="shared" si="15"/>
        <v>1.070587395617729E-2</v>
      </c>
      <c r="N31" s="102" t="s">
        <v>17</v>
      </c>
      <c r="O31" s="102" t="s">
        <v>17</v>
      </c>
      <c r="P31" s="101" t="s">
        <v>69</v>
      </c>
    </row>
    <row r="32" spans="1:17" s="8" customFormat="1" ht="15.75" x14ac:dyDescent="0.25">
      <c r="A32" s="250" t="s">
        <v>19</v>
      </c>
      <c r="B32" s="262"/>
      <c r="C32" s="262"/>
      <c r="D32" s="263"/>
      <c r="E32" s="264"/>
      <c r="F32" s="263"/>
      <c r="G32" s="264"/>
      <c r="H32" s="263"/>
      <c r="I32" s="264"/>
      <c r="J32" s="263"/>
      <c r="K32" s="264"/>
      <c r="L32" s="263"/>
      <c r="M32" s="264"/>
      <c r="N32" s="262"/>
      <c r="O32" s="262"/>
      <c r="P32" s="253" t="s">
        <v>20</v>
      </c>
    </row>
    <row r="33" spans="1:17" s="8" customFormat="1" ht="24.95" customHeight="1" x14ac:dyDescent="0.25">
      <c r="A33" s="142" t="s">
        <v>16</v>
      </c>
      <c r="B33" s="146" t="s">
        <v>17</v>
      </c>
      <c r="C33" s="156">
        <f>SUM(C34:C37)</f>
        <v>100</v>
      </c>
      <c r="D33" s="147">
        <f>SUM(D34:D37)</f>
        <v>143007</v>
      </c>
      <c r="E33" s="148">
        <f>SUM(E34:E37)</f>
        <v>99.999999999999986</v>
      </c>
      <c r="F33" s="186">
        <f>SUM(F34:F37)</f>
        <v>4185853</v>
      </c>
      <c r="G33" s="188">
        <v>100.00000000000001</v>
      </c>
      <c r="H33" s="146" t="s">
        <v>17</v>
      </c>
      <c r="I33" s="146" t="s">
        <v>17</v>
      </c>
      <c r="J33" s="147">
        <f t="shared" ref="J33:M33" si="16">SUM(J34:J37)</f>
        <v>65051</v>
      </c>
      <c r="K33" s="148">
        <f t="shared" si="16"/>
        <v>100</v>
      </c>
      <c r="L33" s="147">
        <f t="shared" si="16"/>
        <v>198143</v>
      </c>
      <c r="M33" s="148">
        <f t="shared" si="16"/>
        <v>100</v>
      </c>
      <c r="N33" s="146" t="s">
        <v>17</v>
      </c>
      <c r="O33" s="146" t="s">
        <v>17</v>
      </c>
      <c r="P33" s="145" t="s">
        <v>18</v>
      </c>
      <c r="Q33" s="95"/>
    </row>
    <row r="34" spans="1:17" s="50" customFormat="1" ht="24.95" customHeight="1" x14ac:dyDescent="0.25">
      <c r="A34" s="15" t="s">
        <v>62</v>
      </c>
      <c r="B34" s="102" t="s">
        <v>17</v>
      </c>
      <c r="C34" s="124">
        <v>2.9</v>
      </c>
      <c r="D34" s="103">
        <v>6605</v>
      </c>
      <c r="E34" s="104">
        <f>+D34/$D$33*100</f>
        <v>4.6186550308726151</v>
      </c>
      <c r="F34" s="187">
        <v>205107</v>
      </c>
      <c r="G34" s="124">
        <f>F34/F33*100</f>
        <v>4.9000048496686333</v>
      </c>
      <c r="H34" s="102" t="s">
        <v>17</v>
      </c>
      <c r="I34" s="102" t="s">
        <v>17</v>
      </c>
      <c r="J34" s="105">
        <f>+'[3]064'!$B$15</f>
        <v>2465</v>
      </c>
      <c r="K34" s="106">
        <f>+J34/$J$33*100</f>
        <v>3.7893345221441637</v>
      </c>
      <c r="L34" s="105">
        <v>5171</v>
      </c>
      <c r="M34" s="106">
        <f>+L34/$L$33*100</f>
        <v>2.6097313556370905</v>
      </c>
      <c r="N34" s="102" t="s">
        <v>17</v>
      </c>
      <c r="O34" s="102" t="s">
        <v>17</v>
      </c>
      <c r="P34" s="101" t="s">
        <v>63</v>
      </c>
    </row>
    <row r="35" spans="1:17" s="50" customFormat="1" ht="24.95" customHeight="1" x14ac:dyDescent="0.25">
      <c r="A35" s="15" t="s">
        <v>64</v>
      </c>
      <c r="B35" s="102" t="s">
        <v>17</v>
      </c>
      <c r="C35" s="124">
        <v>1</v>
      </c>
      <c r="D35" s="103">
        <v>3823</v>
      </c>
      <c r="E35" s="104">
        <f t="shared" ref="E35:E36" si="17">+D35/$D$33*100</f>
        <v>2.6732957127972754</v>
      </c>
      <c r="F35" s="187">
        <v>305567</v>
      </c>
      <c r="G35" s="124">
        <f>F35/F33*100</f>
        <v>7.2999935735918102</v>
      </c>
      <c r="H35" s="102" t="s">
        <v>17</v>
      </c>
      <c r="I35" s="102" t="s">
        <v>17</v>
      </c>
      <c r="J35" s="105">
        <f>+'[3]064'!$C$15</f>
        <v>294</v>
      </c>
      <c r="K35" s="106">
        <f t="shared" ref="K35:K36" si="18">+J35/$J$33*100</f>
        <v>0.4519530829656731</v>
      </c>
      <c r="L35" s="105">
        <v>514</v>
      </c>
      <c r="M35" s="106">
        <f t="shared" ref="M35:M37" si="19">+L35/$L$33*100</f>
        <v>0.25940860893395173</v>
      </c>
      <c r="N35" s="102" t="s">
        <v>17</v>
      </c>
      <c r="O35" s="102" t="s">
        <v>17</v>
      </c>
      <c r="P35" s="101" t="s">
        <v>65</v>
      </c>
    </row>
    <row r="36" spans="1:17" s="50" customFormat="1" ht="24.95" customHeight="1" x14ac:dyDescent="0.25">
      <c r="A36" s="15" t="s">
        <v>66</v>
      </c>
      <c r="B36" s="102" t="s">
        <v>17</v>
      </c>
      <c r="C36" s="124">
        <v>96.1</v>
      </c>
      <c r="D36" s="103">
        <v>132579</v>
      </c>
      <c r="E36" s="104">
        <f t="shared" si="17"/>
        <v>92.708049256330099</v>
      </c>
      <c r="F36" s="187">
        <v>3670993</v>
      </c>
      <c r="G36" s="124">
        <f>F36/F33*100</f>
        <v>87.699998064910545</v>
      </c>
      <c r="H36" s="102" t="s">
        <v>17</v>
      </c>
      <c r="I36" s="102" t="s">
        <v>17</v>
      </c>
      <c r="J36" s="105">
        <f>+'[3]064'!$D$15</f>
        <v>62292</v>
      </c>
      <c r="K36" s="106">
        <f t="shared" si="18"/>
        <v>95.758712394890168</v>
      </c>
      <c r="L36" s="105">
        <v>192285</v>
      </c>
      <c r="M36" s="106">
        <f t="shared" si="19"/>
        <v>97.043549355768306</v>
      </c>
      <c r="N36" s="102" t="s">
        <v>17</v>
      </c>
      <c r="O36" s="102" t="s">
        <v>17</v>
      </c>
      <c r="P36" s="101" t="s">
        <v>67</v>
      </c>
    </row>
    <row r="37" spans="1:17" s="13" customFormat="1" ht="24.95" customHeight="1" x14ac:dyDescent="0.25">
      <c r="A37" s="15" t="s">
        <v>68</v>
      </c>
      <c r="B37" s="102" t="s">
        <v>17</v>
      </c>
      <c r="C37" s="124">
        <v>0</v>
      </c>
      <c r="D37" s="149" t="s">
        <v>127</v>
      </c>
      <c r="E37" s="149" t="s">
        <v>127</v>
      </c>
      <c r="F37" s="187">
        <v>4186</v>
      </c>
      <c r="G37" s="124">
        <f>F37/F33*100</f>
        <v>0.10000351182901071</v>
      </c>
      <c r="H37" s="102" t="s">
        <v>17</v>
      </c>
      <c r="I37" s="102" t="s">
        <v>17</v>
      </c>
      <c r="J37" s="107" t="s">
        <v>127</v>
      </c>
      <c r="K37" s="107" t="s">
        <v>127</v>
      </c>
      <c r="L37" s="105">
        <v>173</v>
      </c>
      <c r="M37" s="106">
        <f t="shared" si="19"/>
        <v>8.7310679660649135E-2</v>
      </c>
      <c r="N37" s="102" t="s">
        <v>17</v>
      </c>
      <c r="O37" s="102" t="s">
        <v>17</v>
      </c>
      <c r="P37" s="101" t="s">
        <v>69</v>
      </c>
    </row>
    <row r="38" spans="1:17" s="8" customFormat="1" ht="16.5" customHeight="1" x14ac:dyDescent="0.25">
      <c r="A38" s="250" t="s">
        <v>21</v>
      </c>
      <c r="B38" s="262"/>
      <c r="C38" s="262"/>
      <c r="D38" s="263"/>
      <c r="E38" s="264"/>
      <c r="F38" s="263"/>
      <c r="G38" s="264"/>
      <c r="H38" s="263"/>
      <c r="I38" s="264"/>
      <c r="J38" s="263"/>
      <c r="K38" s="264"/>
      <c r="L38" s="263"/>
      <c r="M38" s="264"/>
      <c r="N38" s="262"/>
      <c r="O38" s="262"/>
      <c r="P38" s="253" t="s">
        <v>22</v>
      </c>
    </row>
    <row r="39" spans="1:17" s="8" customFormat="1" ht="24.95" customHeight="1" x14ac:dyDescent="0.25">
      <c r="A39" s="142" t="s">
        <v>16</v>
      </c>
      <c r="B39" s="146" t="s">
        <v>17</v>
      </c>
      <c r="C39" s="156">
        <f>SUM(C40:C43)</f>
        <v>100</v>
      </c>
      <c r="D39" s="147">
        <f>SUM(D40:D43)</f>
        <v>503755</v>
      </c>
      <c r="E39" s="148">
        <f>SUM(E40:E43)</f>
        <v>100</v>
      </c>
      <c r="F39" s="186">
        <f>SUM(F40:F43)</f>
        <v>6708562</v>
      </c>
      <c r="G39" s="188">
        <v>100</v>
      </c>
      <c r="H39" s="146" t="s">
        <v>17</v>
      </c>
      <c r="I39" s="146" t="s">
        <v>17</v>
      </c>
      <c r="J39" s="147">
        <f t="shared" ref="J39:M39" si="20">SUM(J40:J43)</f>
        <v>1716659</v>
      </c>
      <c r="K39" s="148">
        <f t="shared" si="20"/>
        <v>100</v>
      </c>
      <c r="L39" s="147">
        <f t="shared" si="20"/>
        <v>1567243</v>
      </c>
      <c r="M39" s="148">
        <f t="shared" si="20"/>
        <v>100</v>
      </c>
      <c r="N39" s="146" t="s">
        <v>17</v>
      </c>
      <c r="O39" s="146" t="s">
        <v>17</v>
      </c>
      <c r="P39" s="145" t="s">
        <v>18</v>
      </c>
      <c r="Q39" s="95"/>
    </row>
    <row r="40" spans="1:17" s="50" customFormat="1" ht="24.95" customHeight="1" x14ac:dyDescent="0.25">
      <c r="A40" s="15" t="s">
        <v>62</v>
      </c>
      <c r="B40" s="102" t="s">
        <v>17</v>
      </c>
      <c r="C40" s="124">
        <v>3</v>
      </c>
      <c r="D40" s="103">
        <v>3398</v>
      </c>
      <c r="E40" s="104">
        <f>+D40/$D$39*100</f>
        <v>0.67453424779902926</v>
      </c>
      <c r="F40" s="187">
        <v>6709</v>
      </c>
      <c r="G40" s="124">
        <f>F40/F39*100</f>
        <v>0.10000652896999386</v>
      </c>
      <c r="H40" s="102" t="s">
        <v>17</v>
      </c>
      <c r="I40" s="102" t="s">
        <v>17</v>
      </c>
      <c r="J40" s="105">
        <v>2193</v>
      </c>
      <c r="K40" s="106">
        <f>+J40/$J$39*100</f>
        <v>0.1277481433412227</v>
      </c>
      <c r="L40" s="105">
        <v>6623</v>
      </c>
      <c r="M40" s="106">
        <f>+L40/$L$39*100</f>
        <v>0.42258922196494098</v>
      </c>
      <c r="N40" s="102" t="s">
        <v>17</v>
      </c>
      <c r="O40" s="102" t="s">
        <v>17</v>
      </c>
      <c r="P40" s="101" t="s">
        <v>63</v>
      </c>
    </row>
    <row r="41" spans="1:17" s="50" customFormat="1" ht="24.95" customHeight="1" x14ac:dyDescent="0.25">
      <c r="A41" s="15" t="s">
        <v>64</v>
      </c>
      <c r="B41" s="102" t="s">
        <v>17</v>
      </c>
      <c r="C41" s="124">
        <v>0.3</v>
      </c>
      <c r="D41" s="103">
        <v>313</v>
      </c>
      <c r="E41" s="104">
        <f t="shared" ref="E41:E42" si="21">+D41/$D$39*100</f>
        <v>6.2133378328751078E-2</v>
      </c>
      <c r="F41" s="187">
        <v>13417</v>
      </c>
      <c r="G41" s="124">
        <f>F41/F39*100</f>
        <v>0.19999815161580084</v>
      </c>
      <c r="H41" s="102" t="s">
        <v>17</v>
      </c>
      <c r="I41" s="102" t="s">
        <v>17</v>
      </c>
      <c r="J41" s="105">
        <v>2379</v>
      </c>
      <c r="K41" s="106">
        <f t="shared" ref="K41:K42" si="22">+J41/$J$39*100</f>
        <v>0.13858314318685305</v>
      </c>
      <c r="L41" s="105">
        <v>11257</v>
      </c>
      <c r="M41" s="106">
        <f t="shared" ref="M41:M43" si="23">+L41/$L$39*100</f>
        <v>0.7182676840796226</v>
      </c>
      <c r="N41" s="102" t="s">
        <v>17</v>
      </c>
      <c r="O41" s="102" t="s">
        <v>17</v>
      </c>
      <c r="P41" s="101" t="s">
        <v>65</v>
      </c>
    </row>
    <row r="42" spans="1:17" s="50" customFormat="1" ht="24.95" customHeight="1" x14ac:dyDescent="0.25">
      <c r="A42" s="15" t="s">
        <v>66</v>
      </c>
      <c r="B42" s="102" t="s">
        <v>17</v>
      </c>
      <c r="C42" s="124">
        <v>96.7</v>
      </c>
      <c r="D42" s="103">
        <v>500044</v>
      </c>
      <c r="E42" s="104">
        <f t="shared" si="21"/>
        <v>99.263332373872217</v>
      </c>
      <c r="F42" s="187">
        <v>6688436</v>
      </c>
      <c r="G42" s="124">
        <f>F42/F39*100</f>
        <v>99.699995319414199</v>
      </c>
      <c r="H42" s="102" t="s">
        <v>17</v>
      </c>
      <c r="I42" s="102" t="s">
        <v>17</v>
      </c>
      <c r="J42" s="105">
        <v>1712087</v>
      </c>
      <c r="K42" s="106">
        <f t="shared" si="22"/>
        <v>99.733668713471928</v>
      </c>
      <c r="L42" s="105">
        <v>1549347</v>
      </c>
      <c r="M42" s="106">
        <f t="shared" si="23"/>
        <v>98.858122192920945</v>
      </c>
      <c r="N42" s="102" t="s">
        <v>17</v>
      </c>
      <c r="O42" s="102" t="s">
        <v>17</v>
      </c>
      <c r="P42" s="101" t="s">
        <v>67</v>
      </c>
    </row>
    <row r="43" spans="1:17" s="13" customFormat="1" ht="24.95" customHeight="1" thickBot="1" x14ac:dyDescent="0.3">
      <c r="A43" s="273" t="s">
        <v>68</v>
      </c>
      <c r="B43" s="279" t="s">
        <v>17</v>
      </c>
      <c r="C43" s="280">
        <v>0</v>
      </c>
      <c r="D43" s="281" t="s">
        <v>127</v>
      </c>
      <c r="E43" s="269" t="s">
        <v>127</v>
      </c>
      <c r="F43" s="269" t="s">
        <v>127</v>
      </c>
      <c r="G43" s="280" t="s">
        <v>127</v>
      </c>
      <c r="H43" s="279" t="s">
        <v>17</v>
      </c>
      <c r="I43" s="279" t="s">
        <v>17</v>
      </c>
      <c r="J43" s="282" t="s">
        <v>127</v>
      </c>
      <c r="K43" s="283" t="s">
        <v>127</v>
      </c>
      <c r="L43" s="282">
        <v>16</v>
      </c>
      <c r="M43" s="284">
        <f t="shared" si="23"/>
        <v>1.0209010344917795E-3</v>
      </c>
      <c r="N43" s="279" t="s">
        <v>17</v>
      </c>
      <c r="O43" s="279" t="s">
        <v>17</v>
      </c>
      <c r="P43" s="285" t="s">
        <v>69</v>
      </c>
    </row>
    <row r="44" spans="1:17" s="65" customFormat="1" ht="21" thickTop="1" thickBot="1" x14ac:dyDescent="0.3">
      <c r="A44" s="369" t="s">
        <v>182</v>
      </c>
      <c r="B44" s="370"/>
      <c r="C44" s="370"/>
      <c r="D44" s="370"/>
      <c r="E44" s="370"/>
      <c r="F44" s="370"/>
      <c r="G44" s="370"/>
      <c r="H44" s="370"/>
      <c r="I44" s="370"/>
      <c r="J44" s="370"/>
      <c r="K44" s="370"/>
      <c r="L44" s="370"/>
      <c r="M44" s="370"/>
      <c r="N44" s="370"/>
      <c r="O44" s="370"/>
      <c r="P44" s="371"/>
    </row>
    <row r="45" spans="1:17" s="8" customFormat="1" ht="16.5" thickTop="1" x14ac:dyDescent="0.25">
      <c r="A45" s="250" t="s">
        <v>57</v>
      </c>
      <c r="B45" s="262"/>
      <c r="C45" s="262"/>
      <c r="D45" s="263"/>
      <c r="E45" s="264"/>
      <c r="F45" s="263"/>
      <c r="G45" s="264"/>
      <c r="H45" s="263"/>
      <c r="I45" s="264"/>
      <c r="J45" s="263"/>
      <c r="K45" s="264"/>
      <c r="L45" s="263"/>
      <c r="M45" s="264"/>
      <c r="N45" s="262"/>
      <c r="O45" s="262"/>
      <c r="P45" s="253" t="s">
        <v>58</v>
      </c>
    </row>
    <row r="46" spans="1:17" s="8" customFormat="1" ht="24.95" customHeight="1" x14ac:dyDescent="0.25">
      <c r="A46" s="142" t="s">
        <v>16</v>
      </c>
      <c r="B46" s="146" t="s">
        <v>17</v>
      </c>
      <c r="C46" s="156">
        <v>100</v>
      </c>
      <c r="D46" s="147">
        <f>SUM(D47:D50)</f>
        <v>165495</v>
      </c>
      <c r="E46" s="148">
        <f>SUM(E47:E50)</f>
        <v>100</v>
      </c>
      <c r="F46" s="186">
        <f>SUM(F47:F50)</f>
        <v>1482284</v>
      </c>
      <c r="G46" s="188">
        <v>100</v>
      </c>
      <c r="H46" s="146" t="s">
        <v>17</v>
      </c>
      <c r="I46" s="146" t="s">
        <v>17</v>
      </c>
      <c r="J46" s="147">
        <f t="shared" ref="J46:M46" si="24">SUM(J47:J50)</f>
        <v>270977</v>
      </c>
      <c r="K46" s="148">
        <f t="shared" si="24"/>
        <v>99.936895013229901</v>
      </c>
      <c r="L46" s="147">
        <f t="shared" si="24"/>
        <v>656673</v>
      </c>
      <c r="M46" s="148">
        <f t="shared" si="24"/>
        <v>100.00000000000001</v>
      </c>
      <c r="N46" s="146" t="s">
        <v>17</v>
      </c>
      <c r="O46" s="146" t="s">
        <v>17</v>
      </c>
      <c r="P46" s="145" t="s">
        <v>18</v>
      </c>
      <c r="Q46" s="95"/>
    </row>
    <row r="47" spans="1:17" s="50" customFormat="1" ht="24.95" customHeight="1" x14ac:dyDescent="0.25">
      <c r="A47" s="15" t="s">
        <v>143</v>
      </c>
      <c r="B47" s="102" t="s">
        <v>17</v>
      </c>
      <c r="C47" s="124">
        <v>1.1000000000000001</v>
      </c>
      <c r="D47" s="103">
        <v>3688</v>
      </c>
      <c r="E47" s="104">
        <f>+D47/$D$46*100</f>
        <v>2.228466116801112</v>
      </c>
      <c r="F47" s="187">
        <v>3343</v>
      </c>
      <c r="G47" s="124">
        <f>F47/F46*100</f>
        <v>0.22553033022011973</v>
      </c>
      <c r="H47" s="102" t="s">
        <v>17</v>
      </c>
      <c r="I47" s="102" t="s">
        <v>17</v>
      </c>
      <c r="J47" s="105">
        <f>+'[3]035'!$B$15</f>
        <v>880</v>
      </c>
      <c r="K47" s="106">
        <f>+J47/$J$46*100</f>
        <v>0.32475080910926019</v>
      </c>
      <c r="L47" s="105">
        <v>1784</v>
      </c>
      <c r="M47" s="106">
        <f>+L47/$L$46*100</f>
        <v>0.27167250671186421</v>
      </c>
      <c r="N47" s="102" t="s">
        <v>17</v>
      </c>
      <c r="O47" s="102" t="s">
        <v>17</v>
      </c>
      <c r="P47" s="101" t="s">
        <v>63</v>
      </c>
    </row>
    <row r="48" spans="1:17" s="50" customFormat="1" ht="24.95" customHeight="1" x14ac:dyDescent="0.25">
      <c r="A48" s="15" t="s">
        <v>144</v>
      </c>
      <c r="B48" s="102" t="s">
        <v>17</v>
      </c>
      <c r="C48" s="124">
        <v>0.2</v>
      </c>
      <c r="D48" s="103">
        <v>510</v>
      </c>
      <c r="E48" s="104">
        <f t="shared" ref="E48:E49" si="25">+D48/$D$46*100</f>
        <v>0.30816640986132515</v>
      </c>
      <c r="F48" s="187">
        <f>F54+F60</f>
        <v>17440</v>
      </c>
      <c r="G48" s="124">
        <f>F48/F46*100</f>
        <v>1.1765626560092397</v>
      </c>
      <c r="H48" s="102" t="s">
        <v>17</v>
      </c>
      <c r="I48" s="102" t="s">
        <v>17</v>
      </c>
      <c r="J48" s="105">
        <f>+'[3]035'!$C$15</f>
        <v>125</v>
      </c>
      <c r="K48" s="125">
        <v>0</v>
      </c>
      <c r="L48" s="105">
        <v>238</v>
      </c>
      <c r="M48" s="106">
        <f t="shared" ref="M48:M50" si="26">+L48/$L$46*100</f>
        <v>3.624330526761417E-2</v>
      </c>
      <c r="N48" s="102" t="s">
        <v>17</v>
      </c>
      <c r="O48" s="102" t="s">
        <v>17</v>
      </c>
      <c r="P48" s="101" t="s">
        <v>65</v>
      </c>
    </row>
    <row r="49" spans="1:17" s="50" customFormat="1" ht="24.95" customHeight="1" x14ac:dyDescent="0.25">
      <c r="A49" s="15" t="s">
        <v>145</v>
      </c>
      <c r="B49" s="102" t="s">
        <v>17</v>
      </c>
      <c r="C49" s="124">
        <v>98.5</v>
      </c>
      <c r="D49" s="103">
        <v>161297</v>
      </c>
      <c r="E49" s="104">
        <f t="shared" si="25"/>
        <v>97.463367473337556</v>
      </c>
      <c r="F49" s="187">
        <f>F55+F61</f>
        <v>1459829</v>
      </c>
      <c r="G49" s="124">
        <f>F49/F46*100</f>
        <v>98.485108116933063</v>
      </c>
      <c r="H49" s="102" t="s">
        <v>17</v>
      </c>
      <c r="I49" s="102" t="s">
        <v>17</v>
      </c>
      <c r="J49" s="105">
        <f>+'[3]035'!$D$15</f>
        <v>269926</v>
      </c>
      <c r="K49" s="125">
        <f>+J49/$J$46*100</f>
        <v>99.612144204120639</v>
      </c>
      <c r="L49" s="105">
        <v>654406</v>
      </c>
      <c r="M49" s="106">
        <f t="shared" si="26"/>
        <v>99.654774903186222</v>
      </c>
      <c r="N49" s="102" t="s">
        <v>17</v>
      </c>
      <c r="O49" s="102" t="s">
        <v>17</v>
      </c>
      <c r="P49" s="101" t="s">
        <v>67</v>
      </c>
    </row>
    <row r="50" spans="1:17" s="13" customFormat="1" ht="24.95" customHeight="1" x14ac:dyDescent="0.25">
      <c r="A50" s="15" t="s">
        <v>146</v>
      </c>
      <c r="B50" s="102" t="s">
        <v>17</v>
      </c>
      <c r="C50" s="124">
        <v>0.1</v>
      </c>
      <c r="D50" s="149" t="s">
        <v>127</v>
      </c>
      <c r="E50" s="149" t="s">
        <v>127</v>
      </c>
      <c r="F50" s="187">
        <v>1672</v>
      </c>
      <c r="G50" s="124">
        <f>F50/F46*100</f>
        <v>0.11279889683758308</v>
      </c>
      <c r="H50" s="102" t="s">
        <v>17</v>
      </c>
      <c r="I50" s="102" t="s">
        <v>17</v>
      </c>
      <c r="J50" s="105">
        <f>+'[3]035'!$E$15</f>
        <v>46</v>
      </c>
      <c r="K50" s="133">
        <v>0</v>
      </c>
      <c r="L50" s="105">
        <v>245</v>
      </c>
      <c r="M50" s="106">
        <f t="shared" si="26"/>
        <v>3.7309284834308704E-2</v>
      </c>
      <c r="N50" s="102" t="s">
        <v>17</v>
      </c>
      <c r="O50" s="102" t="s">
        <v>17</v>
      </c>
      <c r="P50" s="101" t="s">
        <v>69</v>
      </c>
    </row>
    <row r="51" spans="1:17" s="8" customFormat="1" ht="15.75" x14ac:dyDescent="0.25">
      <c r="A51" s="250" t="s">
        <v>19</v>
      </c>
      <c r="B51" s="262"/>
      <c r="C51" s="262"/>
      <c r="D51" s="263"/>
      <c r="E51" s="264"/>
      <c r="F51" s="263"/>
      <c r="G51" s="264"/>
      <c r="H51" s="263"/>
      <c r="I51" s="264"/>
      <c r="J51" s="263"/>
      <c r="K51" s="264"/>
      <c r="L51" s="263"/>
      <c r="M51" s="264"/>
      <c r="N51" s="262"/>
      <c r="O51" s="262"/>
      <c r="P51" s="253" t="s">
        <v>20</v>
      </c>
    </row>
    <row r="52" spans="1:17" s="8" customFormat="1" ht="24.95" customHeight="1" x14ac:dyDescent="0.25">
      <c r="A52" s="142" t="s">
        <v>16</v>
      </c>
      <c r="B52" s="146" t="s">
        <v>17</v>
      </c>
      <c r="C52" s="156">
        <f>SUM(C53:C56)</f>
        <v>100</v>
      </c>
      <c r="D52" s="147">
        <f>SUM(D53:D56)</f>
        <v>65139</v>
      </c>
      <c r="E52" s="148">
        <f>SUM(E53:E56)</f>
        <v>100.00000000000001</v>
      </c>
      <c r="F52" s="186">
        <f>SUM(F53:F56)</f>
        <v>835726</v>
      </c>
      <c r="G52" s="188">
        <v>100</v>
      </c>
      <c r="H52" s="146" t="s">
        <v>17</v>
      </c>
      <c r="I52" s="146" t="s">
        <v>17</v>
      </c>
      <c r="J52" s="147">
        <f t="shared" ref="J52:M52" si="27">SUM(J53:J56)</f>
        <v>36394</v>
      </c>
      <c r="K52" s="148">
        <f t="shared" si="27"/>
        <v>99.999999999999986</v>
      </c>
      <c r="L52" s="147">
        <f t="shared" si="27"/>
        <v>150237</v>
      </c>
      <c r="M52" s="148">
        <f t="shared" si="27"/>
        <v>100</v>
      </c>
      <c r="N52" s="146" t="s">
        <v>17</v>
      </c>
      <c r="O52" s="146" t="s">
        <v>17</v>
      </c>
      <c r="P52" s="145" t="s">
        <v>18</v>
      </c>
      <c r="Q52" s="95"/>
    </row>
    <row r="53" spans="1:17" s="50" customFormat="1" ht="24.95" customHeight="1" x14ac:dyDescent="0.25">
      <c r="A53" s="15" t="s">
        <v>143</v>
      </c>
      <c r="B53" s="102" t="s">
        <v>17</v>
      </c>
      <c r="C53" s="124">
        <v>0.9</v>
      </c>
      <c r="D53" s="103">
        <v>3257</v>
      </c>
      <c r="E53" s="104">
        <f>+D53/$D$52*100</f>
        <v>5.0000767589309012</v>
      </c>
      <c r="F53" s="187">
        <v>3343</v>
      </c>
      <c r="G53" s="124">
        <f>F53/F52*100</f>
        <v>0.40001148701847256</v>
      </c>
      <c r="H53" s="102" t="s">
        <v>17</v>
      </c>
      <c r="I53" s="102" t="s">
        <v>17</v>
      </c>
      <c r="J53" s="105">
        <f>+'[3]065'!$B$13</f>
        <v>728</v>
      </c>
      <c r="K53" s="106">
        <f>+J53/$J$52*100</f>
        <v>2.0003297246798923</v>
      </c>
      <c r="L53" s="105">
        <v>1533</v>
      </c>
      <c r="M53" s="106">
        <f>+L53/$L$52*100</f>
        <v>1.0203877872960723</v>
      </c>
      <c r="N53" s="102" t="s">
        <v>17</v>
      </c>
      <c r="O53" s="102" t="s">
        <v>17</v>
      </c>
      <c r="P53" s="101" t="s">
        <v>63</v>
      </c>
    </row>
    <row r="54" spans="1:17" s="50" customFormat="1" ht="24.95" customHeight="1" x14ac:dyDescent="0.25">
      <c r="A54" s="15" t="s">
        <v>144</v>
      </c>
      <c r="B54" s="102" t="s">
        <v>17</v>
      </c>
      <c r="C54" s="124">
        <v>0</v>
      </c>
      <c r="D54" s="103">
        <v>505</v>
      </c>
      <c r="E54" s="104">
        <f t="shared" ref="E54:E55" si="28">+D54/$D$52*100</f>
        <v>0.77526520210626504</v>
      </c>
      <c r="F54" s="187">
        <v>14207</v>
      </c>
      <c r="G54" s="124">
        <f>F54/F52*100</f>
        <v>1.6999590774966915</v>
      </c>
      <c r="H54" s="102" t="s">
        <v>17</v>
      </c>
      <c r="I54" s="102" t="s">
        <v>17</v>
      </c>
      <c r="J54" s="105">
        <f>+'[3]065'!$C$13</f>
        <v>0</v>
      </c>
      <c r="K54" s="107" t="s">
        <v>127</v>
      </c>
      <c r="L54" s="105">
        <v>47</v>
      </c>
      <c r="M54" s="106">
        <f t="shared" ref="M54:M56" si="29">+L54/$L$52*100</f>
        <v>3.1283904763806519E-2</v>
      </c>
      <c r="N54" s="102" t="s">
        <v>17</v>
      </c>
      <c r="O54" s="102" t="s">
        <v>17</v>
      </c>
      <c r="P54" s="101" t="s">
        <v>65</v>
      </c>
    </row>
    <row r="55" spans="1:17" s="50" customFormat="1" ht="24.95" customHeight="1" x14ac:dyDescent="0.25">
      <c r="A55" s="15" t="s">
        <v>145</v>
      </c>
      <c r="B55" s="102" t="s">
        <v>17</v>
      </c>
      <c r="C55" s="124">
        <v>99</v>
      </c>
      <c r="D55" s="103">
        <v>61377</v>
      </c>
      <c r="E55" s="104">
        <f t="shared" si="28"/>
        <v>94.224658038962843</v>
      </c>
      <c r="F55" s="187">
        <v>816504</v>
      </c>
      <c r="G55" s="124">
        <f>F55/F52*100</f>
        <v>97.699963863754391</v>
      </c>
      <c r="H55" s="102" t="s">
        <v>17</v>
      </c>
      <c r="I55" s="102" t="s">
        <v>17</v>
      </c>
      <c r="J55" s="105">
        <f>+'[3]065'!$D$13</f>
        <v>35666</v>
      </c>
      <c r="K55" s="106">
        <f t="shared" ref="K55" si="30">+J55/$J$52*100</f>
        <v>97.999670275320099</v>
      </c>
      <c r="L55" s="105">
        <v>148413</v>
      </c>
      <c r="M55" s="106">
        <f t="shared" si="29"/>
        <v>98.785918249166315</v>
      </c>
      <c r="N55" s="102" t="s">
        <v>17</v>
      </c>
      <c r="O55" s="102" t="s">
        <v>17</v>
      </c>
      <c r="P55" s="101" t="s">
        <v>67</v>
      </c>
    </row>
    <row r="56" spans="1:17" s="13" customFormat="1" ht="24.95" customHeight="1" x14ac:dyDescent="0.25">
      <c r="A56" s="15" t="s">
        <v>146</v>
      </c>
      <c r="B56" s="102" t="s">
        <v>17</v>
      </c>
      <c r="C56" s="124">
        <v>0.1</v>
      </c>
      <c r="D56" s="149" t="s">
        <v>127</v>
      </c>
      <c r="E56" s="149" t="s">
        <v>127</v>
      </c>
      <c r="F56" s="187">
        <v>1672</v>
      </c>
      <c r="G56" s="124">
        <f>F56/F52*100</f>
        <v>0.20006557173044753</v>
      </c>
      <c r="H56" s="102" t="s">
        <v>17</v>
      </c>
      <c r="I56" s="102" t="s">
        <v>17</v>
      </c>
      <c r="J56" s="105">
        <f>+'[3]065'!$E$13</f>
        <v>0</v>
      </c>
      <c r="K56" s="107" t="s">
        <v>127</v>
      </c>
      <c r="L56" s="105">
        <v>244</v>
      </c>
      <c r="M56" s="106">
        <f t="shared" si="29"/>
        <v>0.16241005877380407</v>
      </c>
      <c r="N56" s="102" t="s">
        <v>17</v>
      </c>
      <c r="O56" s="102" t="s">
        <v>17</v>
      </c>
      <c r="P56" s="101" t="s">
        <v>69</v>
      </c>
    </row>
    <row r="57" spans="1:17" s="8" customFormat="1" ht="18" customHeight="1" x14ac:dyDescent="0.25">
      <c r="A57" s="250" t="s">
        <v>21</v>
      </c>
      <c r="B57" s="262"/>
      <c r="C57" s="262"/>
      <c r="D57" s="263"/>
      <c r="E57" s="264"/>
      <c r="F57" s="263"/>
      <c r="G57" s="264"/>
      <c r="H57" s="263"/>
      <c r="I57" s="264"/>
      <c r="J57" s="263"/>
      <c r="K57" s="264"/>
      <c r="L57" s="263"/>
      <c r="M57" s="264"/>
      <c r="N57" s="262"/>
      <c r="O57" s="262"/>
      <c r="P57" s="253" t="s">
        <v>22</v>
      </c>
    </row>
    <row r="58" spans="1:17" s="8" customFormat="1" ht="24.95" customHeight="1" x14ac:dyDescent="0.25">
      <c r="A58" s="142" t="s">
        <v>16</v>
      </c>
      <c r="B58" s="146" t="s">
        <v>17</v>
      </c>
      <c r="C58" s="156">
        <v>100</v>
      </c>
      <c r="D58" s="147">
        <f>SUM(D59:D62)</f>
        <v>100356</v>
      </c>
      <c r="E58" s="148">
        <f>SUM(E59:E62)</f>
        <v>100</v>
      </c>
      <c r="F58" s="186">
        <f>SUM(F59:F62)</f>
        <v>646558</v>
      </c>
      <c r="G58" s="188">
        <v>100</v>
      </c>
      <c r="H58" s="146" t="s">
        <v>17</v>
      </c>
      <c r="I58" s="146" t="s">
        <v>17</v>
      </c>
      <c r="J58" s="147">
        <f t="shared" ref="J58:M58" si="31">SUM(J59:J62)</f>
        <v>234583</v>
      </c>
      <c r="K58" s="148">
        <f t="shared" si="31"/>
        <v>99.98039073590158</v>
      </c>
      <c r="L58" s="147">
        <f t="shared" si="31"/>
        <v>506436</v>
      </c>
      <c r="M58" s="151">
        <f t="shared" si="31"/>
        <v>100</v>
      </c>
      <c r="N58" s="146" t="s">
        <v>17</v>
      </c>
      <c r="O58" s="146" t="s">
        <v>17</v>
      </c>
      <c r="P58" s="145" t="s">
        <v>18</v>
      </c>
      <c r="Q58" s="95"/>
    </row>
    <row r="59" spans="1:17" s="50" customFormat="1" ht="24.95" customHeight="1" x14ac:dyDescent="0.25">
      <c r="A59" s="15" t="s">
        <v>143</v>
      </c>
      <c r="B59" s="102" t="s">
        <v>17</v>
      </c>
      <c r="C59" s="124">
        <v>1.1000000000000001</v>
      </c>
      <c r="D59" s="103">
        <v>431</v>
      </c>
      <c r="E59" s="104">
        <f>+D59/$D$58*100</f>
        <v>0.42947108294471681</v>
      </c>
      <c r="F59" s="187" t="s">
        <v>127</v>
      </c>
      <c r="G59" s="124" t="s">
        <v>127</v>
      </c>
      <c r="H59" s="102" t="s">
        <v>17</v>
      </c>
      <c r="I59" s="102" t="s">
        <v>17</v>
      </c>
      <c r="J59" s="105">
        <f>+J47-J53</f>
        <v>152</v>
      </c>
      <c r="K59" s="106">
        <f>+J59/$J$58*100</f>
        <v>6.4795829194783938E-2</v>
      </c>
      <c r="L59" s="105">
        <v>251</v>
      </c>
      <c r="M59" s="108">
        <f>+L59/$L$58*100</f>
        <v>4.9562037453893482E-2</v>
      </c>
      <c r="N59" s="102" t="s">
        <v>17</v>
      </c>
      <c r="O59" s="102" t="s">
        <v>17</v>
      </c>
      <c r="P59" s="101" t="s">
        <v>63</v>
      </c>
    </row>
    <row r="60" spans="1:17" s="50" customFormat="1" ht="24.95" customHeight="1" x14ac:dyDescent="0.25">
      <c r="A60" s="15" t="s">
        <v>144</v>
      </c>
      <c r="B60" s="102" t="s">
        <v>17</v>
      </c>
      <c r="C60" s="124">
        <v>0.2</v>
      </c>
      <c r="D60" s="104">
        <v>5</v>
      </c>
      <c r="E60" s="104">
        <f t="shared" ref="E60:E61" si="32">+D60/$D$58*100</f>
        <v>4.9822631432101718E-3</v>
      </c>
      <c r="F60" s="187">
        <v>3233</v>
      </c>
      <c r="G60" s="124">
        <f>F60/F58*100</f>
        <v>0.50003247968473052</v>
      </c>
      <c r="H60" s="102" t="s">
        <v>17</v>
      </c>
      <c r="I60" s="102" t="s">
        <v>17</v>
      </c>
      <c r="J60" s="105">
        <f t="shared" ref="J60:J62" si="33">+J48-J54</f>
        <v>125</v>
      </c>
      <c r="K60" s="106">
        <f>+J60/$J$58*100</f>
        <v>5.3286043745710471E-2</v>
      </c>
      <c r="L60" s="105">
        <v>191</v>
      </c>
      <c r="M60" s="108">
        <f t="shared" ref="M60:M62" si="34">+L60/$L$58*100</f>
        <v>3.7714538460930896E-2</v>
      </c>
      <c r="N60" s="102" t="s">
        <v>17</v>
      </c>
      <c r="O60" s="102" t="s">
        <v>17</v>
      </c>
      <c r="P60" s="101" t="s">
        <v>65</v>
      </c>
    </row>
    <row r="61" spans="1:17" s="50" customFormat="1" ht="24.95" customHeight="1" x14ac:dyDescent="0.25">
      <c r="A61" s="15" t="s">
        <v>145</v>
      </c>
      <c r="B61" s="102" t="s">
        <v>17</v>
      </c>
      <c r="C61" s="124">
        <v>98.5</v>
      </c>
      <c r="D61" s="103">
        <v>99920</v>
      </c>
      <c r="E61" s="104">
        <f t="shared" si="32"/>
        <v>99.565546653912079</v>
      </c>
      <c r="F61" s="187">
        <v>643325</v>
      </c>
      <c r="G61" s="124">
        <f>F61/F58*100</f>
        <v>99.499967520315266</v>
      </c>
      <c r="H61" s="102" t="s">
        <v>17</v>
      </c>
      <c r="I61" s="102" t="s">
        <v>17</v>
      </c>
      <c r="J61" s="105">
        <f t="shared" si="33"/>
        <v>234260</v>
      </c>
      <c r="K61" s="106">
        <f>+J61/$J$58*100</f>
        <v>99.862308862961086</v>
      </c>
      <c r="L61" s="105">
        <v>505993</v>
      </c>
      <c r="M61" s="108">
        <f t="shared" si="34"/>
        <v>99.912525965768623</v>
      </c>
      <c r="N61" s="102" t="s">
        <v>17</v>
      </c>
      <c r="O61" s="102" t="s">
        <v>17</v>
      </c>
      <c r="P61" s="101" t="s">
        <v>67</v>
      </c>
    </row>
    <row r="62" spans="1:17" s="13" customFormat="1" ht="24.95" customHeight="1" thickBot="1" x14ac:dyDescent="0.3">
      <c r="A62" s="273" t="s">
        <v>146</v>
      </c>
      <c r="B62" s="279" t="s">
        <v>17</v>
      </c>
      <c r="C62" s="280">
        <v>0.1</v>
      </c>
      <c r="D62" s="281" t="s">
        <v>127</v>
      </c>
      <c r="E62" s="269" t="s">
        <v>127</v>
      </c>
      <c r="F62" s="281" t="s">
        <v>127</v>
      </c>
      <c r="G62" s="269" t="s">
        <v>127</v>
      </c>
      <c r="H62" s="279" t="s">
        <v>17</v>
      </c>
      <c r="I62" s="279" t="s">
        <v>17</v>
      </c>
      <c r="J62" s="282">
        <f t="shared" si="33"/>
        <v>46</v>
      </c>
      <c r="K62" s="283">
        <v>0</v>
      </c>
      <c r="L62" s="282">
        <v>1</v>
      </c>
      <c r="M62" s="284">
        <f t="shared" si="34"/>
        <v>1.9745831654937641E-4</v>
      </c>
      <c r="N62" s="279" t="s">
        <v>17</v>
      </c>
      <c r="O62" s="279" t="s">
        <v>17</v>
      </c>
      <c r="P62" s="285" t="s">
        <v>69</v>
      </c>
    </row>
    <row r="63" spans="1:17" ht="15.75" thickTop="1" x14ac:dyDescent="0.25">
      <c r="A63" s="344" t="s">
        <v>187</v>
      </c>
      <c r="B63" s="344"/>
      <c r="C63" s="344"/>
      <c r="D63" s="344"/>
      <c r="E63" s="344"/>
      <c r="F63" s="344"/>
      <c r="G63" s="344"/>
      <c r="H63" s="344"/>
      <c r="I63" s="345" t="s">
        <v>188</v>
      </c>
      <c r="J63" s="345"/>
      <c r="K63" s="345"/>
      <c r="L63" s="345"/>
      <c r="M63" s="345"/>
      <c r="N63" s="345"/>
      <c r="O63" s="345"/>
      <c r="P63" s="345"/>
    </row>
    <row r="64" spans="1:17" ht="24" customHeight="1" x14ac:dyDescent="0.25">
      <c r="A64" s="344" t="s">
        <v>309</v>
      </c>
      <c r="B64" s="344"/>
      <c r="C64" s="344"/>
      <c r="D64" s="344"/>
      <c r="E64" s="344"/>
      <c r="F64" s="344"/>
      <c r="G64" s="344"/>
      <c r="H64" s="344"/>
      <c r="I64" s="345" t="s">
        <v>310</v>
      </c>
      <c r="J64" s="345"/>
      <c r="K64" s="345"/>
      <c r="L64" s="345"/>
      <c r="M64" s="345"/>
      <c r="N64" s="345"/>
      <c r="O64" s="345"/>
      <c r="P64" s="345"/>
    </row>
    <row r="65" spans="1:16" ht="18" customHeight="1" x14ac:dyDescent="0.25">
      <c r="A65" s="344" t="s">
        <v>260</v>
      </c>
      <c r="B65" s="344"/>
      <c r="C65" s="344"/>
      <c r="D65" s="344"/>
      <c r="E65" s="344"/>
      <c r="F65" s="344"/>
      <c r="G65" s="344"/>
      <c r="H65" s="344"/>
      <c r="I65" s="345" t="s">
        <v>262</v>
      </c>
      <c r="J65" s="345"/>
      <c r="K65" s="345"/>
      <c r="L65" s="345"/>
      <c r="M65" s="345"/>
      <c r="N65" s="345"/>
      <c r="O65" s="345"/>
      <c r="P65" s="345"/>
    </row>
  </sheetData>
  <mergeCells count="25">
    <mergeCell ref="A44:P44"/>
    <mergeCell ref="L3:M3"/>
    <mergeCell ref="N3:O3"/>
    <mergeCell ref="L4:M4"/>
    <mergeCell ref="N4:O4"/>
    <mergeCell ref="A3:A5"/>
    <mergeCell ref="B4:C4"/>
    <mergeCell ref="D4:E4"/>
    <mergeCell ref="B3:C3"/>
    <mergeCell ref="A65:H65"/>
    <mergeCell ref="I65:P65"/>
    <mergeCell ref="D3:E3"/>
    <mergeCell ref="F3:G3"/>
    <mergeCell ref="H3:I3"/>
    <mergeCell ref="J3:K3"/>
    <mergeCell ref="F4:G4"/>
    <mergeCell ref="H4:I4"/>
    <mergeCell ref="J4:K4"/>
    <mergeCell ref="A63:H63"/>
    <mergeCell ref="A64:H64"/>
    <mergeCell ref="I64:P64"/>
    <mergeCell ref="P3:P5"/>
    <mergeCell ref="I63:P63"/>
    <mergeCell ref="A6:P6"/>
    <mergeCell ref="A25:P2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1" orientation="landscape" r:id="rId1"/>
  <rowBreaks count="2" manualBreakCount="2">
    <brk id="24" max="15" man="1"/>
    <brk id="43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116"/>
  <sheetViews>
    <sheetView showGridLines="0" rightToLeft="1" view="pageBreakPreview" topLeftCell="A100" zoomScaleNormal="80" zoomScaleSheetLayoutView="100" workbookViewId="0">
      <selection activeCell="J92" sqref="J92:J93"/>
    </sheetView>
  </sheetViews>
  <sheetFormatPr defaultRowHeight="15" x14ac:dyDescent="0.25"/>
  <cols>
    <col min="1" max="1" width="13.7109375" customWidth="1"/>
    <col min="2" max="2" width="7.42578125" style="14" customWidth="1"/>
    <col min="3" max="3" width="7.5703125" style="14" customWidth="1"/>
    <col min="4" max="4" width="8.42578125" style="14" customWidth="1"/>
    <col min="5" max="5" width="7.5703125" style="14" customWidth="1"/>
    <col min="6" max="6" width="10.42578125" style="14" customWidth="1"/>
    <col min="7" max="7" width="7.5703125" style="14" customWidth="1"/>
    <col min="8" max="8" width="10.42578125" style="14" customWidth="1"/>
    <col min="9" max="9" width="7.85546875" style="14" customWidth="1"/>
    <col min="10" max="10" width="10.28515625" style="14" customWidth="1"/>
    <col min="11" max="11" width="7.42578125" style="14" customWidth="1"/>
    <col min="12" max="12" width="10.28515625" style="14" customWidth="1"/>
    <col min="13" max="13" width="7.42578125" style="14" customWidth="1"/>
    <col min="14" max="14" width="9.140625" style="14" customWidth="1"/>
    <col min="15" max="15" width="5.140625" style="14" customWidth="1"/>
    <col min="16" max="16" width="13.7109375" customWidth="1"/>
    <col min="17" max="17" width="14.5703125" customWidth="1"/>
  </cols>
  <sheetData>
    <row r="1" spans="1:17" s="22" customFormat="1" ht="30" customHeight="1" x14ac:dyDescent="0.4">
      <c r="A1" s="78" t="s">
        <v>176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7" s="22" customFormat="1" ht="30" customHeight="1" x14ac:dyDescent="0.3">
      <c r="A2" s="79" t="s">
        <v>299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7" ht="33" customHeight="1" x14ac:dyDescent="0.25">
      <c r="A3" s="368" t="s">
        <v>4</v>
      </c>
      <c r="B3" s="381" t="s">
        <v>185</v>
      </c>
      <c r="C3" s="361"/>
      <c r="D3" s="361" t="s">
        <v>6</v>
      </c>
      <c r="E3" s="361"/>
      <c r="F3" s="361" t="s">
        <v>7</v>
      </c>
      <c r="G3" s="361"/>
      <c r="H3" s="361" t="s">
        <v>263</v>
      </c>
      <c r="I3" s="361"/>
      <c r="J3" s="361" t="s">
        <v>9</v>
      </c>
      <c r="K3" s="361"/>
      <c r="L3" s="361" t="s">
        <v>265</v>
      </c>
      <c r="M3" s="375"/>
      <c r="N3" s="382" t="s">
        <v>277</v>
      </c>
      <c r="O3" s="383"/>
      <c r="P3" s="364" t="s">
        <v>10</v>
      </c>
    </row>
    <row r="4" spans="1:17" ht="18.75" x14ac:dyDescent="0.25">
      <c r="A4" s="368"/>
      <c r="B4" s="363" t="s">
        <v>186</v>
      </c>
      <c r="C4" s="362"/>
      <c r="D4" s="362" t="s">
        <v>12</v>
      </c>
      <c r="E4" s="362"/>
      <c r="F4" s="362" t="s">
        <v>13</v>
      </c>
      <c r="G4" s="362"/>
      <c r="H4" s="362" t="s">
        <v>264</v>
      </c>
      <c r="I4" s="362"/>
      <c r="J4" s="362" t="s">
        <v>15</v>
      </c>
      <c r="K4" s="362"/>
      <c r="L4" s="362" t="s">
        <v>266</v>
      </c>
      <c r="M4" s="376"/>
      <c r="N4" s="384" t="s">
        <v>275</v>
      </c>
      <c r="O4" s="385"/>
      <c r="P4" s="364"/>
    </row>
    <row r="5" spans="1:17" ht="15.75" thickBot="1" x14ac:dyDescent="0.3">
      <c r="A5" s="368"/>
      <c r="B5" s="245" t="s">
        <v>117</v>
      </c>
      <c r="C5" s="246" t="s">
        <v>3</v>
      </c>
      <c r="D5" s="247" t="s">
        <v>117</v>
      </c>
      <c r="E5" s="246" t="s">
        <v>3</v>
      </c>
      <c r="F5" s="247" t="s">
        <v>117</v>
      </c>
      <c r="G5" s="246" t="s">
        <v>3</v>
      </c>
      <c r="H5" s="247" t="s">
        <v>117</v>
      </c>
      <c r="I5" s="246" t="s">
        <v>3</v>
      </c>
      <c r="J5" s="247" t="s">
        <v>117</v>
      </c>
      <c r="K5" s="246" t="s">
        <v>3</v>
      </c>
      <c r="L5" s="247" t="s">
        <v>117</v>
      </c>
      <c r="M5" s="248" t="s">
        <v>3</v>
      </c>
      <c r="N5" s="245" t="s">
        <v>117</v>
      </c>
      <c r="O5" s="248" t="s">
        <v>3</v>
      </c>
      <c r="P5" s="364"/>
    </row>
    <row r="6" spans="1:17" s="65" customFormat="1" ht="21" thickTop="1" thickBot="1" x14ac:dyDescent="0.3">
      <c r="A6" s="369" t="s">
        <v>184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1"/>
    </row>
    <row r="7" spans="1:17" s="8" customFormat="1" ht="16.5" thickTop="1" x14ac:dyDescent="0.25">
      <c r="A7" s="250" t="s">
        <v>16</v>
      </c>
      <c r="B7" s="255" t="s">
        <v>17</v>
      </c>
      <c r="C7" s="287">
        <f t="shared" ref="C7:M7" si="0">SUM(C8:C17)</f>
        <v>100</v>
      </c>
      <c r="D7" s="286">
        <f t="shared" si="0"/>
        <v>812257</v>
      </c>
      <c r="E7" s="287">
        <f t="shared" si="0"/>
        <v>100.00000000000001</v>
      </c>
      <c r="F7" s="286">
        <f t="shared" si="0"/>
        <v>12376699</v>
      </c>
      <c r="G7" s="287">
        <f t="shared" si="0"/>
        <v>100.00000000000001</v>
      </c>
      <c r="H7" s="286">
        <f t="shared" si="0"/>
        <v>2255408.8710965659</v>
      </c>
      <c r="I7" s="287">
        <f t="shared" si="0"/>
        <v>100.00000000000001</v>
      </c>
      <c r="J7" s="286">
        <f t="shared" si="0"/>
        <v>2052687</v>
      </c>
      <c r="K7" s="287">
        <f t="shared" si="0"/>
        <v>100.00000000000001</v>
      </c>
      <c r="L7" s="286">
        <f t="shared" si="0"/>
        <v>2422059</v>
      </c>
      <c r="M7" s="287">
        <f t="shared" si="0"/>
        <v>100</v>
      </c>
      <c r="N7" s="255" t="s">
        <v>17</v>
      </c>
      <c r="O7" s="255" t="s">
        <v>17</v>
      </c>
      <c r="P7" s="253" t="s">
        <v>18</v>
      </c>
    </row>
    <row r="8" spans="1:17" s="50" customFormat="1" ht="30" customHeight="1" x14ac:dyDescent="0.25">
      <c r="A8" s="35" t="s">
        <v>70</v>
      </c>
      <c r="B8" s="154" t="s">
        <v>17</v>
      </c>
      <c r="C8" s="136">
        <v>7.6</v>
      </c>
      <c r="D8" s="119">
        <v>65751</v>
      </c>
      <c r="E8" s="120">
        <f>+D8/$D$7*100</f>
        <v>8.0948517525856971</v>
      </c>
      <c r="F8" s="109">
        <v>314450</v>
      </c>
      <c r="G8" s="120">
        <f t="shared" ref="G8:G16" si="1">+F8/$F$7*100</f>
        <v>2.5406612861797804</v>
      </c>
      <c r="H8" s="119">
        <f>+[2]العمالة!$J$287</f>
        <v>48772.873891122596</v>
      </c>
      <c r="I8" s="120">
        <f>+H8/$H$7*100</f>
        <v>2.1624847944935821</v>
      </c>
      <c r="J8" s="121">
        <f>+'[3]045'!$I$7</f>
        <v>42753</v>
      </c>
      <c r="K8" s="120">
        <f>+J8/$J$7*100</f>
        <v>2.0827822264183484</v>
      </c>
      <c r="L8" s="121">
        <v>127820</v>
      </c>
      <c r="M8" s="120">
        <f>+L8/$L$7*100</f>
        <v>5.2773280915122216</v>
      </c>
      <c r="N8" s="154" t="s">
        <v>17</v>
      </c>
      <c r="O8" s="154" t="s">
        <v>17</v>
      </c>
      <c r="P8" s="29" t="s">
        <v>71</v>
      </c>
    </row>
    <row r="9" spans="1:17" s="50" customFormat="1" ht="15" customHeight="1" x14ac:dyDescent="0.25">
      <c r="A9" s="35" t="s">
        <v>163</v>
      </c>
      <c r="B9" s="111" t="s">
        <v>17</v>
      </c>
      <c r="C9" s="157">
        <v>14.4</v>
      </c>
      <c r="D9" s="114">
        <v>61567</v>
      </c>
      <c r="E9" s="115">
        <f t="shared" ref="E9:E17" si="2">+D9/$D$7*100</f>
        <v>7.5797438495451566</v>
      </c>
      <c r="F9" s="112">
        <v>1305175</v>
      </c>
      <c r="G9" s="115">
        <f t="shared" si="1"/>
        <v>10.54542087514611</v>
      </c>
      <c r="H9" s="119">
        <f>+[2]العمالة!$J$288</f>
        <v>102751</v>
      </c>
      <c r="I9" s="115">
        <f t="shared" ref="I9:I17" si="3">+H9/$H$7*100</f>
        <v>4.5557593266910885</v>
      </c>
      <c r="J9" s="116">
        <f>+'[3]045'!$I$8</f>
        <v>187116</v>
      </c>
      <c r="K9" s="115">
        <f t="shared" ref="K9:K16" si="4">+J9/$J$7*100</f>
        <v>9.1156615694453169</v>
      </c>
      <c r="L9" s="116">
        <v>287151</v>
      </c>
      <c r="M9" s="115">
        <f t="shared" ref="M9:M16" si="5">+L9/$L$7*100</f>
        <v>11.855656695398419</v>
      </c>
      <c r="N9" s="111" t="s">
        <v>17</v>
      </c>
      <c r="O9" s="111" t="s">
        <v>17</v>
      </c>
      <c r="P9" s="29" t="s">
        <v>72</v>
      </c>
    </row>
    <row r="10" spans="1:17" s="50" customFormat="1" ht="45" customHeight="1" x14ac:dyDescent="0.25">
      <c r="A10" s="35" t="s">
        <v>73</v>
      </c>
      <c r="B10" s="111" t="s">
        <v>17</v>
      </c>
      <c r="C10" s="157">
        <v>9.8000000000000007</v>
      </c>
      <c r="D10" s="114">
        <v>50117</v>
      </c>
      <c r="E10" s="115">
        <f t="shared" si="2"/>
        <v>6.1700914858228364</v>
      </c>
      <c r="F10" s="112">
        <v>1285912</v>
      </c>
      <c r="G10" s="115">
        <f t="shared" si="1"/>
        <v>10.389781637252389</v>
      </c>
      <c r="H10" s="119">
        <f>+[2]العمالة!$J$289</f>
        <v>78950.112429418921</v>
      </c>
      <c r="I10" s="115">
        <f t="shared" si="3"/>
        <v>3.5004789349362566</v>
      </c>
      <c r="J10" s="116">
        <f>+'[3]045'!$I$9</f>
        <v>138106</v>
      </c>
      <c r="K10" s="115">
        <f t="shared" si="4"/>
        <v>6.7280593680380889</v>
      </c>
      <c r="L10" s="116">
        <v>184366</v>
      </c>
      <c r="M10" s="115">
        <f t="shared" si="5"/>
        <v>7.6119533008898621</v>
      </c>
      <c r="N10" s="111" t="s">
        <v>17</v>
      </c>
      <c r="O10" s="111" t="s">
        <v>17</v>
      </c>
      <c r="P10" s="29" t="s">
        <v>74</v>
      </c>
    </row>
    <row r="11" spans="1:17" s="50" customFormat="1" ht="30" customHeight="1" x14ac:dyDescent="0.25">
      <c r="A11" s="35" t="s">
        <v>164</v>
      </c>
      <c r="B11" s="111" t="s">
        <v>17</v>
      </c>
      <c r="C11" s="157">
        <v>4.2</v>
      </c>
      <c r="D11" s="114">
        <v>51881</v>
      </c>
      <c r="E11" s="115">
        <f t="shared" si="2"/>
        <v>6.3872641294565629</v>
      </c>
      <c r="F11" s="112">
        <v>1057564</v>
      </c>
      <c r="G11" s="115">
        <f t="shared" si="1"/>
        <v>8.5447985767448991</v>
      </c>
      <c r="H11" s="119">
        <f>+[2]العمالة!$J$290</f>
        <v>54174</v>
      </c>
      <c r="I11" s="115">
        <f t="shared" si="3"/>
        <v>2.4019591611192403</v>
      </c>
      <c r="J11" s="116">
        <f>+'[3]045'!$I$10</f>
        <v>109313</v>
      </c>
      <c r="K11" s="115">
        <f t="shared" si="4"/>
        <v>5.3253613434488551</v>
      </c>
      <c r="L11" s="116">
        <v>82003</v>
      </c>
      <c r="M11" s="115">
        <f t="shared" si="5"/>
        <v>3.3856730987973456</v>
      </c>
      <c r="N11" s="111" t="s">
        <v>17</v>
      </c>
      <c r="O11" s="111" t="s">
        <v>17</v>
      </c>
      <c r="P11" s="29" t="s">
        <v>75</v>
      </c>
    </row>
    <row r="12" spans="1:17" s="50" customFormat="1" ht="30" customHeight="1" x14ac:dyDescent="0.25">
      <c r="A12" s="35" t="s">
        <v>165</v>
      </c>
      <c r="B12" s="111" t="s">
        <v>17</v>
      </c>
      <c r="C12" s="157">
        <v>16.2</v>
      </c>
      <c r="D12" s="114">
        <v>226737</v>
      </c>
      <c r="E12" s="115">
        <f t="shared" si="2"/>
        <v>27.914440872777952</v>
      </c>
      <c r="F12" s="112">
        <v>4875792</v>
      </c>
      <c r="G12" s="115">
        <f t="shared" si="1"/>
        <v>39.394930748497643</v>
      </c>
      <c r="H12" s="119">
        <f>+[2]العمالة!$J$291</f>
        <v>593190.7214637982</v>
      </c>
      <c r="I12" s="115">
        <f t="shared" si="3"/>
        <v>26.300806433176461</v>
      </c>
      <c r="J12" s="116">
        <f>+'[3]045'!$I$11</f>
        <v>194480</v>
      </c>
      <c r="K12" s="115">
        <f t="shared" si="4"/>
        <v>9.4744108575735115</v>
      </c>
      <c r="L12" s="116">
        <v>221247</v>
      </c>
      <c r="M12" s="115">
        <f t="shared" si="5"/>
        <v>9.1346660011172318</v>
      </c>
      <c r="N12" s="111" t="s">
        <v>17</v>
      </c>
      <c r="O12" s="111" t="s">
        <v>17</v>
      </c>
      <c r="P12" s="29" t="s">
        <v>76</v>
      </c>
    </row>
    <row r="13" spans="1:17" s="50" customFormat="1" ht="60" customHeight="1" x14ac:dyDescent="0.25">
      <c r="A13" s="35" t="s">
        <v>77</v>
      </c>
      <c r="B13" s="111" t="s">
        <v>17</v>
      </c>
      <c r="C13" s="157">
        <v>0.6</v>
      </c>
      <c r="D13" s="114">
        <v>12119</v>
      </c>
      <c r="E13" s="115">
        <f t="shared" si="2"/>
        <v>1.4920154581616409</v>
      </c>
      <c r="F13" s="112">
        <v>479079</v>
      </c>
      <c r="G13" s="115">
        <f t="shared" si="1"/>
        <v>3.8708140191500173</v>
      </c>
      <c r="H13" s="119">
        <f>+[2]العمالة!$J$292</f>
        <v>94734.88814237724</v>
      </c>
      <c r="I13" s="115">
        <f t="shared" si="3"/>
        <v>4.2003420912465295</v>
      </c>
      <c r="J13" s="116">
        <f>+'[3]045'!$I$12</f>
        <v>25250</v>
      </c>
      <c r="K13" s="115">
        <f t="shared" si="4"/>
        <v>1.2300949925634059</v>
      </c>
      <c r="L13" s="116">
        <v>5412</v>
      </c>
      <c r="M13" s="115">
        <f t="shared" si="5"/>
        <v>0.22344624965783244</v>
      </c>
      <c r="N13" s="111" t="s">
        <v>17</v>
      </c>
      <c r="O13" s="111" t="s">
        <v>17</v>
      </c>
      <c r="P13" s="29" t="s">
        <v>78</v>
      </c>
      <c r="Q13" s="110">
        <v>1257255</v>
      </c>
    </row>
    <row r="14" spans="1:17" s="50" customFormat="1" ht="45" customHeight="1" x14ac:dyDescent="0.25">
      <c r="A14" s="35" t="s">
        <v>166</v>
      </c>
      <c r="B14" s="111" t="s">
        <v>17</v>
      </c>
      <c r="C14" s="157">
        <v>17.600000000000001</v>
      </c>
      <c r="D14" s="113" t="s">
        <v>127</v>
      </c>
      <c r="E14" s="113" t="s">
        <v>127</v>
      </c>
      <c r="F14" s="113" t="s">
        <v>127</v>
      </c>
      <c r="G14" s="113" t="s">
        <v>127</v>
      </c>
      <c r="H14" s="119">
        <f>+[2]العمالة!$J$293</f>
        <v>145247.2081237417</v>
      </c>
      <c r="I14" s="115">
        <f t="shared" si="3"/>
        <v>6.4399502008309213</v>
      </c>
      <c r="J14" s="116">
        <f>+'[3]045'!$I$13</f>
        <v>672329</v>
      </c>
      <c r="K14" s="115">
        <f t="shared" si="4"/>
        <v>32.753605396244048</v>
      </c>
      <c r="L14" s="116">
        <v>442055</v>
      </c>
      <c r="M14" s="115">
        <f t="shared" si="5"/>
        <v>18.251206927659481</v>
      </c>
      <c r="N14" s="111" t="s">
        <v>17</v>
      </c>
      <c r="O14" s="111" t="s">
        <v>17</v>
      </c>
      <c r="P14" s="29" t="s">
        <v>79</v>
      </c>
      <c r="Q14" s="110">
        <v>2991541</v>
      </c>
    </row>
    <row r="15" spans="1:17" s="50" customFormat="1" ht="60" customHeight="1" x14ac:dyDescent="0.25">
      <c r="A15" s="35" t="s">
        <v>167</v>
      </c>
      <c r="B15" s="111" t="s">
        <v>17</v>
      </c>
      <c r="C15" s="157">
        <v>9.3000000000000007</v>
      </c>
      <c r="D15" s="114">
        <v>48139</v>
      </c>
      <c r="E15" s="115">
        <f t="shared" si="2"/>
        <v>5.9265725010680113</v>
      </c>
      <c r="F15" s="112">
        <v>336683</v>
      </c>
      <c r="G15" s="115">
        <f t="shared" si="1"/>
        <v>2.7202972294955221</v>
      </c>
      <c r="H15" s="113" t="s">
        <v>127</v>
      </c>
      <c r="I15" s="113" t="s">
        <v>127</v>
      </c>
      <c r="J15" s="116">
        <f>+'[3]045'!$I$14</f>
        <v>293905</v>
      </c>
      <c r="K15" s="115">
        <f t="shared" si="4"/>
        <v>14.318062130271199</v>
      </c>
      <c r="L15" s="116">
        <v>280153</v>
      </c>
      <c r="M15" s="115">
        <f t="shared" si="5"/>
        <v>11.566728969030068</v>
      </c>
      <c r="N15" s="111" t="s">
        <v>17</v>
      </c>
      <c r="O15" s="111" t="s">
        <v>17</v>
      </c>
      <c r="P15" s="29" t="s">
        <v>80</v>
      </c>
      <c r="Q15" s="110">
        <f>SUM(Q13:Q14)</f>
        <v>4248796</v>
      </c>
    </row>
    <row r="16" spans="1:17" s="50" customFormat="1" ht="30" customHeight="1" x14ac:dyDescent="0.25">
      <c r="A16" s="35" t="s">
        <v>81</v>
      </c>
      <c r="B16" s="111" t="s">
        <v>17</v>
      </c>
      <c r="C16" s="157">
        <v>20.3</v>
      </c>
      <c r="D16" s="114">
        <v>291574</v>
      </c>
      <c r="E16" s="115">
        <f t="shared" si="2"/>
        <v>35.896766663752977</v>
      </c>
      <c r="F16" s="112">
        <v>2722044</v>
      </c>
      <c r="G16" s="115">
        <f t="shared" si="1"/>
        <v>21.993295627533644</v>
      </c>
      <c r="H16" s="119">
        <f>+[2]العمالة!$J$295</f>
        <v>893241.06704610726</v>
      </c>
      <c r="I16" s="115">
        <f t="shared" si="3"/>
        <v>39.604396280121883</v>
      </c>
      <c r="J16" s="116">
        <f>+'[3]045'!$I$15</f>
        <v>389435</v>
      </c>
      <c r="K16" s="115">
        <f t="shared" si="4"/>
        <v>18.971962115997226</v>
      </c>
      <c r="L16" s="116">
        <v>791852</v>
      </c>
      <c r="M16" s="115">
        <f t="shared" si="5"/>
        <v>32.693340665937534</v>
      </c>
      <c r="N16" s="111" t="s">
        <v>17</v>
      </c>
      <c r="O16" s="111" t="s">
        <v>17</v>
      </c>
      <c r="P16" s="29" t="s">
        <v>82</v>
      </c>
    </row>
    <row r="17" spans="1:17" s="50" customFormat="1" ht="15" customHeight="1" thickBot="1" x14ac:dyDescent="0.3">
      <c r="A17" s="288" t="s">
        <v>137</v>
      </c>
      <c r="B17" s="265" t="s">
        <v>17</v>
      </c>
      <c r="C17" s="265" t="s">
        <v>127</v>
      </c>
      <c r="D17" s="289">
        <v>4372</v>
      </c>
      <c r="E17" s="290">
        <f t="shared" si="2"/>
        <v>0.53825328682916862</v>
      </c>
      <c r="F17" s="281" t="s">
        <v>127</v>
      </c>
      <c r="G17" s="281" t="s">
        <v>127</v>
      </c>
      <c r="H17" s="289">
        <f>+[2]العمالة!$J$296</f>
        <v>244347</v>
      </c>
      <c r="I17" s="290">
        <f t="shared" si="3"/>
        <v>10.833822777384041</v>
      </c>
      <c r="J17" s="281" t="s">
        <v>127</v>
      </c>
      <c r="K17" s="281" t="s">
        <v>127</v>
      </c>
      <c r="L17" s="281" t="s">
        <v>127</v>
      </c>
      <c r="M17" s="281" t="s">
        <v>127</v>
      </c>
      <c r="N17" s="265" t="s">
        <v>17</v>
      </c>
      <c r="O17" s="265" t="s">
        <v>17</v>
      </c>
      <c r="P17" s="272" t="s">
        <v>169</v>
      </c>
    </row>
    <row r="18" spans="1:17" s="65" customFormat="1" ht="19.5" thickTop="1" thickBot="1" x14ac:dyDescent="0.3">
      <c r="A18" s="369" t="s">
        <v>155</v>
      </c>
      <c r="B18" s="370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1"/>
    </row>
    <row r="19" spans="1:17" s="8" customFormat="1" ht="16.5" thickTop="1" x14ac:dyDescent="0.25">
      <c r="A19" s="250" t="s">
        <v>16</v>
      </c>
      <c r="B19" s="255" t="s">
        <v>17</v>
      </c>
      <c r="C19" s="287">
        <f t="shared" ref="C19" si="6">SUM(C20:C29)</f>
        <v>100.00000000000003</v>
      </c>
      <c r="D19" s="286">
        <f t="shared" ref="D19:M19" si="7">SUM(D20:D29)</f>
        <v>646762</v>
      </c>
      <c r="E19" s="287">
        <f t="shared" si="7"/>
        <v>100</v>
      </c>
      <c r="F19" s="286">
        <f t="shared" si="7"/>
        <v>10894415</v>
      </c>
      <c r="G19" s="287">
        <f t="shared" si="7"/>
        <v>100</v>
      </c>
      <c r="H19" s="286">
        <f t="shared" si="7"/>
        <v>1917783.1490609716</v>
      </c>
      <c r="I19" s="287">
        <f t="shared" si="7"/>
        <v>100</v>
      </c>
      <c r="J19" s="286">
        <f t="shared" si="7"/>
        <v>1781710</v>
      </c>
      <c r="K19" s="287">
        <f t="shared" si="7"/>
        <v>100</v>
      </c>
      <c r="L19" s="286">
        <f t="shared" si="7"/>
        <v>1765388</v>
      </c>
      <c r="M19" s="287">
        <f t="shared" si="7"/>
        <v>100</v>
      </c>
      <c r="N19" s="255" t="s">
        <v>17</v>
      </c>
      <c r="O19" s="255" t="s">
        <v>17</v>
      </c>
      <c r="P19" s="253" t="s">
        <v>18</v>
      </c>
    </row>
    <row r="20" spans="1:17" s="50" customFormat="1" ht="30" customHeight="1" x14ac:dyDescent="0.25">
      <c r="A20" s="35" t="s">
        <v>70</v>
      </c>
      <c r="B20" s="154" t="s">
        <v>17</v>
      </c>
      <c r="C20" s="158">
        <v>8</v>
      </c>
      <c r="D20" s="119">
        <v>51980</v>
      </c>
      <c r="E20" s="120">
        <f>+D20/$D$19*100</f>
        <v>8.0369594997850839</v>
      </c>
      <c r="F20" s="109">
        <v>290837</v>
      </c>
      <c r="G20" s="120">
        <f>+F20/$F$19*100</f>
        <v>2.669597220227061</v>
      </c>
      <c r="H20" s="119">
        <f>+[2]العمالة!$J$298</f>
        <v>43828.873891122596</v>
      </c>
      <c r="I20" s="120">
        <f>+H20/$H$19*100</f>
        <v>2.2853925853182662</v>
      </c>
      <c r="J20" s="121">
        <f>+'[3]046'!$I$7</f>
        <v>36350</v>
      </c>
      <c r="K20" s="120">
        <f>+J20/$J$19*100</f>
        <v>2.0401748881692305</v>
      </c>
      <c r="L20" s="121">
        <v>108918</v>
      </c>
      <c r="M20" s="120">
        <f>+L20/$L$19*100</f>
        <v>6.1696352303289705</v>
      </c>
      <c r="N20" s="154" t="s">
        <v>17</v>
      </c>
      <c r="O20" s="154" t="s">
        <v>17</v>
      </c>
      <c r="P20" s="29" t="s">
        <v>71</v>
      </c>
    </row>
    <row r="21" spans="1:17" s="50" customFormat="1" ht="15" customHeight="1" x14ac:dyDescent="0.25">
      <c r="A21" s="35" t="s">
        <v>163</v>
      </c>
      <c r="B21" s="111" t="s">
        <v>17</v>
      </c>
      <c r="C21" s="157">
        <v>13.4</v>
      </c>
      <c r="D21" s="114">
        <v>42718</v>
      </c>
      <c r="E21" s="115">
        <f t="shared" ref="E21:E29" si="8">+D21/$D$19*100</f>
        <v>6.6049025762181452</v>
      </c>
      <c r="F21" s="112">
        <v>1100064</v>
      </c>
      <c r="G21" s="115">
        <f t="shared" ref="G21:G28" si="9">+F21/$F$19*100</f>
        <v>10.097504088103859</v>
      </c>
      <c r="H21" s="119">
        <f>+[2]العمالة!$J$299</f>
        <v>86740</v>
      </c>
      <c r="I21" s="115">
        <f t="shared" ref="I21:I29" si="10">+H21/$H$19*100</f>
        <v>4.5229305535650157</v>
      </c>
      <c r="J21" s="116">
        <f>+'[3]046'!$I$8</f>
        <v>130841</v>
      </c>
      <c r="K21" s="115">
        <f t="shared" ref="K21:K28" si="11">+J21/$J$19*100</f>
        <v>7.3435632061334344</v>
      </c>
      <c r="L21" s="116">
        <v>123901</v>
      </c>
      <c r="M21" s="115">
        <f t="shared" ref="M21:M28" si="12">+L21/$L$19*100</f>
        <v>7.0183438428266198</v>
      </c>
      <c r="N21" s="111" t="s">
        <v>17</v>
      </c>
      <c r="O21" s="111" t="s">
        <v>17</v>
      </c>
      <c r="P21" s="29" t="s">
        <v>72</v>
      </c>
    </row>
    <row r="22" spans="1:17" s="50" customFormat="1" ht="45" customHeight="1" x14ac:dyDescent="0.25">
      <c r="A22" s="35" t="s">
        <v>73</v>
      </c>
      <c r="B22" s="111" t="s">
        <v>17</v>
      </c>
      <c r="C22" s="157">
        <v>10.5</v>
      </c>
      <c r="D22" s="114">
        <v>33477</v>
      </c>
      <c r="E22" s="115">
        <f t="shared" si="8"/>
        <v>5.1760925966584308</v>
      </c>
      <c r="F22" s="112">
        <v>861717</v>
      </c>
      <c r="G22" s="115">
        <f t="shared" si="9"/>
        <v>7.9097133714843793</v>
      </c>
      <c r="H22" s="119">
        <f>+[2]العمالة!$J$300</f>
        <v>63371</v>
      </c>
      <c r="I22" s="115">
        <f t="shared" si="10"/>
        <v>3.3043881958723618</v>
      </c>
      <c r="J22" s="116">
        <f>+'[3]046'!$I$9</f>
        <v>122573</v>
      </c>
      <c r="K22" s="115">
        <f t="shared" si="11"/>
        <v>6.8795146235919429</v>
      </c>
      <c r="L22" s="116">
        <v>102910</v>
      </c>
      <c r="M22" s="115">
        <f t="shared" si="12"/>
        <v>5.8293134427106112</v>
      </c>
      <c r="N22" s="111" t="s">
        <v>17</v>
      </c>
      <c r="O22" s="111" t="s">
        <v>17</v>
      </c>
      <c r="P22" s="29" t="s">
        <v>74</v>
      </c>
    </row>
    <row r="23" spans="1:17" s="50" customFormat="1" ht="30" customHeight="1" x14ac:dyDescent="0.25">
      <c r="A23" s="35" t="s">
        <v>164</v>
      </c>
      <c r="B23" s="111" t="s">
        <v>17</v>
      </c>
      <c r="C23" s="157">
        <v>3.7</v>
      </c>
      <c r="D23" s="114">
        <v>31213</v>
      </c>
      <c r="E23" s="115">
        <f t="shared" si="8"/>
        <v>4.8260411094034588</v>
      </c>
      <c r="F23" s="112">
        <v>865732</v>
      </c>
      <c r="G23" s="115">
        <f t="shared" si="9"/>
        <v>7.9465671171880272</v>
      </c>
      <c r="H23" s="119">
        <f>+[2]العمالة!$J$301</f>
        <v>28608</v>
      </c>
      <c r="I23" s="115">
        <f t="shared" si="10"/>
        <v>1.491722357348259</v>
      </c>
      <c r="J23" s="116">
        <f>+'[3]046'!$I$10</f>
        <v>75859</v>
      </c>
      <c r="K23" s="115">
        <f t="shared" si="11"/>
        <v>4.2576513574038426</v>
      </c>
      <c r="L23" s="116">
        <v>49063</v>
      </c>
      <c r="M23" s="115">
        <f t="shared" si="12"/>
        <v>2.7791624277495939</v>
      </c>
      <c r="N23" s="111" t="s">
        <v>17</v>
      </c>
      <c r="O23" s="111" t="s">
        <v>17</v>
      </c>
      <c r="P23" s="29" t="s">
        <v>75</v>
      </c>
      <c r="Q23" s="50">
        <v>1232099</v>
      </c>
    </row>
    <row r="24" spans="1:17" s="50" customFormat="1" ht="30" customHeight="1" x14ac:dyDescent="0.25">
      <c r="A24" s="35" t="s">
        <v>165</v>
      </c>
      <c r="B24" s="111" t="s">
        <v>17</v>
      </c>
      <c r="C24" s="157">
        <v>16.3</v>
      </c>
      <c r="D24" s="114">
        <v>138806</v>
      </c>
      <c r="E24" s="115">
        <f t="shared" si="8"/>
        <v>21.461681422223322</v>
      </c>
      <c r="F24" s="112">
        <v>4257909</v>
      </c>
      <c r="G24" s="115">
        <f t="shared" si="9"/>
        <v>39.08341108724057</v>
      </c>
      <c r="H24" s="119">
        <f>+[2]العمالة!$J$302</f>
        <v>420162</v>
      </c>
      <c r="I24" s="115">
        <f t="shared" si="10"/>
        <v>21.908733539854559</v>
      </c>
      <c r="J24" s="116">
        <f>+'[3]046'!$I$11</f>
        <v>145645</v>
      </c>
      <c r="K24" s="115">
        <f t="shared" si="11"/>
        <v>8.1744503875490402</v>
      </c>
      <c r="L24" s="116">
        <v>165123</v>
      </c>
      <c r="M24" s="115">
        <f t="shared" si="12"/>
        <v>9.3533546166621733</v>
      </c>
      <c r="N24" s="111" t="s">
        <v>17</v>
      </c>
      <c r="O24" s="111" t="s">
        <v>17</v>
      </c>
      <c r="P24" s="29" t="s">
        <v>76</v>
      </c>
      <c r="Q24" s="50">
        <v>2278977</v>
      </c>
    </row>
    <row r="25" spans="1:17" s="50" customFormat="1" ht="60" customHeight="1" x14ac:dyDescent="0.25">
      <c r="A25" s="35" t="s">
        <v>77</v>
      </c>
      <c r="B25" s="111" t="s">
        <v>17</v>
      </c>
      <c r="C25" s="157">
        <v>0.7</v>
      </c>
      <c r="D25" s="114">
        <v>12111</v>
      </c>
      <c r="E25" s="115">
        <f t="shared" si="8"/>
        <v>1.8725589938802836</v>
      </c>
      <c r="F25" s="112">
        <v>476259</v>
      </c>
      <c r="G25" s="115">
        <f t="shared" si="9"/>
        <v>4.3715885616620991</v>
      </c>
      <c r="H25" s="119">
        <f>+[2]العمالة!$J$303</f>
        <v>94672</v>
      </c>
      <c r="I25" s="115">
        <f t="shared" si="10"/>
        <v>4.9365331031485731</v>
      </c>
      <c r="J25" s="116">
        <f>+'[3]046'!$I$12</f>
        <v>25250</v>
      </c>
      <c r="K25" s="115">
        <f t="shared" si="11"/>
        <v>1.4171778796773886</v>
      </c>
      <c r="L25" s="116">
        <v>5412</v>
      </c>
      <c r="M25" s="115">
        <f t="shared" si="12"/>
        <v>0.30656150376007996</v>
      </c>
      <c r="N25" s="111" t="s">
        <v>17</v>
      </c>
      <c r="O25" s="111" t="s">
        <v>17</v>
      </c>
      <c r="P25" s="29" t="s">
        <v>78</v>
      </c>
      <c r="Q25" s="110">
        <f>SUM(Q23:Q24)</f>
        <v>3511076</v>
      </c>
    </row>
    <row r="26" spans="1:17" s="50" customFormat="1" ht="45" customHeight="1" x14ac:dyDescent="0.25">
      <c r="A26" s="35" t="s">
        <v>166</v>
      </c>
      <c r="B26" s="111" t="s">
        <v>17</v>
      </c>
      <c r="C26" s="157">
        <v>21.6</v>
      </c>
      <c r="D26" s="113" t="s">
        <v>127</v>
      </c>
      <c r="E26" s="113" t="s">
        <v>127</v>
      </c>
      <c r="F26" s="113" t="s">
        <v>127</v>
      </c>
      <c r="G26" s="113" t="s">
        <v>127</v>
      </c>
      <c r="H26" s="119">
        <f>+[2]العمالة!$J$304</f>
        <v>142695.2081237417</v>
      </c>
      <c r="I26" s="115">
        <f t="shared" si="10"/>
        <v>7.4406331181714345</v>
      </c>
      <c r="J26" s="116">
        <f>+'[3]046'!$I$13</f>
        <v>671866</v>
      </c>
      <c r="K26" s="115">
        <f t="shared" si="11"/>
        <v>37.709054784448647</v>
      </c>
      <c r="L26" s="116">
        <v>441068</v>
      </c>
      <c r="M26" s="115">
        <f t="shared" si="12"/>
        <v>24.984196108730771</v>
      </c>
      <c r="N26" s="111" t="s">
        <v>17</v>
      </c>
      <c r="O26" s="111" t="s">
        <v>17</v>
      </c>
      <c r="P26" s="29" t="s">
        <v>79</v>
      </c>
      <c r="Q26" s="110"/>
    </row>
    <row r="27" spans="1:17" s="50" customFormat="1" ht="60" customHeight="1" x14ac:dyDescent="0.25">
      <c r="A27" s="35" t="s">
        <v>167</v>
      </c>
      <c r="B27" s="111" t="s">
        <v>17</v>
      </c>
      <c r="C27" s="157">
        <v>11.4</v>
      </c>
      <c r="D27" s="114">
        <v>43490</v>
      </c>
      <c r="E27" s="115">
        <f t="shared" si="8"/>
        <v>6.724266422578939</v>
      </c>
      <c r="F27" s="112">
        <v>321548</v>
      </c>
      <c r="G27" s="115">
        <f t="shared" si="9"/>
        <v>2.9514939535532658</v>
      </c>
      <c r="H27" s="113" t="s">
        <v>127</v>
      </c>
      <c r="I27" s="113" t="s">
        <v>127</v>
      </c>
      <c r="J27" s="116">
        <f>+'[3]046'!$I$14</f>
        <v>293184</v>
      </c>
      <c r="K27" s="115">
        <f t="shared" si="11"/>
        <v>16.45520314753804</v>
      </c>
      <c r="L27" s="116">
        <v>279839</v>
      </c>
      <c r="M27" s="115">
        <f t="shared" si="12"/>
        <v>15.851416232578899</v>
      </c>
      <c r="N27" s="111" t="s">
        <v>17</v>
      </c>
      <c r="O27" s="111" t="s">
        <v>17</v>
      </c>
      <c r="P27" s="29" t="s">
        <v>80</v>
      </c>
      <c r="Q27" s="110"/>
    </row>
    <row r="28" spans="1:17" s="50" customFormat="1" ht="30" customHeight="1" x14ac:dyDescent="0.25">
      <c r="A28" s="35" t="s">
        <v>81</v>
      </c>
      <c r="B28" s="111" t="s">
        <v>17</v>
      </c>
      <c r="C28" s="157">
        <v>14.4</v>
      </c>
      <c r="D28" s="114">
        <v>289796</v>
      </c>
      <c r="E28" s="115">
        <f t="shared" si="8"/>
        <v>44.807208834161557</v>
      </c>
      <c r="F28" s="112">
        <v>2720349</v>
      </c>
      <c r="G28" s="115">
        <f t="shared" si="9"/>
        <v>24.970124600540736</v>
      </c>
      <c r="H28" s="119">
        <f>+[2]العمالة!$J$306</f>
        <v>892697.06704610726</v>
      </c>
      <c r="I28" s="115">
        <f t="shared" si="10"/>
        <v>46.548384132127232</v>
      </c>
      <c r="J28" s="116">
        <f>+'[3]046'!$I$15</f>
        <v>280142</v>
      </c>
      <c r="K28" s="115">
        <f t="shared" si="11"/>
        <v>15.723209725488434</v>
      </c>
      <c r="L28" s="116">
        <v>489154</v>
      </c>
      <c r="M28" s="115">
        <f t="shared" si="12"/>
        <v>27.708016594652278</v>
      </c>
      <c r="N28" s="111" t="s">
        <v>17</v>
      </c>
      <c r="O28" s="111" t="s">
        <v>17</v>
      </c>
      <c r="P28" s="29" t="s">
        <v>82</v>
      </c>
    </row>
    <row r="29" spans="1:17" s="50" customFormat="1" ht="15" customHeight="1" thickBot="1" x14ac:dyDescent="0.3">
      <c r="A29" s="288" t="s">
        <v>137</v>
      </c>
      <c r="B29" s="265" t="s">
        <v>17</v>
      </c>
      <c r="C29" s="265" t="s">
        <v>127</v>
      </c>
      <c r="D29" s="289">
        <v>3171</v>
      </c>
      <c r="E29" s="290">
        <f t="shared" si="8"/>
        <v>0.4902885450907753</v>
      </c>
      <c r="F29" s="281" t="s">
        <v>127</v>
      </c>
      <c r="G29" s="281" t="s">
        <v>127</v>
      </c>
      <c r="H29" s="289">
        <f>+[2]العمالة!$J$307</f>
        <v>145009</v>
      </c>
      <c r="I29" s="290">
        <f t="shared" si="10"/>
        <v>7.5612824145942978</v>
      </c>
      <c r="J29" s="281" t="s">
        <v>127</v>
      </c>
      <c r="K29" s="281" t="s">
        <v>127</v>
      </c>
      <c r="L29" s="281" t="s">
        <v>127</v>
      </c>
      <c r="M29" s="281" t="s">
        <v>127</v>
      </c>
      <c r="N29" s="265" t="s">
        <v>17</v>
      </c>
      <c r="O29" s="265" t="s">
        <v>17</v>
      </c>
      <c r="P29" s="272" t="s">
        <v>169</v>
      </c>
    </row>
    <row r="30" spans="1:17" s="65" customFormat="1" ht="19.5" thickTop="1" thickBot="1" x14ac:dyDescent="0.3">
      <c r="A30" s="369" t="s">
        <v>156</v>
      </c>
      <c r="B30" s="370"/>
      <c r="C30" s="370"/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1"/>
    </row>
    <row r="31" spans="1:17" s="8" customFormat="1" ht="16.5" thickTop="1" x14ac:dyDescent="0.25">
      <c r="A31" s="250" t="s">
        <v>16</v>
      </c>
      <c r="B31" s="255" t="s">
        <v>17</v>
      </c>
      <c r="C31" s="287">
        <v>100</v>
      </c>
      <c r="D31" s="286">
        <f t="shared" ref="D31:M31" si="13">SUM(D32:D41)</f>
        <v>165495</v>
      </c>
      <c r="E31" s="287">
        <f t="shared" si="13"/>
        <v>99.999999999999986</v>
      </c>
      <c r="F31" s="286">
        <f t="shared" si="13"/>
        <v>1482284</v>
      </c>
      <c r="G31" s="287">
        <f t="shared" si="13"/>
        <v>99.999999999999986</v>
      </c>
      <c r="H31" s="286">
        <f t="shared" si="13"/>
        <v>337625.72203559434</v>
      </c>
      <c r="I31" s="287">
        <f t="shared" si="13"/>
        <v>100</v>
      </c>
      <c r="J31" s="286">
        <f t="shared" si="13"/>
        <v>270977</v>
      </c>
      <c r="K31" s="287">
        <f t="shared" si="13"/>
        <v>100</v>
      </c>
      <c r="L31" s="286">
        <f t="shared" si="13"/>
        <v>656672</v>
      </c>
      <c r="M31" s="287">
        <f t="shared" si="13"/>
        <v>100</v>
      </c>
      <c r="N31" s="255" t="s">
        <v>17</v>
      </c>
      <c r="O31" s="255" t="s">
        <v>17</v>
      </c>
      <c r="P31" s="253" t="s">
        <v>18</v>
      </c>
    </row>
    <row r="32" spans="1:17" s="50" customFormat="1" ht="30" customHeight="1" x14ac:dyDescent="0.25">
      <c r="A32" s="35" t="s">
        <v>70</v>
      </c>
      <c r="B32" s="154" t="s">
        <v>17</v>
      </c>
      <c r="C32" s="136">
        <v>5.9</v>
      </c>
      <c r="D32" s="119">
        <v>13771</v>
      </c>
      <c r="E32" s="120">
        <f>+D32/$D$31*100</f>
        <v>8.3210973141182514</v>
      </c>
      <c r="F32" s="109">
        <f>+F8-F20</f>
        <v>23613</v>
      </c>
      <c r="G32" s="120">
        <f>+F32/$F$31*100</f>
        <v>1.5930145640106756</v>
      </c>
      <c r="H32" s="119">
        <f>+[2]العمالة!$J$309</f>
        <v>4944</v>
      </c>
      <c r="I32" s="120">
        <f>+H32/$H$31*100</f>
        <v>1.4643434067143666</v>
      </c>
      <c r="J32" s="121">
        <f>+'[3]047'!$I$7</f>
        <v>6403</v>
      </c>
      <c r="K32" s="120">
        <f>+J32/$J$31*100</f>
        <v>2.362931171280219</v>
      </c>
      <c r="L32" s="121">
        <v>18903</v>
      </c>
      <c r="M32" s="120">
        <f>+L32/$L$31*100</f>
        <v>2.8786060620827443</v>
      </c>
      <c r="N32" s="154" t="s">
        <v>17</v>
      </c>
      <c r="O32" s="154" t="s">
        <v>17</v>
      </c>
      <c r="P32" s="29" t="s">
        <v>71</v>
      </c>
    </row>
    <row r="33" spans="1:17" s="50" customFormat="1" ht="15" customHeight="1" x14ac:dyDescent="0.25">
      <c r="A33" s="35" t="s">
        <v>163</v>
      </c>
      <c r="B33" s="111" t="s">
        <v>17</v>
      </c>
      <c r="C33" s="157">
        <v>18.600000000000001</v>
      </c>
      <c r="D33" s="114">
        <v>18849</v>
      </c>
      <c r="E33" s="115">
        <f t="shared" ref="E33:E41" si="14">+D33/$D$31*100</f>
        <v>11.389467959757091</v>
      </c>
      <c r="F33" s="109">
        <f t="shared" ref="F33:F40" si="15">+F9-F21</f>
        <v>205111</v>
      </c>
      <c r="G33" s="115">
        <f t="shared" ref="G33:G40" si="16">+F33/$F$31*100</f>
        <v>13.83749672802243</v>
      </c>
      <c r="H33" s="119">
        <f>+[2]العمالة!$J$310</f>
        <v>16011</v>
      </c>
      <c r="I33" s="115">
        <f t="shared" ref="I33:I41" si="17">+H33/$H$31*100</f>
        <v>4.7422334718656396</v>
      </c>
      <c r="J33" s="116">
        <f>+'[3]047'!$I$8</f>
        <v>56275</v>
      </c>
      <c r="K33" s="115">
        <f t="shared" ref="K33:K40" si="18">+J33/$J$31*100</f>
        <v>20.767445207526837</v>
      </c>
      <c r="L33" s="116">
        <v>163250</v>
      </c>
      <c r="M33" s="115">
        <f t="shared" ref="M33:M40" si="19">+L33/$L$31*100</f>
        <v>24.860204181082793</v>
      </c>
      <c r="N33" s="111" t="s">
        <v>17</v>
      </c>
      <c r="O33" s="111" t="s">
        <v>17</v>
      </c>
      <c r="P33" s="29" t="s">
        <v>72</v>
      </c>
    </row>
    <row r="34" spans="1:17" s="50" customFormat="1" ht="45" customHeight="1" x14ac:dyDescent="0.25">
      <c r="A34" s="35" t="s">
        <v>73</v>
      </c>
      <c r="B34" s="111" t="s">
        <v>17</v>
      </c>
      <c r="C34" s="157">
        <v>6.7</v>
      </c>
      <c r="D34" s="114">
        <v>16640</v>
      </c>
      <c r="E34" s="115">
        <f t="shared" si="14"/>
        <v>10.054684431553824</v>
      </c>
      <c r="F34" s="109">
        <f t="shared" si="15"/>
        <v>424195</v>
      </c>
      <c r="G34" s="115">
        <f t="shared" si="16"/>
        <v>28.617660313408226</v>
      </c>
      <c r="H34" s="119">
        <f>+[2]العمالة!$J$311</f>
        <v>15579.112429418912</v>
      </c>
      <c r="I34" s="115">
        <f t="shared" si="17"/>
        <v>4.6143144353724557</v>
      </c>
      <c r="J34" s="116">
        <f>+'[3]047'!$I$9</f>
        <v>15533</v>
      </c>
      <c r="K34" s="115">
        <f t="shared" si="18"/>
        <v>5.7322208157887937</v>
      </c>
      <c r="L34" s="116">
        <v>81456</v>
      </c>
      <c r="M34" s="115">
        <f t="shared" si="19"/>
        <v>12.404366258954241</v>
      </c>
      <c r="N34" s="111" t="s">
        <v>17</v>
      </c>
      <c r="O34" s="111" t="s">
        <v>17</v>
      </c>
      <c r="P34" s="29" t="s">
        <v>74</v>
      </c>
    </row>
    <row r="35" spans="1:17" s="50" customFormat="1" ht="30" customHeight="1" x14ac:dyDescent="0.25">
      <c r="A35" s="35" t="s">
        <v>164</v>
      </c>
      <c r="B35" s="111" t="s">
        <v>17</v>
      </c>
      <c r="C35" s="157">
        <v>6.1</v>
      </c>
      <c r="D35" s="114">
        <v>20668</v>
      </c>
      <c r="E35" s="115">
        <f t="shared" si="14"/>
        <v>12.48859482159582</v>
      </c>
      <c r="F35" s="109">
        <f t="shared" si="15"/>
        <v>191832</v>
      </c>
      <c r="G35" s="115">
        <f t="shared" si="16"/>
        <v>12.941649508461268</v>
      </c>
      <c r="H35" s="119">
        <f>+[2]العمالة!$J$312</f>
        <v>25566</v>
      </c>
      <c r="I35" s="115">
        <f t="shared" si="17"/>
        <v>7.5722903592353354</v>
      </c>
      <c r="J35" s="116">
        <f>+'[3]047'!$I$10</f>
        <v>33454</v>
      </c>
      <c r="K35" s="115">
        <f t="shared" si="18"/>
        <v>12.345697236296807</v>
      </c>
      <c r="L35" s="116">
        <v>32940</v>
      </c>
      <c r="M35" s="115">
        <f t="shared" si="19"/>
        <v>5.0162029140880078</v>
      </c>
      <c r="N35" s="111" t="s">
        <v>17</v>
      </c>
      <c r="O35" s="111" t="s">
        <v>17</v>
      </c>
      <c r="P35" s="29" t="s">
        <v>75</v>
      </c>
    </row>
    <row r="36" spans="1:17" s="50" customFormat="1" ht="30" customHeight="1" x14ac:dyDescent="0.25">
      <c r="A36" s="35" t="s">
        <v>165</v>
      </c>
      <c r="B36" s="111" t="s">
        <v>17</v>
      </c>
      <c r="C36" s="157">
        <v>16.2</v>
      </c>
      <c r="D36" s="114">
        <v>87931</v>
      </c>
      <c r="E36" s="115">
        <f t="shared" si="14"/>
        <v>53.132118795129756</v>
      </c>
      <c r="F36" s="109">
        <f t="shared" si="15"/>
        <v>617883</v>
      </c>
      <c r="G36" s="115">
        <f t="shared" si="16"/>
        <v>41.684521994435613</v>
      </c>
      <c r="H36" s="119">
        <f>+[2]العمالة!$J$313</f>
        <v>173028.72146379817</v>
      </c>
      <c r="I36" s="115">
        <f t="shared" si="17"/>
        <v>51.248678690883786</v>
      </c>
      <c r="J36" s="116">
        <f>+'[3]047'!$I$11</f>
        <v>48835</v>
      </c>
      <c r="K36" s="115">
        <f t="shared" si="18"/>
        <v>18.021824730512183</v>
      </c>
      <c r="L36" s="116">
        <v>56124</v>
      </c>
      <c r="M36" s="115">
        <f t="shared" si="19"/>
        <v>8.5467326153696224</v>
      </c>
      <c r="N36" s="111" t="s">
        <v>17</v>
      </c>
      <c r="O36" s="111" t="s">
        <v>17</v>
      </c>
      <c r="P36" s="29" t="s">
        <v>76</v>
      </c>
    </row>
    <row r="37" spans="1:17" s="50" customFormat="1" ht="60" customHeight="1" x14ac:dyDescent="0.25">
      <c r="A37" s="35" t="s">
        <v>77</v>
      </c>
      <c r="B37" s="111" t="s">
        <v>17</v>
      </c>
      <c r="C37" s="159">
        <v>0</v>
      </c>
      <c r="D37" s="114">
        <v>8</v>
      </c>
      <c r="E37" s="115">
        <f t="shared" si="14"/>
        <v>4.8339828997854923E-3</v>
      </c>
      <c r="F37" s="109">
        <f t="shared" si="15"/>
        <v>2820</v>
      </c>
      <c r="G37" s="115">
        <f t="shared" si="16"/>
        <v>0.19024694323085187</v>
      </c>
      <c r="H37" s="119">
        <f>+[2]العمالة!$J$314</f>
        <v>62.888142377242517</v>
      </c>
      <c r="I37" s="115">
        <f t="shared" si="17"/>
        <v>1.8626585083056115E-2</v>
      </c>
      <c r="J37" s="118"/>
      <c r="K37" s="117" t="s">
        <v>127</v>
      </c>
      <c r="L37" s="117" t="s">
        <v>127</v>
      </c>
      <c r="M37" s="117" t="s">
        <v>127</v>
      </c>
      <c r="N37" s="111" t="s">
        <v>17</v>
      </c>
      <c r="O37" s="111" t="s">
        <v>17</v>
      </c>
      <c r="P37" s="29" t="s">
        <v>78</v>
      </c>
      <c r="Q37" s="110"/>
    </row>
    <row r="38" spans="1:17" s="50" customFormat="1" ht="45" customHeight="1" x14ac:dyDescent="0.25">
      <c r="A38" s="35" t="s">
        <v>166</v>
      </c>
      <c r="B38" s="111" t="s">
        <v>17</v>
      </c>
      <c r="C38" s="157">
        <v>0.6</v>
      </c>
      <c r="D38" s="113" t="s">
        <v>127</v>
      </c>
      <c r="E38" s="113" t="s">
        <v>127</v>
      </c>
      <c r="F38" s="113" t="s">
        <v>127</v>
      </c>
      <c r="G38" s="113" t="s">
        <v>127</v>
      </c>
      <c r="H38" s="119">
        <f>+[2]العمالة!$J$315</f>
        <v>2552</v>
      </c>
      <c r="I38" s="115">
        <f t="shared" si="17"/>
        <v>0.75586658048848365</v>
      </c>
      <c r="J38" s="116">
        <f>+'[3]047'!$I$12</f>
        <v>463</v>
      </c>
      <c r="K38" s="115">
        <f t="shared" si="18"/>
        <v>0.17086320979271302</v>
      </c>
      <c r="L38" s="116">
        <v>987</v>
      </c>
      <c r="M38" s="115">
        <f t="shared" si="19"/>
        <v>0.15030334779006871</v>
      </c>
      <c r="N38" s="111" t="s">
        <v>17</v>
      </c>
      <c r="O38" s="111" t="s">
        <v>17</v>
      </c>
      <c r="P38" s="29" t="s">
        <v>79</v>
      </c>
      <c r="Q38" s="110"/>
    </row>
    <row r="39" spans="1:17" s="50" customFormat="1" ht="60" customHeight="1" x14ac:dyDescent="0.25">
      <c r="A39" s="35" t="s">
        <v>167</v>
      </c>
      <c r="B39" s="111" t="s">
        <v>17</v>
      </c>
      <c r="C39" s="157">
        <v>0.4</v>
      </c>
      <c r="D39" s="114">
        <v>4649</v>
      </c>
      <c r="E39" s="115">
        <f t="shared" si="14"/>
        <v>2.809148312637844</v>
      </c>
      <c r="F39" s="109">
        <f t="shared" si="15"/>
        <v>15135</v>
      </c>
      <c r="G39" s="115">
        <f t="shared" si="16"/>
        <v>1.0210593921272846</v>
      </c>
      <c r="H39" s="113" t="s">
        <v>127</v>
      </c>
      <c r="I39" s="113" t="s">
        <v>127</v>
      </c>
      <c r="J39" s="116">
        <f>+'[3]047'!$I$13</f>
        <v>721</v>
      </c>
      <c r="K39" s="115">
        <f t="shared" si="18"/>
        <v>0.26607424246338246</v>
      </c>
      <c r="L39" s="116">
        <v>314</v>
      </c>
      <c r="M39" s="115">
        <f t="shared" si="19"/>
        <v>4.7816870522879001E-2</v>
      </c>
      <c r="N39" s="111" t="s">
        <v>17</v>
      </c>
      <c r="O39" s="111" t="s">
        <v>17</v>
      </c>
      <c r="P39" s="29" t="s">
        <v>80</v>
      </c>
      <c r="Q39" s="110"/>
    </row>
    <row r="40" spans="1:17" s="50" customFormat="1" ht="30" customHeight="1" x14ac:dyDescent="0.25">
      <c r="A40" s="35" t="s">
        <v>81</v>
      </c>
      <c r="B40" s="111" t="s">
        <v>17</v>
      </c>
      <c r="C40" s="157">
        <v>45.4</v>
      </c>
      <c r="D40" s="114">
        <v>1778</v>
      </c>
      <c r="E40" s="115">
        <f t="shared" si="14"/>
        <v>1.0743526994773256</v>
      </c>
      <c r="F40" s="109">
        <f t="shared" si="15"/>
        <v>1695</v>
      </c>
      <c r="G40" s="115">
        <f t="shared" si="16"/>
        <v>0.11435055630365032</v>
      </c>
      <c r="H40" s="119">
        <f>+[2]العمالة!$J$317</f>
        <v>544</v>
      </c>
      <c r="I40" s="115">
        <f t="shared" si="17"/>
        <v>0.16112516449284292</v>
      </c>
      <c r="J40" s="116">
        <f>+'[3]047'!$I$14</f>
        <v>109293</v>
      </c>
      <c r="K40" s="115">
        <f t="shared" si="18"/>
        <v>40.332943386339061</v>
      </c>
      <c r="L40" s="116">
        <v>302698</v>
      </c>
      <c r="M40" s="115">
        <f t="shared" si="19"/>
        <v>46.095767750109644</v>
      </c>
      <c r="N40" s="111" t="s">
        <v>17</v>
      </c>
      <c r="O40" s="111" t="s">
        <v>17</v>
      </c>
      <c r="P40" s="29" t="s">
        <v>82</v>
      </c>
    </row>
    <row r="41" spans="1:17" s="50" customFormat="1" ht="15" customHeight="1" thickBot="1" x14ac:dyDescent="0.3">
      <c r="A41" s="288" t="s">
        <v>137</v>
      </c>
      <c r="B41" s="265" t="s">
        <v>17</v>
      </c>
      <c r="C41" s="265" t="s">
        <v>127</v>
      </c>
      <c r="D41" s="289">
        <v>1201</v>
      </c>
      <c r="E41" s="290">
        <f t="shared" si="14"/>
        <v>0.72570168283029701</v>
      </c>
      <c r="F41" s="281" t="s">
        <v>127</v>
      </c>
      <c r="G41" s="281" t="s">
        <v>127</v>
      </c>
      <c r="H41" s="289">
        <f>+[2]العمالة!$J$318</f>
        <v>99338</v>
      </c>
      <c r="I41" s="290">
        <f t="shared" si="17"/>
        <v>29.422521305864024</v>
      </c>
      <c r="J41" s="281" t="s">
        <v>127</v>
      </c>
      <c r="K41" s="281" t="s">
        <v>127</v>
      </c>
      <c r="L41" s="281" t="s">
        <v>127</v>
      </c>
      <c r="M41" s="281" t="s">
        <v>127</v>
      </c>
      <c r="N41" s="265" t="s">
        <v>17</v>
      </c>
      <c r="O41" s="265" t="s">
        <v>17</v>
      </c>
      <c r="P41" s="272" t="s">
        <v>169</v>
      </c>
    </row>
    <row r="42" spans="1:17" s="65" customFormat="1" ht="19.5" thickTop="1" thickBot="1" x14ac:dyDescent="0.3">
      <c r="A42" s="369" t="s">
        <v>157</v>
      </c>
      <c r="B42" s="370"/>
      <c r="C42" s="370"/>
      <c r="D42" s="370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1"/>
    </row>
    <row r="43" spans="1:17" s="8" customFormat="1" ht="16.5" thickTop="1" x14ac:dyDescent="0.25">
      <c r="A43" s="250" t="s">
        <v>16</v>
      </c>
      <c r="B43" s="255" t="s">
        <v>17</v>
      </c>
      <c r="C43" s="287">
        <v>100</v>
      </c>
      <c r="D43" s="286">
        <f t="shared" ref="D43:M43" si="20">SUM(D44:D53)</f>
        <v>208146</v>
      </c>
      <c r="E43" s="287">
        <f t="shared" si="20"/>
        <v>99.999999999999986</v>
      </c>
      <c r="F43" s="286">
        <f t="shared" si="20"/>
        <v>5021579</v>
      </c>
      <c r="G43" s="287">
        <f t="shared" si="20"/>
        <v>100</v>
      </c>
      <c r="H43" s="286">
        <f t="shared" si="20"/>
        <v>429805.87109656585</v>
      </c>
      <c r="I43" s="287">
        <f t="shared" si="20"/>
        <v>100</v>
      </c>
      <c r="J43" s="286">
        <f t="shared" si="20"/>
        <v>101445</v>
      </c>
      <c r="K43" s="287">
        <f t="shared" si="20"/>
        <v>99.999999999999986</v>
      </c>
      <c r="L43" s="286">
        <f t="shared" si="20"/>
        <v>348380</v>
      </c>
      <c r="M43" s="287">
        <f t="shared" si="20"/>
        <v>100</v>
      </c>
      <c r="N43" s="255" t="s">
        <v>17</v>
      </c>
      <c r="O43" s="255" t="s">
        <v>17</v>
      </c>
      <c r="P43" s="253" t="s">
        <v>18</v>
      </c>
    </row>
    <row r="44" spans="1:17" s="50" customFormat="1" ht="30" customHeight="1" x14ac:dyDescent="0.25">
      <c r="A44" s="35" t="s">
        <v>70</v>
      </c>
      <c r="B44" s="154" t="s">
        <v>17</v>
      </c>
      <c r="C44" s="136">
        <v>13.5</v>
      </c>
      <c r="D44" s="119">
        <v>32285</v>
      </c>
      <c r="E44" s="120">
        <f>+D44/$D$43*100</f>
        <v>15.510747263939734</v>
      </c>
      <c r="F44" s="109">
        <v>228615</v>
      </c>
      <c r="G44" s="120">
        <f>+F44/$F$43*100</f>
        <v>4.5526516659401359</v>
      </c>
      <c r="H44" s="119">
        <f>+[2]العمالة!$K$287</f>
        <v>11778.873891122599</v>
      </c>
      <c r="I44" s="120">
        <f>+H44/$H$43*100</f>
        <v>2.7405102357190003</v>
      </c>
      <c r="J44" s="121">
        <f>+'[3]063'!$F$7</f>
        <v>10111</v>
      </c>
      <c r="K44" s="120">
        <f>+J44/$J$43*100</f>
        <v>9.9669771797525755</v>
      </c>
      <c r="L44" s="121">
        <v>86578</v>
      </c>
      <c r="M44" s="120">
        <f>+L44/$L$43*100</f>
        <v>24.851598828865033</v>
      </c>
      <c r="N44" s="154" t="s">
        <v>17</v>
      </c>
      <c r="O44" s="154" t="s">
        <v>17</v>
      </c>
      <c r="P44" s="29" t="s">
        <v>71</v>
      </c>
      <c r="Q44" s="336">
        <f>H44/223083</f>
        <v>5.2800410121446276E-2</v>
      </c>
    </row>
    <row r="45" spans="1:17" s="50" customFormat="1" ht="15" customHeight="1" x14ac:dyDescent="0.25">
      <c r="A45" s="35" t="s">
        <v>163</v>
      </c>
      <c r="B45" s="111" t="s">
        <v>17</v>
      </c>
      <c r="C45" s="159">
        <v>35</v>
      </c>
      <c r="D45" s="114">
        <v>27521</v>
      </c>
      <c r="E45" s="115">
        <f t="shared" ref="E45:E53" si="21">+D45/$D$43*100</f>
        <v>13.221969194699874</v>
      </c>
      <c r="F45" s="112">
        <v>534628</v>
      </c>
      <c r="G45" s="115">
        <f t="shared" ref="G45:G52" si="22">+F45/$F$43*100</f>
        <v>10.64661135471532</v>
      </c>
      <c r="H45" s="119">
        <f>+[2]العمالة!$K$288</f>
        <v>21627</v>
      </c>
      <c r="I45" s="115">
        <f t="shared" ref="I45:I53" si="23">+H45/$H$43*100</f>
        <v>5.0318065560209613</v>
      </c>
      <c r="J45" s="116">
        <f>+'[3]063'!$F$8</f>
        <v>30023</v>
      </c>
      <c r="K45" s="115">
        <f t="shared" ref="K45:K52" si="24">+J45/$J$43*100</f>
        <v>29.595347232490511</v>
      </c>
      <c r="L45" s="116">
        <v>113230</v>
      </c>
      <c r="M45" s="115">
        <f t="shared" ref="M45:M51" si="25">+L45/$L$43*100</f>
        <v>32.501865778747344</v>
      </c>
      <c r="N45" s="111" t="s">
        <v>17</v>
      </c>
      <c r="O45" s="111" t="s">
        <v>17</v>
      </c>
      <c r="P45" s="29" t="s">
        <v>72</v>
      </c>
    </row>
    <row r="46" spans="1:17" s="50" customFormat="1" ht="45" customHeight="1" x14ac:dyDescent="0.25">
      <c r="A46" s="35" t="s">
        <v>73</v>
      </c>
      <c r="B46" s="111" t="s">
        <v>17</v>
      </c>
      <c r="C46" s="157">
        <v>20.2</v>
      </c>
      <c r="D46" s="114">
        <v>26209</v>
      </c>
      <c r="E46" s="115">
        <f t="shared" si="21"/>
        <v>12.591642404850441</v>
      </c>
      <c r="F46" s="112">
        <v>905504</v>
      </c>
      <c r="G46" s="115">
        <f t="shared" si="22"/>
        <v>18.032256387881183</v>
      </c>
      <c r="H46" s="119">
        <f>+[2]العمالة!$K$289</f>
        <v>19401.112429418914</v>
      </c>
      <c r="I46" s="115">
        <f t="shared" si="23"/>
        <v>4.513924479421549</v>
      </c>
      <c r="J46" s="116">
        <f>+'[3]063'!$F$9</f>
        <v>16744</v>
      </c>
      <c r="K46" s="115">
        <f t="shared" si="24"/>
        <v>16.505495588742669</v>
      </c>
      <c r="L46" s="116">
        <v>88190</v>
      </c>
      <c r="M46" s="115">
        <f t="shared" si="25"/>
        <v>25.314311958206552</v>
      </c>
      <c r="N46" s="111" t="s">
        <v>17</v>
      </c>
      <c r="O46" s="111" t="s">
        <v>17</v>
      </c>
      <c r="P46" s="29" t="s">
        <v>74</v>
      </c>
    </row>
    <row r="47" spans="1:17" s="50" customFormat="1" ht="30" customHeight="1" x14ac:dyDescent="0.25">
      <c r="A47" s="35" t="s">
        <v>164</v>
      </c>
      <c r="B47" s="111" t="s">
        <v>17</v>
      </c>
      <c r="C47" s="157">
        <v>12.6</v>
      </c>
      <c r="D47" s="114">
        <v>39526</v>
      </c>
      <c r="E47" s="115">
        <f t="shared" si="21"/>
        <v>18.989555408223076</v>
      </c>
      <c r="F47" s="112">
        <v>884295</v>
      </c>
      <c r="G47" s="115">
        <f t="shared" si="22"/>
        <v>17.609899197045394</v>
      </c>
      <c r="H47" s="119">
        <f>+[2]العمالة!$K$290</f>
        <v>51679</v>
      </c>
      <c r="I47" s="115">
        <f t="shared" si="23"/>
        <v>12.023800388801369</v>
      </c>
      <c r="J47" s="116">
        <f>+'[3]063'!$F$10</f>
        <v>25422</v>
      </c>
      <c r="K47" s="115">
        <f t="shared" si="24"/>
        <v>25.059884666568088</v>
      </c>
      <c r="L47" s="116">
        <v>46418</v>
      </c>
      <c r="M47" s="115">
        <f t="shared" si="25"/>
        <v>13.323956599115908</v>
      </c>
      <c r="N47" s="111" t="s">
        <v>17</v>
      </c>
      <c r="O47" s="111" t="s">
        <v>17</v>
      </c>
      <c r="P47" s="29" t="s">
        <v>75</v>
      </c>
    </row>
    <row r="48" spans="1:17" s="50" customFormat="1" ht="30" customHeight="1" x14ac:dyDescent="0.25">
      <c r="A48" s="35" t="s">
        <v>165</v>
      </c>
      <c r="B48" s="111" t="s">
        <v>17</v>
      </c>
      <c r="C48" s="157">
        <v>16.7</v>
      </c>
      <c r="D48" s="114">
        <v>31381</v>
      </c>
      <c r="E48" s="115">
        <f t="shared" si="21"/>
        <v>15.076436731909332</v>
      </c>
      <c r="F48" s="112">
        <v>1982897</v>
      </c>
      <c r="G48" s="115">
        <f t="shared" si="22"/>
        <v>39.487519762210255</v>
      </c>
      <c r="H48" s="119">
        <f>+[2]العمالة!$K$291</f>
        <v>54405.721463798152</v>
      </c>
      <c r="I48" s="115">
        <f t="shared" si="23"/>
        <v>12.658208070772176</v>
      </c>
      <c r="J48" s="116">
        <f>+'[3]063'!$F$11</f>
        <v>8011</v>
      </c>
      <c r="K48" s="115">
        <f t="shared" si="24"/>
        <v>7.8968899403617714</v>
      </c>
      <c r="L48" s="116">
        <v>8142</v>
      </c>
      <c r="M48" s="115">
        <f t="shared" si="25"/>
        <v>2.3371031632125838</v>
      </c>
      <c r="N48" s="111" t="s">
        <v>17</v>
      </c>
      <c r="O48" s="111" t="s">
        <v>17</v>
      </c>
      <c r="P48" s="29" t="s">
        <v>76</v>
      </c>
      <c r="Q48" s="50">
        <v>246724</v>
      </c>
    </row>
    <row r="49" spans="1:17" s="50" customFormat="1" ht="60" customHeight="1" x14ac:dyDescent="0.25">
      <c r="A49" s="35" t="s">
        <v>77</v>
      </c>
      <c r="B49" s="111" t="s">
        <v>17</v>
      </c>
      <c r="C49" s="157">
        <v>0.2</v>
      </c>
      <c r="D49" s="114">
        <v>1046</v>
      </c>
      <c r="E49" s="115">
        <f t="shared" si="21"/>
        <v>0.50253187666349575</v>
      </c>
      <c r="F49" s="112">
        <v>219581</v>
      </c>
      <c r="G49" s="115">
        <f t="shared" si="22"/>
        <v>4.3727480937768775</v>
      </c>
      <c r="H49" s="119">
        <f>+[2]العمالة!$K$292</f>
        <v>527.8881423772425</v>
      </c>
      <c r="I49" s="115">
        <f t="shared" si="23"/>
        <v>0.12282013296617815</v>
      </c>
      <c r="J49" s="118"/>
      <c r="K49" s="117" t="s">
        <v>127</v>
      </c>
      <c r="L49" s="117" t="s">
        <v>127</v>
      </c>
      <c r="M49" s="117" t="s">
        <v>127</v>
      </c>
      <c r="N49" s="111" t="s">
        <v>17</v>
      </c>
      <c r="O49" s="111" t="s">
        <v>17</v>
      </c>
      <c r="P49" s="29" t="s">
        <v>78</v>
      </c>
      <c r="Q49" s="110">
        <v>1620073</v>
      </c>
    </row>
    <row r="50" spans="1:17" s="50" customFormat="1" ht="45" customHeight="1" x14ac:dyDescent="0.25">
      <c r="A50" s="35" t="s">
        <v>166</v>
      </c>
      <c r="B50" s="111" t="s">
        <v>17</v>
      </c>
      <c r="C50" s="157">
        <v>0.6</v>
      </c>
      <c r="D50" s="113" t="s">
        <v>127</v>
      </c>
      <c r="E50" s="113" t="s">
        <v>127</v>
      </c>
      <c r="F50" s="113" t="s">
        <v>127</v>
      </c>
      <c r="G50" s="113" t="s">
        <v>127</v>
      </c>
      <c r="H50" s="119">
        <f>+[2]العمالة!$K$293</f>
        <v>13380.208123741701</v>
      </c>
      <c r="I50" s="115">
        <f t="shared" si="23"/>
        <v>3.1130817477212931</v>
      </c>
      <c r="J50" s="116">
        <f>+'[3]063'!$F$12</f>
        <v>5546</v>
      </c>
      <c r="K50" s="115">
        <f t="shared" si="24"/>
        <v>5.4670018236482818</v>
      </c>
      <c r="L50" s="116">
        <v>4782</v>
      </c>
      <c r="M50" s="115">
        <f t="shared" si="25"/>
        <v>1.3726390722773982</v>
      </c>
      <c r="N50" s="111" t="s">
        <v>17</v>
      </c>
      <c r="O50" s="111" t="s">
        <v>17</v>
      </c>
      <c r="P50" s="29" t="s">
        <v>79</v>
      </c>
      <c r="Q50" s="110">
        <f>SUM(Q48:Q49)</f>
        <v>1866797</v>
      </c>
    </row>
    <row r="51" spans="1:17" s="50" customFormat="1" ht="60" customHeight="1" x14ac:dyDescent="0.25">
      <c r="A51" s="35" t="s">
        <v>167</v>
      </c>
      <c r="B51" s="111" t="s">
        <v>17</v>
      </c>
      <c r="C51" s="157">
        <v>1.1000000000000001</v>
      </c>
      <c r="D51" s="114">
        <v>10444</v>
      </c>
      <c r="E51" s="115">
        <f t="shared" si="21"/>
        <v>5.0176318545636232</v>
      </c>
      <c r="F51" s="112">
        <v>76212</v>
      </c>
      <c r="G51" s="115">
        <f t="shared" si="22"/>
        <v>1.517689953697831</v>
      </c>
      <c r="H51" s="113" t="s">
        <v>127</v>
      </c>
      <c r="I51" s="113" t="s">
        <v>127</v>
      </c>
      <c r="J51" s="116">
        <f>+'[3]063'!$F$13</f>
        <v>1457</v>
      </c>
      <c r="K51" s="115">
        <f t="shared" si="24"/>
        <v>1.4362462418059048</v>
      </c>
      <c r="L51" s="116">
        <v>1040</v>
      </c>
      <c r="M51" s="115">
        <f t="shared" si="25"/>
        <v>0.29852459957517652</v>
      </c>
      <c r="N51" s="111" t="s">
        <v>17</v>
      </c>
      <c r="O51" s="111" t="s">
        <v>17</v>
      </c>
      <c r="P51" s="29" t="s">
        <v>80</v>
      </c>
      <c r="Q51" s="110"/>
    </row>
    <row r="52" spans="1:17" s="50" customFormat="1" ht="30" customHeight="1" x14ac:dyDescent="0.25">
      <c r="A52" s="35" t="s">
        <v>81</v>
      </c>
      <c r="B52" s="111" t="s">
        <v>17</v>
      </c>
      <c r="C52" s="157">
        <v>0.3</v>
      </c>
      <c r="D52" s="114">
        <v>36627</v>
      </c>
      <c r="E52" s="115">
        <f t="shared" si="21"/>
        <v>17.596783027298144</v>
      </c>
      <c r="F52" s="112">
        <v>189847</v>
      </c>
      <c r="G52" s="115">
        <f t="shared" si="22"/>
        <v>3.7806235847330094</v>
      </c>
      <c r="H52" s="119">
        <f>+[2]العمالة!$K$295</f>
        <v>50283.067046107251</v>
      </c>
      <c r="I52" s="115">
        <f t="shared" si="23"/>
        <v>11.699018191124242</v>
      </c>
      <c r="J52" s="116">
        <f>+'[3]063'!$F$14</f>
        <v>4131</v>
      </c>
      <c r="K52" s="115">
        <f t="shared" si="24"/>
        <v>4.0721573266301938</v>
      </c>
      <c r="L52" s="117" t="s">
        <v>127</v>
      </c>
      <c r="M52" s="117" t="s">
        <v>127</v>
      </c>
      <c r="N52" s="111" t="s">
        <v>17</v>
      </c>
      <c r="O52" s="111" t="s">
        <v>17</v>
      </c>
      <c r="P52" s="29" t="s">
        <v>82</v>
      </c>
    </row>
    <row r="53" spans="1:17" s="50" customFormat="1" ht="15" customHeight="1" thickBot="1" x14ac:dyDescent="0.3">
      <c r="A53" s="288" t="s">
        <v>137</v>
      </c>
      <c r="B53" s="265" t="s">
        <v>17</v>
      </c>
      <c r="C53" s="265" t="s">
        <v>127</v>
      </c>
      <c r="D53" s="289">
        <v>3107</v>
      </c>
      <c r="E53" s="290">
        <f t="shared" si="21"/>
        <v>1.4927022378522767</v>
      </c>
      <c r="F53" s="281" t="s">
        <v>127</v>
      </c>
      <c r="G53" s="281" t="s">
        <v>127</v>
      </c>
      <c r="H53" s="289">
        <f>+[2]العمالة!$K$296</f>
        <v>206723</v>
      </c>
      <c r="I53" s="290">
        <f t="shared" si="23"/>
        <v>48.09683019745323</v>
      </c>
      <c r="J53" s="281" t="s">
        <v>127</v>
      </c>
      <c r="K53" s="281" t="s">
        <v>127</v>
      </c>
      <c r="L53" s="281" t="s">
        <v>127</v>
      </c>
      <c r="M53" s="281" t="s">
        <v>127</v>
      </c>
      <c r="N53" s="265" t="s">
        <v>17</v>
      </c>
      <c r="O53" s="265" t="s">
        <v>17</v>
      </c>
      <c r="P53" s="272" t="s">
        <v>169</v>
      </c>
    </row>
    <row r="54" spans="1:17" s="65" customFormat="1" ht="19.5" thickTop="1" thickBot="1" x14ac:dyDescent="0.3">
      <c r="A54" s="369" t="s">
        <v>158</v>
      </c>
      <c r="B54" s="370"/>
      <c r="C54" s="370"/>
      <c r="D54" s="370"/>
      <c r="E54" s="370"/>
      <c r="F54" s="370"/>
      <c r="G54" s="370"/>
      <c r="H54" s="370"/>
      <c r="I54" s="370"/>
      <c r="J54" s="370"/>
      <c r="K54" s="370"/>
      <c r="L54" s="370"/>
      <c r="M54" s="370"/>
      <c r="N54" s="370"/>
      <c r="O54" s="370"/>
      <c r="P54" s="371"/>
    </row>
    <row r="55" spans="1:17" s="8" customFormat="1" ht="16.5" thickTop="1" x14ac:dyDescent="0.25">
      <c r="A55" s="250" t="s">
        <v>16</v>
      </c>
      <c r="B55" s="255" t="s">
        <v>17</v>
      </c>
      <c r="C55" s="287">
        <f t="shared" ref="C55" si="26">SUM(C56:C65)</f>
        <v>99.999999999999986</v>
      </c>
      <c r="D55" s="286">
        <f t="shared" ref="D55:M55" si="27">SUM(D56:D65)</f>
        <v>143007</v>
      </c>
      <c r="E55" s="287">
        <f t="shared" si="27"/>
        <v>100</v>
      </c>
      <c r="F55" s="286">
        <f t="shared" si="27"/>
        <v>4185853</v>
      </c>
      <c r="G55" s="287">
        <f t="shared" si="27"/>
        <v>100</v>
      </c>
      <c r="H55" s="286">
        <f t="shared" si="27"/>
        <v>290290.14906097157</v>
      </c>
      <c r="I55" s="287">
        <f t="shared" si="27"/>
        <v>100</v>
      </c>
      <c r="J55" s="286">
        <f t="shared" si="27"/>
        <v>65051</v>
      </c>
      <c r="K55" s="287">
        <f t="shared" si="27"/>
        <v>100.00000000000001</v>
      </c>
      <c r="L55" s="286">
        <f t="shared" si="27"/>
        <v>198143</v>
      </c>
      <c r="M55" s="287">
        <f t="shared" si="27"/>
        <v>100</v>
      </c>
      <c r="N55" s="255" t="s">
        <v>17</v>
      </c>
      <c r="O55" s="255" t="s">
        <v>17</v>
      </c>
      <c r="P55" s="253" t="s">
        <v>18</v>
      </c>
    </row>
    <row r="56" spans="1:17" s="50" customFormat="1" ht="30" customHeight="1" x14ac:dyDescent="0.25">
      <c r="A56" s="35" t="s">
        <v>70</v>
      </c>
      <c r="B56" s="154" t="s">
        <v>17</v>
      </c>
      <c r="C56" s="136">
        <v>14.8</v>
      </c>
      <c r="D56" s="119">
        <v>22025</v>
      </c>
      <c r="E56" s="120">
        <f>+D56/$D$55*100</f>
        <v>15.401343990154329</v>
      </c>
      <c r="F56" s="109">
        <v>206898</v>
      </c>
      <c r="G56" s="120">
        <f>+F56/$F$55*100</f>
        <v>4.942791827615542</v>
      </c>
      <c r="H56" s="119">
        <f>+[2]العمالة!$K$298</f>
        <v>9048.8738911225992</v>
      </c>
      <c r="I56" s="120">
        <f>+H56/$H$55*100</f>
        <v>3.1171825569671689</v>
      </c>
      <c r="J56" s="121">
        <f>+'[3]064'!$F$7</f>
        <v>8081</v>
      </c>
      <c r="K56" s="120">
        <f>+J56/$J$55*100</f>
        <v>12.422560760019062</v>
      </c>
      <c r="L56" s="121">
        <v>74584</v>
      </c>
      <c r="M56" s="120">
        <f>+L56/$L$55*100</f>
        <v>37.641501339941357</v>
      </c>
      <c r="N56" s="154" t="s">
        <v>17</v>
      </c>
      <c r="O56" s="154" t="s">
        <v>17</v>
      </c>
      <c r="P56" s="29" t="s">
        <v>71</v>
      </c>
    </row>
    <row r="57" spans="1:17" s="50" customFormat="1" ht="15" customHeight="1" x14ac:dyDescent="0.25">
      <c r="A57" s="35" t="s">
        <v>163</v>
      </c>
      <c r="B57" s="111" t="s">
        <v>17</v>
      </c>
      <c r="C57" s="157">
        <v>26.9</v>
      </c>
      <c r="D57" s="114">
        <v>13426</v>
      </c>
      <c r="E57" s="115">
        <f t="shared" ref="E57:E65" si="28">+D57/$D$55*100</f>
        <v>9.3883516191515088</v>
      </c>
      <c r="F57" s="112">
        <v>374560</v>
      </c>
      <c r="G57" s="115">
        <f t="shared" ref="G57:G64" si="29">+F57/$F$55*100</f>
        <v>8.9482358792819525</v>
      </c>
      <c r="H57" s="119">
        <f>+[2]العمالة!$K$299</f>
        <v>13207</v>
      </c>
      <c r="I57" s="115">
        <f t="shared" ref="I57:I65" si="30">+H57/$H$55*100</f>
        <v>4.5495860065255078</v>
      </c>
      <c r="J57" s="116">
        <f>+'[3]064'!$F$8</f>
        <v>13968</v>
      </c>
      <c r="K57" s="115">
        <f t="shared" ref="K57:K64" si="31">+J57/$J$55*100</f>
        <v>21.472383207022183</v>
      </c>
      <c r="L57" s="116">
        <v>48128</v>
      </c>
      <c r="M57" s="115">
        <f t="shared" ref="M57:M63" si="32">+L57/$L$55*100</f>
        <v>24.289528269986825</v>
      </c>
      <c r="N57" s="111" t="s">
        <v>17</v>
      </c>
      <c r="O57" s="111" t="s">
        <v>17</v>
      </c>
      <c r="P57" s="29" t="s">
        <v>72</v>
      </c>
    </row>
    <row r="58" spans="1:17" s="50" customFormat="1" ht="45" customHeight="1" x14ac:dyDescent="0.25">
      <c r="A58" s="35" t="s">
        <v>73</v>
      </c>
      <c r="B58" s="111" t="s">
        <v>17</v>
      </c>
      <c r="C58" s="157">
        <v>22.6</v>
      </c>
      <c r="D58" s="114">
        <v>15160</v>
      </c>
      <c r="E58" s="115">
        <f t="shared" si="28"/>
        <v>10.600879677218597</v>
      </c>
      <c r="F58" s="112">
        <v>528397</v>
      </c>
      <c r="G58" s="115">
        <f t="shared" si="29"/>
        <v>12.623400773988003</v>
      </c>
      <c r="H58" s="119">
        <f>+[2]العمالة!$K$300</f>
        <v>14330</v>
      </c>
      <c r="I58" s="115">
        <f t="shared" si="30"/>
        <v>4.9364403326652928</v>
      </c>
      <c r="J58" s="116">
        <f>+'[3]064'!$F$9</f>
        <v>11404</v>
      </c>
      <c r="K58" s="115">
        <f t="shared" si="31"/>
        <v>17.530860401838559</v>
      </c>
      <c r="L58" s="116">
        <v>45301</v>
      </c>
      <c r="M58" s="115">
        <f t="shared" si="32"/>
        <v>22.862780920850092</v>
      </c>
      <c r="N58" s="111" t="s">
        <v>17</v>
      </c>
      <c r="O58" s="111" t="s">
        <v>17</v>
      </c>
      <c r="P58" s="29" t="s">
        <v>74</v>
      </c>
    </row>
    <row r="59" spans="1:17" s="50" customFormat="1" ht="30" customHeight="1" x14ac:dyDescent="0.25">
      <c r="A59" s="35" t="s">
        <v>164</v>
      </c>
      <c r="B59" s="111" t="s">
        <v>17</v>
      </c>
      <c r="C59" s="157">
        <v>9.6</v>
      </c>
      <c r="D59" s="114">
        <v>22050</v>
      </c>
      <c r="E59" s="115">
        <f t="shared" si="28"/>
        <v>15.418825651891165</v>
      </c>
      <c r="F59" s="112">
        <v>701615</v>
      </c>
      <c r="G59" s="115">
        <f t="shared" si="29"/>
        <v>16.761577628263584</v>
      </c>
      <c r="H59" s="119">
        <f>+[2]العمالة!$K$301</f>
        <v>26183</v>
      </c>
      <c r="I59" s="115">
        <f t="shared" si="30"/>
        <v>9.0195964570952807</v>
      </c>
      <c r="J59" s="116">
        <f>+'[3]064'!$F$10</f>
        <v>15211</v>
      </c>
      <c r="K59" s="115">
        <f t="shared" si="31"/>
        <v>23.383191649628753</v>
      </c>
      <c r="L59" s="116">
        <v>20221</v>
      </c>
      <c r="M59" s="115">
        <f t="shared" si="32"/>
        <v>10.205255800103966</v>
      </c>
      <c r="N59" s="111" t="s">
        <v>17</v>
      </c>
      <c r="O59" s="111" t="s">
        <v>17</v>
      </c>
      <c r="P59" s="29" t="s">
        <v>75</v>
      </c>
    </row>
    <row r="60" spans="1:17" s="50" customFormat="1" ht="30" customHeight="1" x14ac:dyDescent="0.25">
      <c r="A60" s="35" t="s">
        <v>165</v>
      </c>
      <c r="B60" s="111" t="s">
        <v>17</v>
      </c>
      <c r="C60" s="157">
        <v>23.1</v>
      </c>
      <c r="D60" s="114">
        <v>23547</v>
      </c>
      <c r="E60" s="115">
        <f t="shared" si="28"/>
        <v>16.465627556693029</v>
      </c>
      <c r="F60" s="112">
        <v>1898966</v>
      </c>
      <c r="G60" s="115">
        <f t="shared" si="29"/>
        <v>45.366284960317529</v>
      </c>
      <c r="H60" s="119">
        <f>+[2]العمالة!$K$302</f>
        <v>43681</v>
      </c>
      <c r="I60" s="115">
        <f t="shared" si="30"/>
        <v>15.047358700010655</v>
      </c>
      <c r="J60" s="116">
        <f>+'[3]064'!$F$11</f>
        <v>5869</v>
      </c>
      <c r="K60" s="115">
        <f t="shared" si="31"/>
        <v>9.0221518500868552</v>
      </c>
      <c r="L60" s="116">
        <v>4213</v>
      </c>
      <c r="M60" s="115">
        <f t="shared" si="32"/>
        <v>2.126242158441126</v>
      </c>
      <c r="N60" s="111" t="s">
        <v>17</v>
      </c>
      <c r="O60" s="111" t="s">
        <v>17</v>
      </c>
      <c r="P60" s="29" t="s">
        <v>76</v>
      </c>
      <c r="Q60" s="50">
        <v>226034</v>
      </c>
    </row>
    <row r="61" spans="1:17" s="50" customFormat="1" ht="60" customHeight="1" x14ac:dyDescent="0.25">
      <c r="A61" s="35" t="s">
        <v>77</v>
      </c>
      <c r="B61" s="111" t="s">
        <v>17</v>
      </c>
      <c r="C61" s="157">
        <v>0.3</v>
      </c>
      <c r="D61" s="114">
        <v>1039</v>
      </c>
      <c r="E61" s="115">
        <f t="shared" si="28"/>
        <v>0.72653786178298962</v>
      </c>
      <c r="F61" s="112">
        <v>216761</v>
      </c>
      <c r="G61" s="115">
        <f t="shared" si="29"/>
        <v>5.1784188312394157</v>
      </c>
      <c r="H61" s="119">
        <f>+[2]العمالة!$K$303</f>
        <v>467</v>
      </c>
      <c r="I61" s="115">
        <f t="shared" si="30"/>
        <v>0.16087352654254652</v>
      </c>
      <c r="J61" s="117" t="s">
        <v>127</v>
      </c>
      <c r="K61" s="117" t="s">
        <v>127</v>
      </c>
      <c r="L61" s="117" t="s">
        <v>127</v>
      </c>
      <c r="M61" s="117" t="s">
        <v>127</v>
      </c>
      <c r="N61" s="111" t="s">
        <v>17</v>
      </c>
      <c r="O61" s="111" t="s">
        <v>17</v>
      </c>
      <c r="P61" s="29" t="s">
        <v>78</v>
      </c>
      <c r="Q61" s="110">
        <v>1565078</v>
      </c>
    </row>
    <row r="62" spans="1:17" s="50" customFormat="1" ht="45" customHeight="1" x14ac:dyDescent="0.25">
      <c r="A62" s="35" t="s">
        <v>166</v>
      </c>
      <c r="B62" s="111" t="s">
        <v>17</v>
      </c>
      <c r="C62" s="157">
        <v>0.8</v>
      </c>
      <c r="D62" s="113" t="s">
        <v>127</v>
      </c>
      <c r="E62" s="113" t="s">
        <v>127</v>
      </c>
      <c r="F62" s="113" t="s">
        <v>127</v>
      </c>
      <c r="G62" s="113" t="s">
        <v>127</v>
      </c>
      <c r="H62" s="119">
        <f>+[2]العمالة!$K$304</f>
        <v>12247.208123741701</v>
      </c>
      <c r="I62" s="115">
        <f t="shared" si="30"/>
        <v>4.2189540924343722</v>
      </c>
      <c r="J62" s="116">
        <f>+'[3]064'!$F$12</f>
        <v>5546</v>
      </c>
      <c r="K62" s="115">
        <f t="shared" si="31"/>
        <v>8.5256183609783101</v>
      </c>
      <c r="L62" s="116">
        <v>4656</v>
      </c>
      <c r="M62" s="115">
        <f t="shared" si="32"/>
        <v>2.3498180606935395</v>
      </c>
      <c r="N62" s="111" t="s">
        <v>17</v>
      </c>
      <c r="O62" s="111" t="s">
        <v>17</v>
      </c>
      <c r="P62" s="29" t="s">
        <v>79</v>
      </c>
      <c r="Q62" s="110">
        <f>SUM(Q60:Q61)</f>
        <v>1791112</v>
      </c>
    </row>
    <row r="63" spans="1:17" s="50" customFormat="1" ht="60" customHeight="1" x14ac:dyDescent="0.25">
      <c r="A63" s="35" t="s">
        <v>167</v>
      </c>
      <c r="B63" s="111" t="s">
        <v>17</v>
      </c>
      <c r="C63" s="157">
        <v>1.6</v>
      </c>
      <c r="D63" s="114">
        <v>8129</v>
      </c>
      <c r="E63" s="115">
        <f t="shared" si="28"/>
        <v>5.6843371303502623</v>
      </c>
      <c r="F63" s="112">
        <v>68809</v>
      </c>
      <c r="G63" s="115">
        <f t="shared" si="29"/>
        <v>1.6438465469284278</v>
      </c>
      <c r="H63" s="113" t="s">
        <v>127</v>
      </c>
      <c r="I63" s="113" t="s">
        <v>127</v>
      </c>
      <c r="J63" s="116">
        <f>+'[3]064'!$F$13</f>
        <v>1457</v>
      </c>
      <c r="K63" s="115">
        <f t="shared" si="31"/>
        <v>2.2397810948332846</v>
      </c>
      <c r="L63" s="116">
        <v>1040</v>
      </c>
      <c r="M63" s="115">
        <f t="shared" si="32"/>
        <v>0.52487344998309293</v>
      </c>
      <c r="N63" s="111" t="s">
        <v>17</v>
      </c>
      <c r="O63" s="111" t="s">
        <v>17</v>
      </c>
      <c r="P63" s="29" t="s">
        <v>80</v>
      </c>
      <c r="Q63" s="110"/>
    </row>
    <row r="64" spans="1:17" s="50" customFormat="1" ht="30" customHeight="1" x14ac:dyDescent="0.25">
      <c r="A64" s="35" t="s">
        <v>81</v>
      </c>
      <c r="B64" s="111" t="s">
        <v>17</v>
      </c>
      <c r="C64" s="157">
        <v>0.3</v>
      </c>
      <c r="D64" s="114">
        <v>35239</v>
      </c>
      <c r="E64" s="115">
        <f t="shared" si="28"/>
        <v>24.641451117777454</v>
      </c>
      <c r="F64" s="112">
        <v>189847</v>
      </c>
      <c r="G64" s="115">
        <f t="shared" si="29"/>
        <v>4.5354435523655514</v>
      </c>
      <c r="H64" s="119">
        <f>+[2]العمالة!$K$306</f>
        <v>49831.067046107251</v>
      </c>
      <c r="I64" s="115">
        <f t="shared" si="30"/>
        <v>17.165951792473987</v>
      </c>
      <c r="J64" s="116">
        <f>+'[3]064'!$F$14</f>
        <v>3515</v>
      </c>
      <c r="K64" s="115">
        <f t="shared" si="31"/>
        <v>5.4034526755929964</v>
      </c>
      <c r="L64" s="117" t="s">
        <v>127</v>
      </c>
      <c r="M64" s="117" t="s">
        <v>127</v>
      </c>
      <c r="N64" s="111" t="s">
        <v>17</v>
      </c>
      <c r="O64" s="111" t="s">
        <v>17</v>
      </c>
      <c r="P64" s="29" t="s">
        <v>82</v>
      </c>
    </row>
    <row r="65" spans="1:17" s="50" customFormat="1" ht="15" customHeight="1" thickBot="1" x14ac:dyDescent="0.3">
      <c r="A65" s="288" t="s">
        <v>137</v>
      </c>
      <c r="B65" s="265" t="s">
        <v>17</v>
      </c>
      <c r="C65" s="265" t="s">
        <v>127</v>
      </c>
      <c r="D65" s="289">
        <v>2392</v>
      </c>
      <c r="E65" s="290">
        <f t="shared" si="28"/>
        <v>1.6726453949806652</v>
      </c>
      <c r="F65" s="281" t="s">
        <v>127</v>
      </c>
      <c r="G65" s="281" t="s">
        <v>127</v>
      </c>
      <c r="H65" s="289">
        <f>+[2]العمالة!$K$307</f>
        <v>121295</v>
      </c>
      <c r="I65" s="290">
        <f t="shared" si="30"/>
        <v>41.784056535285188</v>
      </c>
      <c r="J65" s="281" t="s">
        <v>127</v>
      </c>
      <c r="K65" s="281" t="s">
        <v>127</v>
      </c>
      <c r="L65" s="281" t="s">
        <v>127</v>
      </c>
      <c r="M65" s="281" t="s">
        <v>127</v>
      </c>
      <c r="N65" s="265" t="s">
        <v>17</v>
      </c>
      <c r="O65" s="265" t="s">
        <v>17</v>
      </c>
      <c r="P65" s="272" t="s">
        <v>169</v>
      </c>
    </row>
    <row r="66" spans="1:17" s="65" customFormat="1" ht="19.5" thickTop="1" thickBot="1" x14ac:dyDescent="0.3">
      <c r="A66" s="369" t="s">
        <v>159</v>
      </c>
      <c r="B66" s="370"/>
      <c r="C66" s="370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1"/>
    </row>
    <row r="67" spans="1:17" s="8" customFormat="1" ht="16.5" thickTop="1" x14ac:dyDescent="0.25">
      <c r="A67" s="250" t="s">
        <v>16</v>
      </c>
      <c r="B67" s="255" t="s">
        <v>17</v>
      </c>
      <c r="C67" s="287">
        <v>100</v>
      </c>
      <c r="D67" s="286">
        <f t="shared" ref="D67:M67" si="33">SUM(D68:D77)</f>
        <v>65139</v>
      </c>
      <c r="E67" s="287">
        <f t="shared" si="33"/>
        <v>100.00000000000001</v>
      </c>
      <c r="F67" s="286">
        <f t="shared" si="33"/>
        <v>835726</v>
      </c>
      <c r="G67" s="287">
        <f t="shared" si="33"/>
        <v>99.999999999999986</v>
      </c>
      <c r="H67" s="286">
        <f t="shared" si="33"/>
        <v>139715.72203559431</v>
      </c>
      <c r="I67" s="287">
        <f t="shared" si="33"/>
        <v>100</v>
      </c>
      <c r="J67" s="286">
        <f t="shared" si="33"/>
        <v>36394</v>
      </c>
      <c r="K67" s="287">
        <f t="shared" si="33"/>
        <v>99.999999999999986</v>
      </c>
      <c r="L67" s="286">
        <f t="shared" si="33"/>
        <v>150237</v>
      </c>
      <c r="M67" s="287">
        <f t="shared" si="33"/>
        <v>99.999999999999986</v>
      </c>
      <c r="N67" s="255" t="s">
        <v>17</v>
      </c>
      <c r="O67" s="255" t="s">
        <v>17</v>
      </c>
      <c r="P67" s="253" t="s">
        <v>18</v>
      </c>
    </row>
    <row r="68" spans="1:17" s="50" customFormat="1" ht="30" customHeight="1" x14ac:dyDescent="0.25">
      <c r="A68" s="35" t="s">
        <v>70</v>
      </c>
      <c r="B68" s="154" t="s">
        <v>17</v>
      </c>
      <c r="C68" s="136">
        <v>11.3</v>
      </c>
      <c r="D68" s="119">
        <v>10260</v>
      </c>
      <c r="E68" s="120">
        <f>+D68/$D$67*100</f>
        <v>15.750932621010454</v>
      </c>
      <c r="F68" s="109">
        <f>+F44-F56</f>
        <v>21717</v>
      </c>
      <c r="G68" s="120">
        <f>+F68/$F$67*100</f>
        <v>2.5985789600897902</v>
      </c>
      <c r="H68" s="119">
        <f>+[2]العمالة!$K$309</f>
        <v>2730</v>
      </c>
      <c r="I68" s="120">
        <f>+H68/$H$67*100</f>
        <v>1.9539676424565153</v>
      </c>
      <c r="J68" s="121">
        <f>+'[3]065'!$F$7</f>
        <v>2030</v>
      </c>
      <c r="K68" s="120">
        <f>+J68/$J$67*100</f>
        <v>5.5778425015112383</v>
      </c>
      <c r="L68" s="121">
        <v>11994</v>
      </c>
      <c r="M68" s="120">
        <f>+L68/$L$67*100</f>
        <v>7.9833862497254344</v>
      </c>
      <c r="N68" s="154" t="s">
        <v>17</v>
      </c>
      <c r="O68" s="154" t="s">
        <v>17</v>
      </c>
      <c r="P68" s="29" t="s">
        <v>71</v>
      </c>
    </row>
    <row r="69" spans="1:17" s="50" customFormat="1" ht="15" customHeight="1" x14ac:dyDescent="0.25">
      <c r="A69" s="35" t="s">
        <v>163</v>
      </c>
      <c r="B69" s="111" t="s">
        <v>17</v>
      </c>
      <c r="C69" s="157">
        <v>49.6</v>
      </c>
      <c r="D69" s="114">
        <v>14095</v>
      </c>
      <c r="E69" s="115">
        <f t="shared" ref="E69:E77" si="34">+D69/$D$67*100</f>
        <v>21.638342621163972</v>
      </c>
      <c r="F69" s="109">
        <f t="shared" ref="F69:F75" si="35">+F45-F57</f>
        <v>160068</v>
      </c>
      <c r="G69" s="115">
        <f t="shared" ref="G69:G75" si="36">+F69/$F$67*100</f>
        <v>19.153167425687368</v>
      </c>
      <c r="H69" s="119">
        <f>+[2]العمالة!$K$310</f>
        <v>8420</v>
      </c>
      <c r="I69" s="115">
        <f t="shared" ref="I69:I77" si="37">+H69/$H$67*100</f>
        <v>6.0265229118988488</v>
      </c>
      <c r="J69" s="116">
        <f>+'[3]065'!$F$8</f>
        <v>16055</v>
      </c>
      <c r="K69" s="115">
        <f t="shared" ref="K69:K76" si="38">+J69/$J$67*100</f>
        <v>44.114414463922621</v>
      </c>
      <c r="L69" s="116">
        <v>65102</v>
      </c>
      <c r="M69" s="115">
        <f t="shared" ref="M69:M74" si="39">+L69/$L$67*100</f>
        <v>43.332867402836847</v>
      </c>
      <c r="N69" s="111" t="s">
        <v>17</v>
      </c>
      <c r="O69" s="111" t="s">
        <v>17</v>
      </c>
      <c r="P69" s="29" t="s">
        <v>72</v>
      </c>
    </row>
    <row r="70" spans="1:17" s="50" customFormat="1" ht="45" customHeight="1" x14ac:dyDescent="0.25">
      <c r="A70" s="35" t="s">
        <v>73</v>
      </c>
      <c r="B70" s="111" t="s">
        <v>17</v>
      </c>
      <c r="C70" s="157">
        <v>15.7</v>
      </c>
      <c r="D70" s="114">
        <v>11049</v>
      </c>
      <c r="E70" s="115">
        <f t="shared" si="34"/>
        <v>16.962188550637865</v>
      </c>
      <c r="F70" s="109">
        <f t="shared" si="35"/>
        <v>377107</v>
      </c>
      <c r="G70" s="115">
        <f t="shared" si="36"/>
        <v>45.12328203262792</v>
      </c>
      <c r="H70" s="119">
        <f>+[2]العمالة!$K$311</f>
        <v>5071.1124294189121</v>
      </c>
      <c r="I70" s="115">
        <f t="shared" si="37"/>
        <v>3.629593259466521</v>
      </c>
      <c r="J70" s="116">
        <f>+'[3]065'!$F$9</f>
        <v>5340</v>
      </c>
      <c r="K70" s="115">
        <f t="shared" si="38"/>
        <v>14.672748255206901</v>
      </c>
      <c r="L70" s="116">
        <v>42889</v>
      </c>
      <c r="M70" s="115">
        <f t="shared" si="39"/>
        <v>28.547561519465908</v>
      </c>
      <c r="N70" s="111" t="s">
        <v>17</v>
      </c>
      <c r="O70" s="111" t="s">
        <v>17</v>
      </c>
      <c r="P70" s="29" t="s">
        <v>74</v>
      </c>
    </row>
    <row r="71" spans="1:17" s="50" customFormat="1" ht="30" customHeight="1" x14ac:dyDescent="0.25">
      <c r="A71" s="35" t="s">
        <v>164</v>
      </c>
      <c r="B71" s="111" t="s">
        <v>17</v>
      </c>
      <c r="C71" s="159">
        <v>18</v>
      </c>
      <c r="D71" s="114">
        <v>17476</v>
      </c>
      <c r="E71" s="115">
        <f t="shared" si="34"/>
        <v>26.828781528730865</v>
      </c>
      <c r="F71" s="109">
        <f t="shared" si="35"/>
        <v>182680</v>
      </c>
      <c r="G71" s="115">
        <f t="shared" si="36"/>
        <v>21.858838901745308</v>
      </c>
      <c r="H71" s="119">
        <f>+[2]العمالة!$K$312</f>
        <v>25496</v>
      </c>
      <c r="I71" s="115">
        <f t="shared" si="37"/>
        <v>18.248483154604873</v>
      </c>
      <c r="J71" s="116">
        <f>+'[3]065'!$F$10</f>
        <v>10211</v>
      </c>
      <c r="K71" s="115">
        <f t="shared" si="38"/>
        <v>28.056822553168104</v>
      </c>
      <c r="L71" s="116">
        <v>26197</v>
      </c>
      <c r="M71" s="115">
        <f t="shared" si="39"/>
        <v>17.437116023349773</v>
      </c>
      <c r="N71" s="111" t="s">
        <v>17</v>
      </c>
      <c r="O71" s="111" t="s">
        <v>17</v>
      </c>
      <c r="P71" s="29" t="s">
        <v>75</v>
      </c>
    </row>
    <row r="72" spans="1:17" s="50" customFormat="1" ht="30" customHeight="1" x14ac:dyDescent="0.25">
      <c r="A72" s="35" t="s">
        <v>165</v>
      </c>
      <c r="B72" s="111" t="s">
        <v>17</v>
      </c>
      <c r="C72" s="159">
        <v>5</v>
      </c>
      <c r="D72" s="114">
        <v>7834</v>
      </c>
      <c r="E72" s="115">
        <f t="shared" si="34"/>
        <v>12.026589293664317</v>
      </c>
      <c r="F72" s="109">
        <f t="shared" si="35"/>
        <v>83931</v>
      </c>
      <c r="G72" s="115">
        <f t="shared" si="36"/>
        <v>10.042884868964229</v>
      </c>
      <c r="H72" s="119">
        <f>+[2]العمالة!$K$313</f>
        <v>10724.721463798156</v>
      </c>
      <c r="I72" s="115">
        <f t="shared" si="37"/>
        <v>7.6761020932675716</v>
      </c>
      <c r="J72" s="116">
        <f>+'[3]065'!$F$11</f>
        <v>2142</v>
      </c>
      <c r="K72" s="115">
        <f t="shared" si="38"/>
        <v>5.8855855360773752</v>
      </c>
      <c r="L72" s="116">
        <v>3929</v>
      </c>
      <c r="M72" s="115">
        <f t="shared" si="39"/>
        <v>2.6152013152552303</v>
      </c>
      <c r="N72" s="111" t="s">
        <v>17</v>
      </c>
      <c r="O72" s="111" t="s">
        <v>17</v>
      </c>
      <c r="P72" s="29" t="s">
        <v>76</v>
      </c>
    </row>
    <row r="73" spans="1:17" s="50" customFormat="1" ht="60" customHeight="1" x14ac:dyDescent="0.25">
      <c r="A73" s="35" t="s">
        <v>77</v>
      </c>
      <c r="B73" s="111" t="s">
        <v>17</v>
      </c>
      <c r="C73" s="159">
        <v>0</v>
      </c>
      <c r="D73" s="114">
        <v>7</v>
      </c>
      <c r="E73" s="115">
        <f t="shared" si="34"/>
        <v>1.0746250326225457E-2</v>
      </c>
      <c r="F73" s="109">
        <f t="shared" si="35"/>
        <v>2820</v>
      </c>
      <c r="G73" s="115">
        <f t="shared" si="36"/>
        <v>0.33743116763149644</v>
      </c>
      <c r="H73" s="119">
        <f>+[2]العمالة!$K$314</f>
        <v>60.888142377242517</v>
      </c>
      <c r="I73" s="115">
        <f t="shared" si="37"/>
        <v>4.3580021983302998E-2</v>
      </c>
      <c r="J73" s="117" t="s">
        <v>127</v>
      </c>
      <c r="K73" s="117" t="s">
        <v>127</v>
      </c>
      <c r="L73" s="117" t="s">
        <v>127</v>
      </c>
      <c r="M73" s="117" t="s">
        <v>127</v>
      </c>
      <c r="N73" s="111" t="s">
        <v>17</v>
      </c>
      <c r="O73" s="111" t="s">
        <v>17</v>
      </c>
      <c r="P73" s="29" t="s">
        <v>78</v>
      </c>
      <c r="Q73" s="110"/>
    </row>
    <row r="74" spans="1:17" s="50" customFormat="1" ht="45" customHeight="1" x14ac:dyDescent="0.25">
      <c r="A74" s="35" t="s">
        <v>166</v>
      </c>
      <c r="B74" s="111" t="s">
        <v>17</v>
      </c>
      <c r="C74" s="157">
        <v>0.1</v>
      </c>
      <c r="D74" s="113" t="s">
        <v>127</v>
      </c>
      <c r="E74" s="113" t="s">
        <v>127</v>
      </c>
      <c r="F74" s="113" t="s">
        <v>127</v>
      </c>
      <c r="G74" s="113" t="s">
        <v>127</v>
      </c>
      <c r="H74" s="119">
        <f>+[2]العمالة!$K$315</f>
        <v>1133</v>
      </c>
      <c r="I74" s="115">
        <f t="shared" si="37"/>
        <v>0.81093235857261237</v>
      </c>
      <c r="J74" s="117" t="s">
        <v>127</v>
      </c>
      <c r="K74" s="117" t="s">
        <v>127</v>
      </c>
      <c r="L74" s="116">
        <v>126</v>
      </c>
      <c r="M74" s="115">
        <f t="shared" si="39"/>
        <v>8.3867489366800455E-2</v>
      </c>
      <c r="N74" s="111" t="s">
        <v>17</v>
      </c>
      <c r="O74" s="111" t="s">
        <v>17</v>
      </c>
      <c r="P74" s="29" t="s">
        <v>79</v>
      </c>
      <c r="Q74" s="110"/>
    </row>
    <row r="75" spans="1:17" s="50" customFormat="1" ht="60" customHeight="1" x14ac:dyDescent="0.25">
      <c r="A75" s="35" t="s">
        <v>167</v>
      </c>
      <c r="B75" s="111" t="s">
        <v>17</v>
      </c>
      <c r="C75" s="157">
        <v>0.1</v>
      </c>
      <c r="D75" s="114">
        <v>2315</v>
      </c>
      <c r="E75" s="115">
        <f t="shared" si="34"/>
        <v>3.5539385007445614</v>
      </c>
      <c r="F75" s="109">
        <f t="shared" si="35"/>
        <v>7403</v>
      </c>
      <c r="G75" s="115">
        <f t="shared" si="36"/>
        <v>0.88581664325388942</v>
      </c>
      <c r="H75" s="119">
        <f>+[2]العمالة!$K$316</f>
        <v>0</v>
      </c>
      <c r="I75" s="115">
        <f t="shared" si="37"/>
        <v>0</v>
      </c>
      <c r="J75" s="117" t="s">
        <v>127</v>
      </c>
      <c r="K75" s="117" t="s">
        <v>127</v>
      </c>
      <c r="L75" s="117" t="s">
        <v>127</v>
      </c>
      <c r="M75" s="117" t="s">
        <v>127</v>
      </c>
      <c r="N75" s="111" t="s">
        <v>17</v>
      </c>
      <c r="O75" s="111" t="s">
        <v>17</v>
      </c>
      <c r="P75" s="29" t="s">
        <v>80</v>
      </c>
      <c r="Q75" s="110"/>
    </row>
    <row r="76" spans="1:17" s="50" customFormat="1" ht="30" customHeight="1" x14ac:dyDescent="0.25">
      <c r="A76" s="132" t="s">
        <v>81</v>
      </c>
      <c r="B76" s="111" t="s">
        <v>17</v>
      </c>
      <c r="C76" s="157">
        <v>0.3</v>
      </c>
      <c r="D76" s="114">
        <v>1388</v>
      </c>
      <c r="E76" s="115">
        <f t="shared" si="34"/>
        <v>2.130827921828705</v>
      </c>
      <c r="F76" s="117" t="s">
        <v>127</v>
      </c>
      <c r="G76" s="117" t="s">
        <v>127</v>
      </c>
      <c r="H76" s="119">
        <f>+[2]العمالة!$K$317</f>
        <v>452</v>
      </c>
      <c r="I76" s="115">
        <f t="shared" si="37"/>
        <v>0.32351405655323989</v>
      </c>
      <c r="J76" s="116">
        <f>+'[3]065'!$F$12</f>
        <v>616</v>
      </c>
      <c r="K76" s="115">
        <f t="shared" si="38"/>
        <v>1.6925866901137552</v>
      </c>
      <c r="L76" s="117" t="s">
        <v>127</v>
      </c>
      <c r="M76" s="117" t="s">
        <v>127</v>
      </c>
      <c r="N76" s="111" t="s">
        <v>17</v>
      </c>
      <c r="O76" s="111" t="s">
        <v>17</v>
      </c>
      <c r="P76" s="29" t="s">
        <v>82</v>
      </c>
    </row>
    <row r="77" spans="1:17" s="50" customFormat="1" ht="15" customHeight="1" thickBot="1" x14ac:dyDescent="0.3">
      <c r="A77" s="288" t="s">
        <v>137</v>
      </c>
      <c r="B77" s="265" t="s">
        <v>17</v>
      </c>
      <c r="C77" s="265" t="s">
        <v>127</v>
      </c>
      <c r="D77" s="289">
        <v>715</v>
      </c>
      <c r="E77" s="290">
        <f t="shared" si="34"/>
        <v>1.0976527118930288</v>
      </c>
      <c r="F77" s="281" t="s">
        <v>127</v>
      </c>
      <c r="G77" s="281" t="s">
        <v>127</v>
      </c>
      <c r="H77" s="289">
        <f>+[2]العمالة!$K$318</f>
        <v>85628</v>
      </c>
      <c r="I77" s="290">
        <f t="shared" si="37"/>
        <v>61.287304501196516</v>
      </c>
      <c r="J77" s="281" t="s">
        <v>127</v>
      </c>
      <c r="K77" s="281" t="s">
        <v>127</v>
      </c>
      <c r="L77" s="281" t="s">
        <v>127</v>
      </c>
      <c r="M77" s="281" t="s">
        <v>127</v>
      </c>
      <c r="N77" s="265" t="s">
        <v>17</v>
      </c>
      <c r="O77" s="265" t="s">
        <v>17</v>
      </c>
      <c r="P77" s="272" t="s">
        <v>169</v>
      </c>
    </row>
    <row r="78" spans="1:17" s="65" customFormat="1" ht="19.5" thickTop="1" thickBot="1" x14ac:dyDescent="0.3">
      <c r="A78" s="369" t="s">
        <v>160</v>
      </c>
      <c r="B78" s="370"/>
      <c r="C78" s="370"/>
      <c r="D78" s="370"/>
      <c r="E78" s="370"/>
      <c r="F78" s="370"/>
      <c r="G78" s="370"/>
      <c r="H78" s="370"/>
      <c r="I78" s="370"/>
      <c r="J78" s="370"/>
      <c r="K78" s="370"/>
      <c r="L78" s="370"/>
      <c r="M78" s="370"/>
      <c r="N78" s="370"/>
      <c r="O78" s="370"/>
      <c r="P78" s="371"/>
    </row>
    <row r="79" spans="1:17" s="8" customFormat="1" ht="16.5" thickTop="1" x14ac:dyDescent="0.25">
      <c r="A79" s="250" t="s">
        <v>16</v>
      </c>
      <c r="B79" s="255" t="s">
        <v>17</v>
      </c>
      <c r="C79" s="287">
        <v>100</v>
      </c>
      <c r="D79" s="286">
        <f t="shared" ref="D79:M79" si="40">SUM(D80:D89)</f>
        <v>604111</v>
      </c>
      <c r="E79" s="287">
        <f t="shared" si="40"/>
        <v>100.00000000000001</v>
      </c>
      <c r="F79" s="286">
        <f t="shared" si="40"/>
        <v>7355120</v>
      </c>
      <c r="G79" s="287">
        <f t="shared" si="40"/>
        <v>100</v>
      </c>
      <c r="H79" s="286">
        <f t="shared" si="40"/>
        <v>1825603</v>
      </c>
      <c r="I79" s="287">
        <f t="shared" si="40"/>
        <v>99.999999999999986</v>
      </c>
      <c r="J79" s="286">
        <f t="shared" si="40"/>
        <v>1951242</v>
      </c>
      <c r="K79" s="287">
        <f t="shared" si="40"/>
        <v>100</v>
      </c>
      <c r="L79" s="286">
        <f t="shared" si="40"/>
        <v>2073679</v>
      </c>
      <c r="M79" s="287">
        <f t="shared" si="40"/>
        <v>100</v>
      </c>
      <c r="N79" s="255" t="s">
        <v>17</v>
      </c>
      <c r="O79" s="255" t="s">
        <v>17</v>
      </c>
      <c r="P79" s="253" t="s">
        <v>18</v>
      </c>
    </row>
    <row r="80" spans="1:17" s="50" customFormat="1" ht="30" customHeight="1" x14ac:dyDescent="0.25">
      <c r="A80" s="35" t="s">
        <v>70</v>
      </c>
      <c r="B80" s="154" t="s">
        <v>17</v>
      </c>
      <c r="C80" s="158">
        <v>7.4</v>
      </c>
      <c r="D80" s="119">
        <v>33466</v>
      </c>
      <c r="E80" s="120">
        <f>+D80/$D$79*100</f>
        <v>5.5397104174563951</v>
      </c>
      <c r="F80" s="109">
        <f>+F8-F44</f>
        <v>85835</v>
      </c>
      <c r="G80" s="120">
        <f>+F80/$F$79*100</f>
        <v>1.1670101915400428</v>
      </c>
      <c r="H80" s="119">
        <f>+[2]العمالة!$L$287</f>
        <v>36994</v>
      </c>
      <c r="I80" s="120">
        <f>+H80/$H$79*100</f>
        <v>2.0263989487309124</v>
      </c>
      <c r="J80" s="121">
        <f>+J8-J44</f>
        <v>32642</v>
      </c>
      <c r="K80" s="120">
        <f>+J80/$J$79*100</f>
        <v>1.6728832200208894</v>
      </c>
      <c r="L80" s="121">
        <v>41243</v>
      </c>
      <c r="M80" s="120">
        <f>+L80/$L$79*100</f>
        <v>1.9888806319589483</v>
      </c>
      <c r="N80" s="154" t="s">
        <v>17</v>
      </c>
      <c r="O80" s="154" t="s">
        <v>17</v>
      </c>
      <c r="P80" s="29" t="s">
        <v>71</v>
      </c>
    </row>
    <row r="81" spans="1:17" s="50" customFormat="1" ht="15" customHeight="1" x14ac:dyDescent="0.25">
      <c r="A81" s="35" t="s">
        <v>163</v>
      </c>
      <c r="B81" s="111" t="s">
        <v>17</v>
      </c>
      <c r="C81" s="159">
        <v>13.6</v>
      </c>
      <c r="D81" s="114">
        <v>34046</v>
      </c>
      <c r="E81" s="115">
        <f t="shared" ref="E81:E88" si="41">+D81/$D$79*100</f>
        <v>5.635719263512831</v>
      </c>
      <c r="F81" s="109">
        <f t="shared" ref="F81:F88" si="42">+F9-F45</f>
        <v>770547</v>
      </c>
      <c r="G81" s="115">
        <f t="shared" ref="G81:G88" si="43">+F81/$F$79*100</f>
        <v>10.476334852456521</v>
      </c>
      <c r="H81" s="119">
        <f>+[2]العمالة!$L$288</f>
        <v>81124</v>
      </c>
      <c r="I81" s="115">
        <f t="shared" ref="I81:I89" si="44">+H81/$H$79*100</f>
        <v>4.4436824435542661</v>
      </c>
      <c r="J81" s="121">
        <f t="shared" ref="J81:J88" si="45">+J9-J45</f>
        <v>157093</v>
      </c>
      <c r="K81" s="115">
        <f t="shared" ref="K81:K88" si="46">+J81/$J$79*100</f>
        <v>8.0509234631070878</v>
      </c>
      <c r="L81" s="116">
        <v>173921</v>
      </c>
      <c r="M81" s="115">
        <f t="shared" ref="M81:M88" si="47">+L81/$L$79*100</f>
        <v>8.3870743736132738</v>
      </c>
      <c r="N81" s="111" t="s">
        <v>17</v>
      </c>
      <c r="O81" s="111" t="s">
        <v>17</v>
      </c>
      <c r="P81" s="29" t="s">
        <v>72</v>
      </c>
    </row>
    <row r="82" spans="1:17" s="50" customFormat="1" ht="45" customHeight="1" x14ac:dyDescent="0.25">
      <c r="A82" s="35" t="s">
        <v>73</v>
      </c>
      <c r="B82" s="111" t="s">
        <v>17</v>
      </c>
      <c r="C82" s="159">
        <v>9.4</v>
      </c>
      <c r="D82" s="114">
        <v>23908</v>
      </c>
      <c r="E82" s="115">
        <f t="shared" si="41"/>
        <v>3.9575508474435992</v>
      </c>
      <c r="F82" s="109">
        <f t="shared" si="42"/>
        <v>380408</v>
      </c>
      <c r="G82" s="115">
        <f t="shared" si="43"/>
        <v>5.172016228151274</v>
      </c>
      <c r="H82" s="119">
        <f>+[2]العمالة!$L$289</f>
        <v>59549</v>
      </c>
      <c r="I82" s="115">
        <f t="shared" si="44"/>
        <v>3.2618811428333538</v>
      </c>
      <c r="J82" s="121">
        <f t="shared" si="45"/>
        <v>121362</v>
      </c>
      <c r="K82" s="115">
        <f t="shared" si="46"/>
        <v>6.2197308176023274</v>
      </c>
      <c r="L82" s="116">
        <v>96176</v>
      </c>
      <c r="M82" s="115">
        <f t="shared" si="47"/>
        <v>4.6379405877187354</v>
      </c>
      <c r="N82" s="111" t="s">
        <v>17</v>
      </c>
      <c r="O82" s="111" t="s">
        <v>17</v>
      </c>
      <c r="P82" s="29" t="s">
        <v>74</v>
      </c>
    </row>
    <row r="83" spans="1:17" s="50" customFormat="1" ht="30" customHeight="1" x14ac:dyDescent="0.25">
      <c r="A83" s="35" t="s">
        <v>164</v>
      </c>
      <c r="B83" s="111" t="s">
        <v>17</v>
      </c>
      <c r="C83" s="159">
        <v>3.8</v>
      </c>
      <c r="D83" s="114">
        <v>12355</v>
      </c>
      <c r="E83" s="115">
        <f t="shared" si="41"/>
        <v>2.0451539534953014</v>
      </c>
      <c r="F83" s="109">
        <f t="shared" si="42"/>
        <v>173269</v>
      </c>
      <c r="G83" s="115">
        <f t="shared" si="43"/>
        <v>2.3557603410957264</v>
      </c>
      <c r="H83" s="119">
        <f>+[2]العمالة!$L$290</f>
        <v>2495</v>
      </c>
      <c r="I83" s="115">
        <f t="shared" si="44"/>
        <v>0.13666717243562812</v>
      </c>
      <c r="J83" s="121">
        <f t="shared" si="45"/>
        <v>83891</v>
      </c>
      <c r="K83" s="115">
        <f t="shared" si="46"/>
        <v>4.2993641998275969</v>
      </c>
      <c r="L83" s="116">
        <v>35584</v>
      </c>
      <c r="M83" s="115">
        <f t="shared" si="47"/>
        <v>1.7159840071679366</v>
      </c>
      <c r="N83" s="111" t="s">
        <v>17</v>
      </c>
      <c r="O83" s="111" t="s">
        <v>17</v>
      </c>
      <c r="P83" s="29" t="s">
        <v>75</v>
      </c>
      <c r="Q83" s="333">
        <f>SUM(H80:H88)</f>
        <v>1787979</v>
      </c>
    </row>
    <row r="84" spans="1:17" s="50" customFormat="1" ht="30" customHeight="1" x14ac:dyDescent="0.25">
      <c r="A84" s="35" t="s">
        <v>165</v>
      </c>
      <c r="B84" s="111" t="s">
        <v>17</v>
      </c>
      <c r="C84" s="159">
        <v>16.2</v>
      </c>
      <c r="D84" s="114">
        <v>195356</v>
      </c>
      <c r="E84" s="115">
        <f t="shared" si="41"/>
        <v>32.337765741726272</v>
      </c>
      <c r="F84" s="109">
        <f t="shared" si="42"/>
        <v>2892895</v>
      </c>
      <c r="G84" s="115">
        <f t="shared" si="43"/>
        <v>39.331717225551728</v>
      </c>
      <c r="H84" s="119">
        <f>+[2]العمالة!$L$291</f>
        <v>538785</v>
      </c>
      <c r="I84" s="115">
        <f t="shared" si="44"/>
        <v>29.512714429150261</v>
      </c>
      <c r="J84" s="121">
        <f t="shared" si="45"/>
        <v>186469</v>
      </c>
      <c r="K84" s="115">
        <f t="shared" si="46"/>
        <v>9.5564261121890564</v>
      </c>
      <c r="L84" s="116">
        <v>213105</v>
      </c>
      <c r="M84" s="115">
        <f t="shared" si="47"/>
        <v>10.276662877909262</v>
      </c>
      <c r="N84" s="111" t="s">
        <v>17</v>
      </c>
      <c r="O84" s="111" t="s">
        <v>17</v>
      </c>
      <c r="P84" s="29" t="s">
        <v>76</v>
      </c>
    </row>
    <row r="85" spans="1:17" s="50" customFormat="1" ht="51" customHeight="1" x14ac:dyDescent="0.25">
      <c r="A85" s="35" t="s">
        <v>77</v>
      </c>
      <c r="B85" s="111" t="s">
        <v>17</v>
      </c>
      <c r="C85" s="159">
        <v>0.6</v>
      </c>
      <c r="D85" s="114">
        <v>11073</v>
      </c>
      <c r="E85" s="115">
        <f t="shared" si="41"/>
        <v>1.8329412972119361</v>
      </c>
      <c r="F85" s="109">
        <f t="shared" si="42"/>
        <v>259498</v>
      </c>
      <c r="G85" s="115">
        <f t="shared" si="43"/>
        <v>3.5281273453050392</v>
      </c>
      <c r="H85" s="119">
        <f>+[2]العمالة!$L$292</f>
        <v>94207</v>
      </c>
      <c r="I85" s="115">
        <f t="shared" si="44"/>
        <v>5.160322370197683</v>
      </c>
      <c r="J85" s="121">
        <f t="shared" si="45"/>
        <v>25250</v>
      </c>
      <c r="K85" s="115">
        <f t="shared" si="46"/>
        <v>1.2940475861015701</v>
      </c>
      <c r="L85" s="116">
        <v>5412</v>
      </c>
      <c r="M85" s="115">
        <f t="shared" si="47"/>
        <v>0.26098542734917024</v>
      </c>
      <c r="N85" s="111" t="s">
        <v>17</v>
      </c>
      <c r="O85" s="111" t="s">
        <v>17</v>
      </c>
      <c r="P85" s="29" t="s">
        <v>78</v>
      </c>
      <c r="Q85" s="110"/>
    </row>
    <row r="86" spans="1:17" s="50" customFormat="1" ht="45" customHeight="1" x14ac:dyDescent="0.25">
      <c r="A86" s="35" t="s">
        <v>166</v>
      </c>
      <c r="B86" s="111" t="s">
        <v>17</v>
      </c>
      <c r="C86" s="159">
        <v>18.3</v>
      </c>
      <c r="D86" s="113" t="s">
        <v>127</v>
      </c>
      <c r="E86" s="113" t="s">
        <v>127</v>
      </c>
      <c r="F86" s="113" t="s">
        <v>127</v>
      </c>
      <c r="G86" s="113" t="s">
        <v>127</v>
      </c>
      <c r="H86" s="119">
        <f>+[2]العمالة!$L$293</f>
        <v>131867</v>
      </c>
      <c r="I86" s="115">
        <f t="shared" si="44"/>
        <v>7.2232024158593076</v>
      </c>
      <c r="J86" s="121">
        <f t="shared" si="45"/>
        <v>666783</v>
      </c>
      <c r="K86" s="115">
        <f t="shared" si="46"/>
        <v>34.172234914992607</v>
      </c>
      <c r="L86" s="116">
        <v>437273</v>
      </c>
      <c r="M86" s="115">
        <f t="shared" si="47"/>
        <v>21.086822020187309</v>
      </c>
      <c r="N86" s="111" t="s">
        <v>17</v>
      </c>
      <c r="O86" s="111" t="s">
        <v>17</v>
      </c>
      <c r="P86" s="29" t="s">
        <v>79</v>
      </c>
      <c r="Q86" s="110"/>
    </row>
    <row r="87" spans="1:17" s="50" customFormat="1" ht="53.25" customHeight="1" x14ac:dyDescent="0.25">
      <c r="A87" s="35" t="s">
        <v>167</v>
      </c>
      <c r="B87" s="111" t="s">
        <v>17</v>
      </c>
      <c r="C87" s="159">
        <v>9.6</v>
      </c>
      <c r="D87" s="114">
        <v>37695</v>
      </c>
      <c r="E87" s="115">
        <f t="shared" si="41"/>
        <v>6.2397473312023788</v>
      </c>
      <c r="F87" s="109">
        <f t="shared" si="42"/>
        <v>260471</v>
      </c>
      <c r="G87" s="115">
        <f t="shared" si="43"/>
        <v>3.5413562253233124</v>
      </c>
      <c r="H87" s="113" t="s">
        <v>127</v>
      </c>
      <c r="I87" s="113" t="s">
        <v>127</v>
      </c>
      <c r="J87" s="121">
        <f t="shared" si="45"/>
        <v>292448</v>
      </c>
      <c r="K87" s="115">
        <f t="shared" si="46"/>
        <v>14.987787265751763</v>
      </c>
      <c r="L87" s="116">
        <v>279113</v>
      </c>
      <c r="M87" s="115">
        <f t="shared" si="47"/>
        <v>13.459797779694929</v>
      </c>
      <c r="N87" s="111" t="s">
        <v>17</v>
      </c>
      <c r="O87" s="111" t="s">
        <v>17</v>
      </c>
      <c r="P87" s="29" t="s">
        <v>80</v>
      </c>
      <c r="Q87" s="110"/>
    </row>
    <row r="88" spans="1:17" s="50" customFormat="1" ht="30" customHeight="1" x14ac:dyDescent="0.25">
      <c r="A88" s="35" t="s">
        <v>81</v>
      </c>
      <c r="B88" s="111" t="s">
        <v>17</v>
      </c>
      <c r="C88" s="159">
        <v>21</v>
      </c>
      <c r="D88" s="114">
        <v>254947</v>
      </c>
      <c r="E88" s="115">
        <f t="shared" si="41"/>
        <v>42.202012544052337</v>
      </c>
      <c r="F88" s="109">
        <f t="shared" si="42"/>
        <v>2532197</v>
      </c>
      <c r="G88" s="115">
        <f t="shared" si="43"/>
        <v>34.427677590576359</v>
      </c>
      <c r="H88" s="119">
        <f>+[2]العمالة!$L$295</f>
        <v>842958</v>
      </c>
      <c r="I88" s="115">
        <f t="shared" si="44"/>
        <v>46.174222982762409</v>
      </c>
      <c r="J88" s="121">
        <f t="shared" si="45"/>
        <v>385304</v>
      </c>
      <c r="K88" s="115">
        <f t="shared" si="46"/>
        <v>19.746602420407104</v>
      </c>
      <c r="L88" s="116">
        <v>791852</v>
      </c>
      <c r="M88" s="115">
        <f t="shared" si="47"/>
        <v>38.185852294400433</v>
      </c>
      <c r="N88" s="111" t="s">
        <v>17</v>
      </c>
      <c r="O88" s="111" t="s">
        <v>17</v>
      </c>
      <c r="P88" s="29" t="s">
        <v>82</v>
      </c>
    </row>
    <row r="89" spans="1:17" s="50" customFormat="1" ht="15" customHeight="1" thickBot="1" x14ac:dyDescent="0.3">
      <c r="A89" s="288" t="s">
        <v>137</v>
      </c>
      <c r="B89" s="265" t="s">
        <v>17</v>
      </c>
      <c r="C89" s="265" t="s">
        <v>127</v>
      </c>
      <c r="D89" s="289">
        <v>1265</v>
      </c>
      <c r="E89" s="290">
        <f>+D89/$D$79*100</f>
        <v>0.20939860389895235</v>
      </c>
      <c r="F89" s="281" t="s">
        <v>127</v>
      </c>
      <c r="G89" s="281" t="s">
        <v>127</v>
      </c>
      <c r="H89" s="289">
        <f>+[2]العمالة!$L$296</f>
        <v>37624</v>
      </c>
      <c r="I89" s="290">
        <f t="shared" si="44"/>
        <v>2.0609080944761811</v>
      </c>
      <c r="J89" s="281" t="s">
        <v>127</v>
      </c>
      <c r="K89" s="281" t="s">
        <v>127</v>
      </c>
      <c r="L89" s="281" t="s">
        <v>127</v>
      </c>
      <c r="M89" s="281" t="s">
        <v>127</v>
      </c>
      <c r="N89" s="265" t="s">
        <v>17</v>
      </c>
      <c r="O89" s="265" t="s">
        <v>17</v>
      </c>
      <c r="P89" s="272" t="s">
        <v>169</v>
      </c>
    </row>
    <row r="90" spans="1:17" s="65" customFormat="1" ht="19.5" thickTop="1" thickBot="1" x14ac:dyDescent="0.3">
      <c r="A90" s="369" t="s">
        <v>161</v>
      </c>
      <c r="B90" s="370"/>
      <c r="C90" s="370"/>
      <c r="D90" s="370"/>
      <c r="E90" s="370"/>
      <c r="F90" s="370"/>
      <c r="G90" s="370"/>
      <c r="H90" s="370"/>
      <c r="I90" s="370"/>
      <c r="J90" s="370"/>
      <c r="K90" s="370"/>
      <c r="L90" s="370"/>
      <c r="M90" s="370"/>
      <c r="N90" s="370"/>
      <c r="O90" s="370"/>
      <c r="P90" s="371"/>
    </row>
    <row r="91" spans="1:17" s="8" customFormat="1" ht="16.5" thickTop="1" x14ac:dyDescent="0.25">
      <c r="A91" s="250" t="s">
        <v>16</v>
      </c>
      <c r="B91" s="255" t="s">
        <v>17</v>
      </c>
      <c r="C91" s="320">
        <v>100</v>
      </c>
      <c r="D91" s="286">
        <f t="shared" ref="D91:M91" si="48">SUM(D92:D101)</f>
        <v>503755</v>
      </c>
      <c r="E91" s="287">
        <f t="shared" si="48"/>
        <v>100</v>
      </c>
      <c r="F91" s="286">
        <f t="shared" si="48"/>
        <v>6708562</v>
      </c>
      <c r="G91" s="287">
        <f t="shared" si="48"/>
        <v>100</v>
      </c>
      <c r="H91" s="286">
        <f t="shared" si="48"/>
        <v>1627693</v>
      </c>
      <c r="I91" s="287">
        <f t="shared" si="48"/>
        <v>100</v>
      </c>
      <c r="J91" s="286">
        <f t="shared" si="48"/>
        <v>1716659</v>
      </c>
      <c r="K91" s="287">
        <f t="shared" si="48"/>
        <v>100.00000000000001</v>
      </c>
      <c r="L91" s="286">
        <f t="shared" si="48"/>
        <v>1567244</v>
      </c>
      <c r="M91" s="287">
        <f t="shared" si="48"/>
        <v>100</v>
      </c>
      <c r="N91" s="255" t="s">
        <v>17</v>
      </c>
      <c r="O91" s="255" t="s">
        <v>17</v>
      </c>
      <c r="P91" s="253" t="s">
        <v>18</v>
      </c>
    </row>
    <row r="92" spans="1:17" s="50" customFormat="1" ht="30" customHeight="1" x14ac:dyDescent="0.25">
      <c r="A92" s="35" t="s">
        <v>70</v>
      </c>
      <c r="B92" s="154" t="s">
        <v>17</v>
      </c>
      <c r="C92" s="158">
        <v>7.8</v>
      </c>
      <c r="D92" s="119">
        <v>29955</v>
      </c>
      <c r="E92" s="120">
        <f>+D92/$D$91*100</f>
        <v>5.9463429643378234</v>
      </c>
      <c r="F92" s="109">
        <f>+F20-F56</f>
        <v>83939</v>
      </c>
      <c r="G92" s="120">
        <f>+F92/$F$91*100</f>
        <v>1.2512219459252221</v>
      </c>
      <c r="H92" s="119">
        <f>+[2]العمالة!$L$298</f>
        <v>34780</v>
      </c>
      <c r="I92" s="120">
        <f>+H92/$H$91*100</f>
        <v>2.1367665769896411</v>
      </c>
      <c r="J92" s="121">
        <f>+J20-J56</f>
        <v>28269</v>
      </c>
      <c r="K92" s="120">
        <f>+J92/$J$91*100</f>
        <v>1.6467452184737912</v>
      </c>
      <c r="L92" s="121">
        <v>34334</v>
      </c>
      <c r="M92" s="120">
        <f>+L92/$L$91*100</f>
        <v>2.1907246095694095</v>
      </c>
      <c r="N92" s="154" t="s">
        <v>17</v>
      </c>
      <c r="O92" s="154" t="s">
        <v>17</v>
      </c>
      <c r="P92" s="29" t="s">
        <v>71</v>
      </c>
    </row>
    <row r="93" spans="1:17" s="50" customFormat="1" ht="15" customHeight="1" x14ac:dyDescent="0.25">
      <c r="A93" s="35" t="s">
        <v>163</v>
      </c>
      <c r="B93" s="111" t="s">
        <v>17</v>
      </c>
      <c r="C93" s="159">
        <v>13</v>
      </c>
      <c r="D93" s="114">
        <v>29292</v>
      </c>
      <c r="E93" s="115">
        <f t="shared" ref="E93:E101" si="49">+D93/$D$91*100</f>
        <v>5.8147313674305963</v>
      </c>
      <c r="F93" s="109">
        <f t="shared" ref="F93:F100" si="50">+F21-F57</f>
        <v>725504</v>
      </c>
      <c r="G93" s="115">
        <f t="shared" ref="G93:G100" si="51">+F93/$F$91*100</f>
        <v>10.81459782290154</v>
      </c>
      <c r="H93" s="119">
        <f>+[2]العمالة!$L$299</f>
        <v>73533</v>
      </c>
      <c r="I93" s="115">
        <f t="shared" ref="I93:I101" si="52">+H93/$H$91*100</f>
        <v>4.5176209518625443</v>
      </c>
      <c r="J93" s="121">
        <f t="shared" ref="J93:J100" si="53">+J21-J57</f>
        <v>116873</v>
      </c>
      <c r="K93" s="115">
        <f t="shared" ref="K93:K100" si="54">+J93/$J$91*100</f>
        <v>6.8081663277331144</v>
      </c>
      <c r="L93" s="116">
        <v>75772</v>
      </c>
      <c r="M93" s="115">
        <f t="shared" ref="M93:M100" si="55">+L93/$L$91*100</f>
        <v>4.8347289892320529</v>
      </c>
      <c r="N93" s="111" t="s">
        <v>17</v>
      </c>
      <c r="O93" s="111" t="s">
        <v>17</v>
      </c>
      <c r="P93" s="29" t="s">
        <v>72</v>
      </c>
    </row>
    <row r="94" spans="1:17" s="50" customFormat="1" ht="45" customHeight="1" x14ac:dyDescent="0.25">
      <c r="A94" s="35" t="s">
        <v>73</v>
      </c>
      <c r="B94" s="111" t="s">
        <v>17</v>
      </c>
      <c r="C94" s="159">
        <v>10.1</v>
      </c>
      <c r="D94" s="114">
        <v>18317</v>
      </c>
      <c r="E94" s="115">
        <f t="shared" si="49"/>
        <v>3.6360929420055386</v>
      </c>
      <c r="F94" s="109">
        <f t="shared" si="50"/>
        <v>333320</v>
      </c>
      <c r="G94" s="115">
        <f t="shared" si="51"/>
        <v>4.9685759779815699</v>
      </c>
      <c r="H94" s="119">
        <f>+[2]العمالة!$L$300</f>
        <v>49041</v>
      </c>
      <c r="I94" s="115">
        <f t="shared" si="52"/>
        <v>3.0129145975315983</v>
      </c>
      <c r="J94" s="121">
        <f t="shared" si="53"/>
        <v>111169</v>
      </c>
      <c r="K94" s="115">
        <f t="shared" si="54"/>
        <v>6.4758929991337828</v>
      </c>
      <c r="L94" s="116">
        <v>57609</v>
      </c>
      <c r="M94" s="115">
        <f t="shared" si="55"/>
        <v>3.6758156355998177</v>
      </c>
      <c r="N94" s="111" t="s">
        <v>17</v>
      </c>
      <c r="O94" s="111" t="s">
        <v>17</v>
      </c>
      <c r="P94" s="29" t="s">
        <v>74</v>
      </c>
    </row>
    <row r="95" spans="1:17" s="50" customFormat="1" ht="30" customHeight="1" x14ac:dyDescent="0.25">
      <c r="A95" s="35" t="s">
        <v>164</v>
      </c>
      <c r="B95" s="111" t="s">
        <v>17</v>
      </c>
      <c r="C95" s="159">
        <v>3.5</v>
      </c>
      <c r="D95" s="114">
        <v>9163</v>
      </c>
      <c r="E95" s="115">
        <f t="shared" si="49"/>
        <v>1.8189397623844923</v>
      </c>
      <c r="F95" s="109">
        <f t="shared" si="50"/>
        <v>164117</v>
      </c>
      <c r="G95" s="115">
        <f t="shared" si="51"/>
        <v>2.4463812065834678</v>
      </c>
      <c r="H95" s="119">
        <f>+[2]العمالة!$L$301</f>
        <v>2425</v>
      </c>
      <c r="I95" s="115">
        <f t="shared" si="52"/>
        <v>0.14898386857964002</v>
      </c>
      <c r="J95" s="121">
        <f t="shared" si="53"/>
        <v>60648</v>
      </c>
      <c r="K95" s="115">
        <f t="shared" si="54"/>
        <v>3.5329089819236081</v>
      </c>
      <c r="L95" s="116">
        <v>28842</v>
      </c>
      <c r="M95" s="115">
        <f t="shared" si="55"/>
        <v>1.8403005530727827</v>
      </c>
      <c r="N95" s="111" t="s">
        <v>17</v>
      </c>
      <c r="O95" s="111" t="s">
        <v>17</v>
      </c>
      <c r="P95" s="29" t="s">
        <v>75</v>
      </c>
    </row>
    <row r="96" spans="1:17" s="50" customFormat="1" ht="28.5" customHeight="1" x14ac:dyDescent="0.25">
      <c r="A96" s="35" t="s">
        <v>165</v>
      </c>
      <c r="B96" s="111" t="s">
        <v>17</v>
      </c>
      <c r="C96" s="159">
        <v>16</v>
      </c>
      <c r="D96" s="114">
        <v>115259</v>
      </c>
      <c r="E96" s="115">
        <f t="shared" si="49"/>
        <v>22.879971414675783</v>
      </c>
      <c r="F96" s="109">
        <f t="shared" si="50"/>
        <v>2358943</v>
      </c>
      <c r="G96" s="115">
        <f t="shared" si="51"/>
        <v>35.163169096447191</v>
      </c>
      <c r="H96" s="119">
        <f>+[2]العمالة!$L$302</f>
        <v>376481</v>
      </c>
      <c r="I96" s="115">
        <f t="shared" si="52"/>
        <v>23.129730237827403</v>
      </c>
      <c r="J96" s="121">
        <f t="shared" si="53"/>
        <v>139776</v>
      </c>
      <c r="K96" s="115">
        <f t="shared" si="54"/>
        <v>8.1423276259292034</v>
      </c>
      <c r="L96" s="116">
        <v>160910</v>
      </c>
      <c r="M96" s="115">
        <f t="shared" si="55"/>
        <v>10.267067540217093</v>
      </c>
      <c r="N96" s="111" t="s">
        <v>17</v>
      </c>
      <c r="O96" s="111" t="s">
        <v>17</v>
      </c>
      <c r="P96" s="29" t="s">
        <v>76</v>
      </c>
    </row>
    <row r="97" spans="1:17" s="50" customFormat="1" ht="55.5" customHeight="1" x14ac:dyDescent="0.25">
      <c r="A97" s="35" t="s">
        <v>77</v>
      </c>
      <c r="B97" s="111" t="s">
        <v>17</v>
      </c>
      <c r="C97" s="159">
        <v>0.7</v>
      </c>
      <c r="D97" s="114">
        <v>11072</v>
      </c>
      <c r="E97" s="115">
        <f t="shared" si="49"/>
        <v>2.1978938174310922</v>
      </c>
      <c r="F97" s="109">
        <f t="shared" si="50"/>
        <v>259498</v>
      </c>
      <c r="G97" s="115">
        <f t="shared" si="51"/>
        <v>3.8681613138553388</v>
      </c>
      <c r="H97" s="119">
        <f>+[2]العمالة!$L$303</f>
        <v>94205</v>
      </c>
      <c r="I97" s="115">
        <f t="shared" si="52"/>
        <v>5.7876393152762837</v>
      </c>
      <c r="J97" s="121">
        <v>25250</v>
      </c>
      <c r="K97" s="115">
        <f t="shared" si="54"/>
        <v>1.470880355387995</v>
      </c>
      <c r="L97" s="116">
        <v>5412</v>
      </c>
      <c r="M97" s="115">
        <f t="shared" si="55"/>
        <v>0.34531955458116287</v>
      </c>
      <c r="N97" s="111" t="s">
        <v>17</v>
      </c>
      <c r="O97" s="111" t="s">
        <v>17</v>
      </c>
      <c r="P97" s="29" t="s">
        <v>78</v>
      </c>
      <c r="Q97" s="110"/>
    </row>
    <row r="98" spans="1:17" s="50" customFormat="1" ht="45" customHeight="1" x14ac:dyDescent="0.25">
      <c r="A98" s="35" t="s">
        <v>166</v>
      </c>
      <c r="B98" s="111" t="s">
        <v>17</v>
      </c>
      <c r="C98" s="159">
        <v>22.2</v>
      </c>
      <c r="D98" s="113" t="s">
        <v>127</v>
      </c>
      <c r="E98" s="113" t="s">
        <v>127</v>
      </c>
      <c r="F98" s="113" t="s">
        <v>127</v>
      </c>
      <c r="G98" s="113" t="s">
        <v>127</v>
      </c>
      <c r="H98" s="119">
        <f>+[2]العمالة!$L$304</f>
        <v>130448</v>
      </c>
      <c r="I98" s="115">
        <f t="shared" si="52"/>
        <v>8.0142877065884051</v>
      </c>
      <c r="J98" s="121">
        <f t="shared" si="53"/>
        <v>666320</v>
      </c>
      <c r="K98" s="115">
        <f t="shared" si="54"/>
        <v>38.814930629787284</v>
      </c>
      <c r="L98" s="116">
        <v>436412</v>
      </c>
      <c r="M98" s="115">
        <f t="shared" si="55"/>
        <v>27.845823624145318</v>
      </c>
      <c r="N98" s="111" t="s">
        <v>17</v>
      </c>
      <c r="O98" s="111" t="s">
        <v>17</v>
      </c>
      <c r="P98" s="29" t="s">
        <v>79</v>
      </c>
      <c r="Q98" s="110"/>
    </row>
    <row r="99" spans="1:17" s="50" customFormat="1" ht="60" customHeight="1" x14ac:dyDescent="0.25">
      <c r="A99" s="35" t="s">
        <v>167</v>
      </c>
      <c r="B99" s="111" t="s">
        <v>17</v>
      </c>
      <c r="C99" s="159">
        <v>11.7</v>
      </c>
      <c r="D99" s="114">
        <v>35361</v>
      </c>
      <c r="E99" s="115">
        <f t="shared" si="49"/>
        <v>7.0194836775813645</v>
      </c>
      <c r="F99" s="109">
        <f t="shared" si="50"/>
        <v>252739</v>
      </c>
      <c r="G99" s="115">
        <f t="shared" si="51"/>
        <v>3.7674094686759996</v>
      </c>
      <c r="H99" s="113" t="s">
        <v>127</v>
      </c>
      <c r="I99" s="113" t="s">
        <v>127</v>
      </c>
      <c r="J99" s="121">
        <f t="shared" si="53"/>
        <v>291727</v>
      </c>
      <c r="K99" s="115">
        <f t="shared" si="54"/>
        <v>16.99388172024846</v>
      </c>
      <c r="L99" s="116">
        <v>278799</v>
      </c>
      <c r="M99" s="115">
        <f t="shared" si="55"/>
        <v>17.789125369119294</v>
      </c>
      <c r="N99" s="111" t="s">
        <v>17</v>
      </c>
      <c r="O99" s="111" t="s">
        <v>17</v>
      </c>
      <c r="P99" s="29" t="s">
        <v>80</v>
      </c>
      <c r="Q99" s="110"/>
    </row>
    <row r="100" spans="1:17" s="50" customFormat="1" ht="30" customHeight="1" x14ac:dyDescent="0.25">
      <c r="A100" s="35" t="s">
        <v>81</v>
      </c>
      <c r="B100" s="111" t="s">
        <v>17</v>
      </c>
      <c r="C100" s="159">
        <v>14.9</v>
      </c>
      <c r="D100" s="114">
        <v>254557</v>
      </c>
      <c r="E100" s="115">
        <f t="shared" si="49"/>
        <v>50.531905390517217</v>
      </c>
      <c r="F100" s="109">
        <f t="shared" si="50"/>
        <v>2530502</v>
      </c>
      <c r="G100" s="115">
        <f t="shared" si="51"/>
        <v>37.720483167629666</v>
      </c>
      <c r="H100" s="119">
        <f>+[2]العمالة!$L$306</f>
        <v>842866</v>
      </c>
      <c r="I100" s="115">
        <f t="shared" si="52"/>
        <v>51.782860772885307</v>
      </c>
      <c r="J100" s="121">
        <f t="shared" si="53"/>
        <v>276627</v>
      </c>
      <c r="K100" s="115">
        <f t="shared" si="54"/>
        <v>16.114266141382767</v>
      </c>
      <c r="L100" s="116">
        <v>489154</v>
      </c>
      <c r="M100" s="115">
        <f t="shared" si="55"/>
        <v>31.211094124463067</v>
      </c>
      <c r="N100" s="111" t="s">
        <v>17</v>
      </c>
      <c r="O100" s="111" t="s">
        <v>17</v>
      </c>
      <c r="P100" s="29" t="s">
        <v>82</v>
      </c>
    </row>
    <row r="101" spans="1:17" s="50" customFormat="1" ht="15" customHeight="1" thickBot="1" x14ac:dyDescent="0.3">
      <c r="A101" s="288" t="s">
        <v>137</v>
      </c>
      <c r="B101" s="265" t="s">
        <v>17</v>
      </c>
      <c r="C101" s="265" t="s">
        <v>127</v>
      </c>
      <c r="D101" s="289">
        <v>779</v>
      </c>
      <c r="E101" s="290">
        <f t="shared" si="49"/>
        <v>0.15463866363609297</v>
      </c>
      <c r="F101" s="281" t="s">
        <v>127</v>
      </c>
      <c r="G101" s="281" t="s">
        <v>127</v>
      </c>
      <c r="H101" s="289">
        <f>+[2]العمالة!$L$307</f>
        <v>23914</v>
      </c>
      <c r="I101" s="290">
        <f t="shared" si="52"/>
        <v>1.4691959724591799</v>
      </c>
      <c r="J101" s="281" t="s">
        <v>127</v>
      </c>
      <c r="K101" s="281" t="s">
        <v>127</v>
      </c>
      <c r="L101" s="281" t="s">
        <v>127</v>
      </c>
      <c r="M101" s="281" t="s">
        <v>127</v>
      </c>
      <c r="N101" s="265" t="s">
        <v>17</v>
      </c>
      <c r="O101" s="265" t="s">
        <v>17</v>
      </c>
      <c r="P101" s="272" t="s">
        <v>169</v>
      </c>
    </row>
    <row r="102" spans="1:17" s="65" customFormat="1" ht="19.5" thickTop="1" thickBot="1" x14ac:dyDescent="0.3">
      <c r="A102" s="387" t="s">
        <v>162</v>
      </c>
      <c r="B102" s="388"/>
      <c r="C102" s="388"/>
      <c r="D102" s="388"/>
      <c r="E102" s="388"/>
      <c r="F102" s="388"/>
      <c r="G102" s="388"/>
      <c r="H102" s="388"/>
      <c r="I102" s="388"/>
      <c r="J102" s="388"/>
      <c r="K102" s="388"/>
      <c r="L102" s="388"/>
      <c r="M102" s="388"/>
      <c r="N102" s="388"/>
      <c r="O102" s="388"/>
      <c r="P102" s="389"/>
    </row>
    <row r="103" spans="1:17" s="8" customFormat="1" ht="16.5" thickTop="1" x14ac:dyDescent="0.25">
      <c r="A103" s="250" t="s">
        <v>16</v>
      </c>
      <c r="B103" s="255" t="s">
        <v>17</v>
      </c>
      <c r="C103" s="287">
        <f t="shared" ref="C103" si="56">SUM(C104:C113)</f>
        <v>100</v>
      </c>
      <c r="D103" s="286">
        <f t="shared" ref="D103:M103" si="57">SUM(D104:D113)</f>
        <v>100356</v>
      </c>
      <c r="E103" s="287">
        <f t="shared" si="57"/>
        <v>99.999999999999986</v>
      </c>
      <c r="F103" s="286">
        <f t="shared" si="57"/>
        <v>644863</v>
      </c>
      <c r="G103" s="287">
        <f t="shared" si="57"/>
        <v>99.999999999999986</v>
      </c>
      <c r="H103" s="286">
        <f t="shared" si="57"/>
        <v>197910</v>
      </c>
      <c r="I103" s="287">
        <f t="shared" si="57"/>
        <v>100.00000000000001</v>
      </c>
      <c r="J103" s="286">
        <f t="shared" si="57"/>
        <v>233399</v>
      </c>
      <c r="K103" s="287">
        <f t="shared" si="57"/>
        <v>100</v>
      </c>
      <c r="L103" s="286">
        <f t="shared" si="57"/>
        <v>506435</v>
      </c>
      <c r="M103" s="287">
        <f t="shared" si="57"/>
        <v>100</v>
      </c>
      <c r="N103" s="255" t="s">
        <v>17</v>
      </c>
      <c r="O103" s="255" t="s">
        <v>17</v>
      </c>
      <c r="P103" s="253" t="s">
        <v>18</v>
      </c>
    </row>
    <row r="104" spans="1:17" s="50" customFormat="1" ht="30" customHeight="1" x14ac:dyDescent="0.25">
      <c r="A104" s="35" t="s">
        <v>70</v>
      </c>
      <c r="B104" s="154" t="s">
        <v>17</v>
      </c>
      <c r="C104" s="158">
        <v>5.5</v>
      </c>
      <c r="D104" s="119">
        <v>3511</v>
      </c>
      <c r="E104" s="120">
        <f>+D104/$D$103*100</f>
        <v>3.4985451791621824</v>
      </c>
      <c r="F104" s="109">
        <f t="shared" ref="F104:F111" si="58">+F32-F68</f>
        <v>1896</v>
      </c>
      <c r="G104" s="120">
        <f>+F104/$F$103*100</f>
        <v>0.2940159382690587</v>
      </c>
      <c r="H104" s="119">
        <f>+[2]العمالة!$L$309</f>
        <v>2214</v>
      </c>
      <c r="I104" s="120">
        <f>+H104/$H$103*100</f>
        <v>1.1186903137789905</v>
      </c>
      <c r="J104" s="121">
        <f>+J32-J68</f>
        <v>4373</v>
      </c>
      <c r="K104" s="120">
        <f>+J104/$J$103*100</f>
        <v>1.873615568190095</v>
      </c>
      <c r="L104" s="121">
        <v>6909</v>
      </c>
      <c r="M104" s="120">
        <f>+L104/$L$103*100</f>
        <v>1.3642422028493291</v>
      </c>
      <c r="N104" s="154" t="s">
        <v>17</v>
      </c>
      <c r="O104" s="154" t="s">
        <v>17</v>
      </c>
      <c r="P104" s="29" t="s">
        <v>71</v>
      </c>
    </row>
    <row r="105" spans="1:17" s="50" customFormat="1" ht="15" customHeight="1" x14ac:dyDescent="0.25">
      <c r="A105" s="35" t="s">
        <v>163</v>
      </c>
      <c r="B105" s="111" t="s">
        <v>17</v>
      </c>
      <c r="C105" s="159">
        <v>16.3</v>
      </c>
      <c r="D105" s="114">
        <v>4754</v>
      </c>
      <c r="E105" s="115">
        <f t="shared" ref="E105:E113" si="59">+D105/$D$103*100</f>
        <v>4.7371357965642309</v>
      </c>
      <c r="F105" s="109">
        <f t="shared" si="58"/>
        <v>45043</v>
      </c>
      <c r="G105" s="115">
        <f t="shared" ref="G105:G111" si="60">+F105/$F$103*100</f>
        <v>6.9848944659563346</v>
      </c>
      <c r="H105" s="119">
        <f>+[2]العمالة!$L$310</f>
        <v>7591</v>
      </c>
      <c r="I105" s="115">
        <f t="shared" ref="I105:I113" si="61">+H105/$H$103*100</f>
        <v>3.8355818301248039</v>
      </c>
      <c r="J105" s="121">
        <f t="shared" ref="J105:J112" si="62">+J33-J69</f>
        <v>40220</v>
      </c>
      <c r="K105" s="115">
        <f t="shared" ref="K105:K112" si="63">+J105/$J$103*100</f>
        <v>17.232293197485852</v>
      </c>
      <c r="L105" s="116">
        <v>98148</v>
      </c>
      <c r="M105" s="115">
        <f t="shared" ref="M105:M112" si="64">+L105/$L$103*100</f>
        <v>19.380177120459685</v>
      </c>
      <c r="N105" s="111" t="s">
        <v>17</v>
      </c>
      <c r="O105" s="111" t="s">
        <v>17</v>
      </c>
      <c r="P105" s="29" t="s">
        <v>72</v>
      </c>
    </row>
    <row r="106" spans="1:17" s="50" customFormat="1" ht="45" customHeight="1" x14ac:dyDescent="0.25">
      <c r="A106" s="35" t="s">
        <v>73</v>
      </c>
      <c r="B106" s="111" t="s">
        <v>17</v>
      </c>
      <c r="C106" s="159">
        <v>6</v>
      </c>
      <c r="D106" s="114">
        <v>5591</v>
      </c>
      <c r="E106" s="115">
        <f t="shared" si="59"/>
        <v>5.5711666467376135</v>
      </c>
      <c r="F106" s="109">
        <f t="shared" si="58"/>
        <v>47088</v>
      </c>
      <c r="G106" s="115">
        <f t="shared" si="60"/>
        <v>7.302016087137889</v>
      </c>
      <c r="H106" s="119">
        <f>+[2]العمالة!$L$311</f>
        <v>10508</v>
      </c>
      <c r="I106" s="115">
        <f t="shared" si="61"/>
        <v>5.3094841089384071</v>
      </c>
      <c r="J106" s="121">
        <f t="shared" si="62"/>
        <v>10193</v>
      </c>
      <c r="K106" s="115">
        <f t="shared" si="63"/>
        <v>4.3671995167074407</v>
      </c>
      <c r="L106" s="116">
        <v>38567</v>
      </c>
      <c r="M106" s="115">
        <f t="shared" si="64"/>
        <v>7.6153899315805589</v>
      </c>
      <c r="N106" s="111" t="s">
        <v>17</v>
      </c>
      <c r="O106" s="111" t="s">
        <v>17</v>
      </c>
      <c r="P106" s="29" t="s">
        <v>74</v>
      </c>
    </row>
    <row r="107" spans="1:17" s="50" customFormat="1" ht="30" customHeight="1" x14ac:dyDescent="0.25">
      <c r="A107" s="35" t="s">
        <v>164</v>
      </c>
      <c r="B107" s="111" t="s">
        <v>17</v>
      </c>
      <c r="C107" s="159">
        <v>5.2</v>
      </c>
      <c r="D107" s="114">
        <v>3192</v>
      </c>
      <c r="E107" s="115">
        <f t="shared" si="59"/>
        <v>3.1806767906253737</v>
      </c>
      <c r="F107" s="109">
        <f t="shared" si="58"/>
        <v>9152</v>
      </c>
      <c r="G107" s="115">
        <f t="shared" si="60"/>
        <v>1.4192161745983256</v>
      </c>
      <c r="H107" s="119">
        <f>+[2]العمالة!$L$312</f>
        <v>70</v>
      </c>
      <c r="I107" s="115">
        <f t="shared" si="61"/>
        <v>3.5369612450103581E-2</v>
      </c>
      <c r="J107" s="121">
        <f t="shared" si="62"/>
        <v>23243</v>
      </c>
      <c r="K107" s="115">
        <f t="shared" si="63"/>
        <v>9.958483112609736</v>
      </c>
      <c r="L107" s="116">
        <v>6742</v>
      </c>
      <c r="M107" s="115">
        <f t="shared" si="64"/>
        <v>1.3312665988725108</v>
      </c>
      <c r="N107" s="111" t="s">
        <v>17</v>
      </c>
      <c r="O107" s="111" t="s">
        <v>17</v>
      </c>
      <c r="P107" s="29" t="s">
        <v>75</v>
      </c>
    </row>
    <row r="108" spans="1:17" s="50" customFormat="1" ht="30" customHeight="1" x14ac:dyDescent="0.25">
      <c r="A108" s="35" t="s">
        <v>165</v>
      </c>
      <c r="B108" s="111" t="s">
        <v>17</v>
      </c>
      <c r="C108" s="159">
        <v>17</v>
      </c>
      <c r="D108" s="114">
        <v>80097</v>
      </c>
      <c r="E108" s="115">
        <f t="shared" si="59"/>
        <v>79.81286619634102</v>
      </c>
      <c r="F108" s="109">
        <f t="shared" si="58"/>
        <v>533952</v>
      </c>
      <c r="G108" s="115">
        <f t="shared" si="60"/>
        <v>82.800842969747052</v>
      </c>
      <c r="H108" s="119">
        <f>+[2]العمالة!$L$313</f>
        <v>162304</v>
      </c>
      <c r="I108" s="115">
        <f t="shared" si="61"/>
        <v>82.00899398716588</v>
      </c>
      <c r="J108" s="121">
        <f t="shared" si="62"/>
        <v>46693</v>
      </c>
      <c r="K108" s="115">
        <f t="shared" si="63"/>
        <v>20.005655551223441</v>
      </c>
      <c r="L108" s="116">
        <v>52195</v>
      </c>
      <c r="M108" s="115">
        <f t="shared" si="64"/>
        <v>10.306357183054093</v>
      </c>
      <c r="N108" s="111" t="s">
        <v>17</v>
      </c>
      <c r="O108" s="111" t="s">
        <v>17</v>
      </c>
      <c r="P108" s="29" t="s">
        <v>76</v>
      </c>
    </row>
    <row r="109" spans="1:17" s="50" customFormat="1" ht="53.25" customHeight="1" x14ac:dyDescent="0.25">
      <c r="A109" s="35" t="s">
        <v>77</v>
      </c>
      <c r="B109" s="111" t="s">
        <v>17</v>
      </c>
      <c r="C109" s="159">
        <v>0</v>
      </c>
      <c r="D109" s="114">
        <v>1</v>
      </c>
      <c r="E109" s="115">
        <f t="shared" si="59"/>
        <v>9.9645262864203436E-4</v>
      </c>
      <c r="F109" s="113" t="s">
        <v>127</v>
      </c>
      <c r="G109" s="113" t="s">
        <v>127</v>
      </c>
      <c r="H109" s="119">
        <f>+[2]العمالة!$L$314</f>
        <v>2</v>
      </c>
      <c r="I109" s="115">
        <f t="shared" si="61"/>
        <v>1.0105603557172451E-3</v>
      </c>
      <c r="J109" s="117" t="s">
        <v>127</v>
      </c>
      <c r="K109" s="117" t="s">
        <v>127</v>
      </c>
      <c r="L109" s="117" t="s">
        <v>127</v>
      </c>
      <c r="M109" s="117" t="s">
        <v>127</v>
      </c>
      <c r="N109" s="111" t="s">
        <v>17</v>
      </c>
      <c r="O109" s="111" t="s">
        <v>17</v>
      </c>
      <c r="P109" s="29" t="s">
        <v>78</v>
      </c>
      <c r="Q109" s="110"/>
    </row>
    <row r="110" spans="1:17" s="50" customFormat="1" ht="36" customHeight="1" x14ac:dyDescent="0.25">
      <c r="A110" s="35" t="s">
        <v>166</v>
      </c>
      <c r="B110" s="111" t="s">
        <v>17</v>
      </c>
      <c r="C110" s="159">
        <v>0.6</v>
      </c>
      <c r="D110" s="113" t="s">
        <v>127</v>
      </c>
      <c r="E110" s="113" t="s">
        <v>127</v>
      </c>
      <c r="F110" s="113" t="s">
        <v>127</v>
      </c>
      <c r="G110" s="113" t="s">
        <v>127</v>
      </c>
      <c r="H110" s="119">
        <f>+[2]العمالة!$L$315</f>
        <v>1419</v>
      </c>
      <c r="I110" s="115">
        <f t="shared" si="61"/>
        <v>0.71699257238138547</v>
      </c>
      <c r="J110" s="117" t="s">
        <v>127</v>
      </c>
      <c r="K110" s="117" t="s">
        <v>127</v>
      </c>
      <c r="L110" s="116">
        <v>862</v>
      </c>
      <c r="M110" s="115">
        <f t="shared" si="64"/>
        <v>0.17020940495818812</v>
      </c>
      <c r="N110" s="111" t="s">
        <v>17</v>
      </c>
      <c r="O110" s="111" t="s">
        <v>17</v>
      </c>
      <c r="P110" s="29" t="s">
        <v>79</v>
      </c>
      <c r="Q110" s="110"/>
    </row>
    <row r="111" spans="1:17" s="50" customFormat="1" ht="60" customHeight="1" x14ac:dyDescent="0.25">
      <c r="A111" s="35" t="s">
        <v>167</v>
      </c>
      <c r="B111" s="111" t="s">
        <v>17</v>
      </c>
      <c r="C111" s="159">
        <v>0.5</v>
      </c>
      <c r="D111" s="114">
        <v>2334</v>
      </c>
      <c r="E111" s="115">
        <f t="shared" si="59"/>
        <v>2.3257204352505081</v>
      </c>
      <c r="F111" s="109">
        <f t="shared" si="58"/>
        <v>7732</v>
      </c>
      <c r="G111" s="115">
        <f t="shared" si="60"/>
        <v>1.19901436429133</v>
      </c>
      <c r="H111" s="113" t="s">
        <v>127</v>
      </c>
      <c r="I111" s="113" t="s">
        <v>127</v>
      </c>
      <c r="J111" s="117" t="s">
        <v>127</v>
      </c>
      <c r="K111" s="117" t="s">
        <v>127</v>
      </c>
      <c r="L111" s="116">
        <v>314</v>
      </c>
      <c r="M111" s="115">
        <f t="shared" si="64"/>
        <v>6.2002033824676415E-2</v>
      </c>
      <c r="N111" s="111" t="s">
        <v>17</v>
      </c>
      <c r="O111" s="111" t="s">
        <v>17</v>
      </c>
      <c r="P111" s="29" t="s">
        <v>80</v>
      </c>
      <c r="Q111" s="110"/>
    </row>
    <row r="112" spans="1:17" s="50" customFormat="1" ht="30" customHeight="1" x14ac:dyDescent="0.25">
      <c r="A112" s="35" t="s">
        <v>81</v>
      </c>
      <c r="B112" s="111" t="s">
        <v>17</v>
      </c>
      <c r="C112" s="159">
        <v>48.9</v>
      </c>
      <c r="D112" s="114">
        <v>390</v>
      </c>
      <c r="E112" s="115">
        <f t="shared" si="59"/>
        <v>0.38861652517039341</v>
      </c>
      <c r="F112" s="113" t="s">
        <v>127</v>
      </c>
      <c r="G112" s="113" t="s">
        <v>127</v>
      </c>
      <c r="H112" s="119">
        <f>+[2]العمالة!$L$317</f>
        <v>92</v>
      </c>
      <c r="I112" s="115">
        <f t="shared" si="61"/>
        <v>4.6485776362993281E-2</v>
      </c>
      <c r="J112" s="121">
        <f t="shared" si="62"/>
        <v>108677</v>
      </c>
      <c r="K112" s="115">
        <f t="shared" si="63"/>
        <v>46.562753053783432</v>
      </c>
      <c r="L112" s="116">
        <v>302698</v>
      </c>
      <c r="M112" s="115">
        <f t="shared" si="64"/>
        <v>59.770355524400962</v>
      </c>
      <c r="N112" s="111" t="s">
        <v>17</v>
      </c>
      <c r="O112" s="111" t="s">
        <v>17</v>
      </c>
      <c r="P112" s="29" t="s">
        <v>82</v>
      </c>
    </row>
    <row r="113" spans="1:16" s="50" customFormat="1" ht="15" customHeight="1" thickBot="1" x14ac:dyDescent="0.3">
      <c r="A113" s="288" t="s">
        <v>137</v>
      </c>
      <c r="B113" s="265" t="s">
        <v>17</v>
      </c>
      <c r="C113" s="265" t="s">
        <v>127</v>
      </c>
      <c r="D113" s="289">
        <v>486</v>
      </c>
      <c r="E113" s="290">
        <f t="shared" si="59"/>
        <v>0.48427597752002871</v>
      </c>
      <c r="F113" s="281" t="s">
        <v>127</v>
      </c>
      <c r="G113" s="281" t="s">
        <v>127</v>
      </c>
      <c r="H113" s="289">
        <f>+[2]العمالة!$L$318</f>
        <v>13710</v>
      </c>
      <c r="I113" s="290">
        <f t="shared" si="61"/>
        <v>6.9273912384417162</v>
      </c>
      <c r="J113" s="281" t="s">
        <v>127</v>
      </c>
      <c r="K113" s="281" t="s">
        <v>127</v>
      </c>
      <c r="L113" s="281" t="s">
        <v>127</v>
      </c>
      <c r="M113" s="281" t="s">
        <v>127</v>
      </c>
      <c r="N113" s="265" t="s">
        <v>17</v>
      </c>
      <c r="O113" s="265" t="s">
        <v>17</v>
      </c>
      <c r="P113" s="272" t="s">
        <v>169</v>
      </c>
    </row>
    <row r="114" spans="1:16" ht="15.75" thickTop="1" x14ac:dyDescent="0.25">
      <c r="A114" s="344" t="s">
        <v>187</v>
      </c>
      <c r="B114" s="344"/>
      <c r="C114" s="344"/>
      <c r="D114" s="344"/>
      <c r="E114" s="344"/>
      <c r="F114" s="344"/>
      <c r="G114" s="344"/>
      <c r="H114" s="344"/>
      <c r="I114" s="345" t="s">
        <v>188</v>
      </c>
      <c r="J114" s="345"/>
      <c r="K114" s="345"/>
      <c r="L114" s="345"/>
      <c r="M114" s="345"/>
      <c r="N114" s="345"/>
      <c r="O114" s="345"/>
      <c r="P114" s="345"/>
    </row>
    <row r="115" spans="1:16" ht="26.25" customHeight="1" x14ac:dyDescent="0.25">
      <c r="A115" s="344" t="s">
        <v>259</v>
      </c>
      <c r="B115" s="344"/>
      <c r="C115" s="344"/>
      <c r="D115" s="344"/>
      <c r="E115" s="344"/>
      <c r="F115" s="344"/>
      <c r="G115" s="344"/>
      <c r="H115" s="344"/>
      <c r="I115" s="345" t="s">
        <v>261</v>
      </c>
      <c r="J115" s="345"/>
      <c r="K115" s="345"/>
      <c r="L115" s="345"/>
      <c r="M115" s="345"/>
      <c r="N115" s="345"/>
      <c r="O115" s="345"/>
      <c r="P115" s="345"/>
    </row>
    <row r="116" spans="1:16" ht="27" customHeight="1" x14ac:dyDescent="0.25">
      <c r="A116" s="344" t="s">
        <v>260</v>
      </c>
      <c r="B116" s="344"/>
      <c r="C116" s="344"/>
      <c r="D116" s="344"/>
      <c r="E116" s="344"/>
      <c r="F116" s="344"/>
      <c r="G116" s="344"/>
      <c r="H116" s="344"/>
      <c r="I116" s="345" t="s">
        <v>262</v>
      </c>
      <c r="J116" s="345"/>
      <c r="K116" s="345"/>
      <c r="L116" s="345"/>
      <c r="M116" s="345"/>
      <c r="N116" s="345"/>
      <c r="O116" s="345"/>
      <c r="P116" s="345"/>
    </row>
  </sheetData>
  <mergeCells count="31">
    <mergeCell ref="I114:P114"/>
    <mergeCell ref="A115:H115"/>
    <mergeCell ref="I115:P115"/>
    <mergeCell ref="L3:M3"/>
    <mergeCell ref="N3:O3"/>
    <mergeCell ref="A3:A5"/>
    <mergeCell ref="P3:P5"/>
    <mergeCell ref="B3:C3"/>
    <mergeCell ref="D3:E3"/>
    <mergeCell ref="F3:G3"/>
    <mergeCell ref="H3:I3"/>
    <mergeCell ref="J3:K3"/>
    <mergeCell ref="A66:P66"/>
    <mergeCell ref="A78:P78"/>
    <mergeCell ref="A90:P90"/>
    <mergeCell ref="A116:H116"/>
    <mergeCell ref="I116:P116"/>
    <mergeCell ref="A102:P102"/>
    <mergeCell ref="B4:C4"/>
    <mergeCell ref="A54:P54"/>
    <mergeCell ref="N4:O4"/>
    <mergeCell ref="A6:P6"/>
    <mergeCell ref="A18:P18"/>
    <mergeCell ref="A30:P30"/>
    <mergeCell ref="A42:P42"/>
    <mergeCell ref="D4:E4"/>
    <mergeCell ref="F4:G4"/>
    <mergeCell ref="H4:I4"/>
    <mergeCell ref="J4:K4"/>
    <mergeCell ref="L4:M4"/>
    <mergeCell ref="A114:H114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9" orientation="landscape" r:id="rId1"/>
  <rowBreaks count="8" manualBreakCount="8">
    <brk id="17" max="15" man="1"/>
    <brk id="29" max="15" man="1"/>
    <brk id="41" max="15" man="1"/>
    <brk id="53" max="15" man="1"/>
    <brk id="65" max="15" man="1"/>
    <brk id="77" max="15" man="1"/>
    <brk id="89" max="15" man="1"/>
    <brk id="101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P206"/>
  <sheetViews>
    <sheetView showGridLines="0" rightToLeft="1" view="pageBreakPreview" topLeftCell="A118" zoomScale="115" zoomScaleNormal="110" zoomScaleSheetLayoutView="115" workbookViewId="0">
      <selection activeCell="J92" sqref="J92:J93"/>
    </sheetView>
  </sheetViews>
  <sheetFormatPr defaultRowHeight="15" x14ac:dyDescent="0.25"/>
  <cols>
    <col min="1" max="1" width="18" customWidth="1"/>
    <col min="2" max="2" width="5.28515625" style="14" customWidth="1"/>
    <col min="3" max="3" width="8.5703125" style="14" customWidth="1"/>
    <col min="4" max="4" width="10.7109375" style="14" customWidth="1"/>
    <col min="5" max="5" width="8.42578125" style="14" bestFit="1" customWidth="1"/>
    <col min="6" max="6" width="13.7109375" style="14" bestFit="1" customWidth="1"/>
    <col min="7" max="7" width="8.42578125" style="14" bestFit="1" customWidth="1"/>
    <col min="8" max="8" width="12.5703125" style="14" customWidth="1"/>
    <col min="9" max="9" width="8" style="14" customWidth="1"/>
    <col min="10" max="10" width="12.85546875" style="14" customWidth="1"/>
    <col min="11" max="11" width="7.42578125" style="14" customWidth="1"/>
    <col min="12" max="12" width="13" style="14" customWidth="1"/>
    <col min="13" max="13" width="8.42578125" style="14" bestFit="1" customWidth="1"/>
    <col min="14" max="14" width="5.85546875" style="14" customWidth="1"/>
    <col min="15" max="15" width="7" style="14" customWidth="1"/>
    <col min="16" max="16" width="18.5703125" customWidth="1"/>
    <col min="17" max="17" width="14.5703125" customWidth="1"/>
  </cols>
  <sheetData>
    <row r="1" spans="1:16" s="22" customFormat="1" ht="30" customHeight="1" x14ac:dyDescent="0.4">
      <c r="A1" s="78" t="s">
        <v>177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s="22" customFormat="1" ht="30" customHeight="1" x14ac:dyDescent="0.3">
      <c r="A2" s="79" t="s">
        <v>297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ht="33" customHeight="1" x14ac:dyDescent="0.25">
      <c r="A3" s="368" t="s">
        <v>4</v>
      </c>
      <c r="B3" s="381" t="s">
        <v>185</v>
      </c>
      <c r="C3" s="361"/>
      <c r="D3" s="361" t="s">
        <v>6</v>
      </c>
      <c r="E3" s="361"/>
      <c r="F3" s="361" t="s">
        <v>7</v>
      </c>
      <c r="G3" s="361"/>
      <c r="H3" s="361" t="s">
        <v>263</v>
      </c>
      <c r="I3" s="361"/>
      <c r="J3" s="361" t="s">
        <v>9</v>
      </c>
      <c r="K3" s="361"/>
      <c r="L3" s="361" t="s">
        <v>265</v>
      </c>
      <c r="M3" s="375"/>
      <c r="N3" s="382" t="s">
        <v>277</v>
      </c>
      <c r="O3" s="383"/>
      <c r="P3" s="364" t="s">
        <v>10</v>
      </c>
    </row>
    <row r="4" spans="1:16" ht="15.75" customHeight="1" x14ac:dyDescent="0.25">
      <c r="A4" s="368"/>
      <c r="B4" s="363" t="s">
        <v>186</v>
      </c>
      <c r="C4" s="362"/>
      <c r="D4" s="362" t="s">
        <v>12</v>
      </c>
      <c r="E4" s="362"/>
      <c r="F4" s="362" t="s">
        <v>13</v>
      </c>
      <c r="G4" s="362"/>
      <c r="H4" s="362" t="s">
        <v>264</v>
      </c>
      <c r="I4" s="362"/>
      <c r="J4" s="362" t="s">
        <v>15</v>
      </c>
      <c r="K4" s="362"/>
      <c r="L4" s="362" t="s">
        <v>266</v>
      </c>
      <c r="M4" s="376"/>
      <c r="N4" s="384" t="s">
        <v>275</v>
      </c>
      <c r="O4" s="385"/>
      <c r="P4" s="364"/>
    </row>
    <row r="5" spans="1:16" ht="23.25" thickBot="1" x14ac:dyDescent="0.3">
      <c r="A5" s="368"/>
      <c r="B5" s="245" t="s">
        <v>117</v>
      </c>
      <c r="C5" s="246" t="s">
        <v>3</v>
      </c>
      <c r="D5" s="247" t="s">
        <v>117</v>
      </c>
      <c r="E5" s="246" t="s">
        <v>3</v>
      </c>
      <c r="F5" s="247" t="s">
        <v>117</v>
      </c>
      <c r="G5" s="246" t="s">
        <v>3</v>
      </c>
      <c r="H5" s="247" t="s">
        <v>117</v>
      </c>
      <c r="I5" s="246" t="s">
        <v>3</v>
      </c>
      <c r="J5" s="247" t="s">
        <v>117</v>
      </c>
      <c r="K5" s="246" t="s">
        <v>3</v>
      </c>
      <c r="L5" s="247" t="s">
        <v>117</v>
      </c>
      <c r="M5" s="248" t="s">
        <v>3</v>
      </c>
      <c r="N5" s="245" t="s">
        <v>117</v>
      </c>
      <c r="O5" s="248" t="s">
        <v>3</v>
      </c>
      <c r="P5" s="364"/>
    </row>
    <row r="6" spans="1:16" s="65" customFormat="1" ht="21" thickTop="1" thickBot="1" x14ac:dyDescent="0.3">
      <c r="A6" s="369" t="s">
        <v>184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1"/>
    </row>
    <row r="7" spans="1:16" ht="16.5" thickTop="1" x14ac:dyDescent="0.25">
      <c r="A7" s="295" t="s">
        <v>16</v>
      </c>
      <c r="B7" s="255" t="s">
        <v>17</v>
      </c>
      <c r="C7" s="297">
        <f t="shared" ref="C7:M7" si="0">SUM(C8:C27)</f>
        <v>99.999999999999972</v>
      </c>
      <c r="D7" s="298">
        <f t="shared" si="0"/>
        <v>812257</v>
      </c>
      <c r="E7" s="296">
        <f t="shared" si="0"/>
        <v>100</v>
      </c>
      <c r="F7" s="298">
        <f t="shared" si="0"/>
        <v>12376699</v>
      </c>
      <c r="G7" s="296">
        <f t="shared" si="0"/>
        <v>100.00000000000001</v>
      </c>
      <c r="H7" s="298">
        <f t="shared" si="0"/>
        <v>2255409</v>
      </c>
      <c r="I7" s="296">
        <f t="shared" si="0"/>
        <v>100.00000000000001</v>
      </c>
      <c r="J7" s="298">
        <f t="shared" si="0"/>
        <v>2052687</v>
      </c>
      <c r="K7" s="296">
        <f t="shared" si="0"/>
        <v>99.999999999999972</v>
      </c>
      <c r="L7" s="298">
        <f t="shared" si="0"/>
        <v>2422058</v>
      </c>
      <c r="M7" s="296">
        <f t="shared" si="0"/>
        <v>100</v>
      </c>
      <c r="N7" s="255" t="s">
        <v>17</v>
      </c>
      <c r="O7" s="255" t="s">
        <v>17</v>
      </c>
      <c r="P7" s="299" t="s">
        <v>18</v>
      </c>
    </row>
    <row r="8" spans="1:16" ht="24" x14ac:dyDescent="0.25">
      <c r="A8" s="126" t="s">
        <v>83</v>
      </c>
      <c r="B8" s="167" t="s">
        <v>17</v>
      </c>
      <c r="C8" s="136">
        <v>0.2</v>
      </c>
      <c r="D8" s="128">
        <v>8670</v>
      </c>
      <c r="E8" s="129">
        <f>+D8/$D$7*100</f>
        <v>1.0673961566351535</v>
      </c>
      <c r="F8" s="109">
        <v>560019</v>
      </c>
      <c r="G8" s="129">
        <f>+F8/$F$7*100</f>
        <v>4.524784839641006</v>
      </c>
      <c r="H8" s="134">
        <f>+[2]العمالة!$J$221</f>
        <v>95067</v>
      </c>
      <c r="I8" s="137">
        <f>+H8/$H$7*100</f>
        <v>4.2150669789825264</v>
      </c>
      <c r="J8" s="130">
        <f>+'[3]036'!$F$7</f>
        <v>24916</v>
      </c>
      <c r="K8" s="129">
        <f>+J8/$J$7*100</f>
        <v>1.2138236370182107</v>
      </c>
      <c r="L8" s="130">
        <v>76632</v>
      </c>
      <c r="M8" s="129">
        <f>+L8/$L$7*100</f>
        <v>3.1639209300520466</v>
      </c>
      <c r="N8" s="160" t="s">
        <v>17</v>
      </c>
      <c r="O8" s="160" t="s">
        <v>17</v>
      </c>
      <c r="P8" s="127" t="s">
        <v>84</v>
      </c>
    </row>
    <row r="9" spans="1:16" x14ac:dyDescent="0.25">
      <c r="A9" s="126" t="s">
        <v>85</v>
      </c>
      <c r="B9" s="167" t="s">
        <v>17</v>
      </c>
      <c r="C9" s="136">
        <v>2.8</v>
      </c>
      <c r="D9" s="128">
        <v>1999</v>
      </c>
      <c r="E9" s="129">
        <f t="shared" ref="E9:E27" si="1">+D9/$D$7*100</f>
        <v>0.24610437336951238</v>
      </c>
      <c r="F9" s="109">
        <v>171479</v>
      </c>
      <c r="G9" s="129">
        <f t="shared" ref="G9:G26" si="2">+F9/$F$7*100</f>
        <v>1.3854986697179918</v>
      </c>
      <c r="H9" s="134">
        <f>+[2]العمالة!$J$222</f>
        <v>47201</v>
      </c>
      <c r="I9" s="137">
        <f t="shared" ref="I9:I27" si="3">+H9/$H$7*100</f>
        <v>2.0927911522921119</v>
      </c>
      <c r="J9" s="130">
        <f>+'[3]036'!$F$8</f>
        <v>100540</v>
      </c>
      <c r="K9" s="129">
        <f t="shared" ref="K9:K26" si="4">+J9/$J$7*100</f>
        <v>4.8979703189039538</v>
      </c>
      <c r="L9" s="130">
        <v>353737</v>
      </c>
      <c r="M9" s="129">
        <f t="shared" ref="M9:M26" si="5">+L9/$L$7*100</f>
        <v>14.604811280324418</v>
      </c>
      <c r="N9" s="160" t="s">
        <v>17</v>
      </c>
      <c r="O9" s="160" t="s">
        <v>17</v>
      </c>
      <c r="P9" s="127" t="s">
        <v>86</v>
      </c>
    </row>
    <row r="10" spans="1:16" x14ac:dyDescent="0.25">
      <c r="A10" s="126" t="s">
        <v>87</v>
      </c>
      <c r="B10" s="167" t="s">
        <v>17</v>
      </c>
      <c r="C10" s="136">
        <v>7.6</v>
      </c>
      <c r="D10" s="128">
        <v>97348</v>
      </c>
      <c r="E10" s="129">
        <f t="shared" si="1"/>
        <v>11.984876707741515</v>
      </c>
      <c r="F10" s="109">
        <v>1061726</v>
      </c>
      <c r="G10" s="129">
        <f t="shared" si="2"/>
        <v>8.5784262831309057</v>
      </c>
      <c r="H10" s="134">
        <f>+[2]العمالة!$J$223</f>
        <v>244340</v>
      </c>
      <c r="I10" s="137">
        <f t="shared" si="3"/>
        <v>10.833511793204693</v>
      </c>
      <c r="J10" s="130">
        <f>+'[3]036'!$F$9</f>
        <v>144043</v>
      </c>
      <c r="K10" s="129">
        <f t="shared" si="4"/>
        <v>7.0172900203489377</v>
      </c>
      <c r="L10" s="130">
        <v>167250</v>
      </c>
      <c r="M10" s="129">
        <f t="shared" si="5"/>
        <v>6.9052846793924827</v>
      </c>
      <c r="N10" s="160" t="s">
        <v>17</v>
      </c>
      <c r="O10" s="160" t="s">
        <v>17</v>
      </c>
      <c r="P10" s="127" t="s">
        <v>88</v>
      </c>
    </row>
    <row r="11" spans="1:16" ht="36" x14ac:dyDescent="0.25">
      <c r="A11" s="126" t="s">
        <v>168</v>
      </c>
      <c r="B11" s="337" t="s">
        <v>17</v>
      </c>
      <c r="C11" s="136">
        <v>0.9</v>
      </c>
      <c r="D11" s="128">
        <v>1397</v>
      </c>
      <c r="E11" s="129">
        <f t="shared" si="1"/>
        <v>0.17198989974847861</v>
      </c>
      <c r="F11" s="128">
        <v>131499</v>
      </c>
      <c r="G11" s="129">
        <f t="shared" si="2"/>
        <v>1.0624723118821908</v>
      </c>
      <c r="H11" s="134">
        <f>+[2]العمالة!$J$224</f>
        <v>3987</v>
      </c>
      <c r="I11" s="137">
        <f t="shared" si="3"/>
        <v>0.17677503282109808</v>
      </c>
      <c r="J11" s="128">
        <f>+'[3]036'!$F$10+'[3]036'!$F$11</f>
        <v>26551</v>
      </c>
      <c r="K11" s="129">
        <f t="shared" si="4"/>
        <v>1.2934753325762767</v>
      </c>
      <c r="L11" s="128">
        <v>2053</v>
      </c>
      <c r="M11" s="129">
        <f t="shared" si="5"/>
        <v>8.4762627484560649E-2</v>
      </c>
      <c r="N11" s="337" t="s">
        <v>17</v>
      </c>
      <c r="O11" s="337" t="s">
        <v>17</v>
      </c>
      <c r="P11" s="127" t="s">
        <v>147</v>
      </c>
    </row>
    <row r="12" spans="1:16" x14ac:dyDescent="0.25">
      <c r="A12" s="126" t="s">
        <v>89</v>
      </c>
      <c r="B12" s="167" t="s">
        <v>17</v>
      </c>
      <c r="C12" s="136">
        <v>24.1</v>
      </c>
      <c r="D12" s="128">
        <v>182462</v>
      </c>
      <c r="E12" s="129">
        <f t="shared" si="1"/>
        <v>22.463579876812389</v>
      </c>
      <c r="F12" s="109">
        <v>2012045</v>
      </c>
      <c r="G12" s="129">
        <f t="shared" si="2"/>
        <v>16.256717562574639</v>
      </c>
      <c r="H12" s="134">
        <f>+[2]العمالة!$J$225</f>
        <v>705343</v>
      </c>
      <c r="I12" s="137">
        <f t="shared" si="3"/>
        <v>31.273396532513615</v>
      </c>
      <c r="J12" s="130">
        <f>+'[3]036'!$F$12</f>
        <v>847252</v>
      </c>
      <c r="K12" s="129">
        <f t="shared" si="4"/>
        <v>41.275265055023006</v>
      </c>
      <c r="L12" s="130">
        <v>304199</v>
      </c>
      <c r="M12" s="129">
        <f t="shared" si="5"/>
        <v>12.559525824732521</v>
      </c>
      <c r="N12" s="160" t="s">
        <v>17</v>
      </c>
      <c r="O12" s="160" t="s">
        <v>17</v>
      </c>
      <c r="P12" s="127" t="s">
        <v>90</v>
      </c>
    </row>
    <row r="13" spans="1:16" ht="24.75" customHeight="1" x14ac:dyDescent="0.25">
      <c r="A13" s="126" t="s">
        <v>122</v>
      </c>
      <c r="B13" s="167" t="s">
        <v>17</v>
      </c>
      <c r="C13" s="136">
        <v>10.7</v>
      </c>
      <c r="D13" s="128">
        <v>125925</v>
      </c>
      <c r="E13" s="129">
        <f t="shared" si="1"/>
        <v>15.503098157356602</v>
      </c>
      <c r="F13" s="109">
        <v>1780540</v>
      </c>
      <c r="G13" s="129">
        <f t="shared" si="2"/>
        <v>14.386226892970411</v>
      </c>
      <c r="H13" s="134">
        <f>+[2]العمالة!$J$226</f>
        <v>282046</v>
      </c>
      <c r="I13" s="137">
        <f t="shared" si="3"/>
        <v>12.505315000516537</v>
      </c>
      <c r="J13" s="130">
        <f>+'[3]036'!$F$13</f>
        <v>254932</v>
      </c>
      <c r="K13" s="129">
        <f t="shared" si="4"/>
        <v>12.419428777987097</v>
      </c>
      <c r="L13" s="130">
        <v>102367</v>
      </c>
      <c r="M13" s="129">
        <f t="shared" si="5"/>
        <v>4.2264470958168632</v>
      </c>
      <c r="N13" s="160" t="s">
        <v>17</v>
      </c>
      <c r="O13" s="160" t="s">
        <v>17</v>
      </c>
      <c r="P13" s="127" t="s">
        <v>123</v>
      </c>
    </row>
    <row r="14" spans="1:16" ht="33.75" x14ac:dyDescent="0.25">
      <c r="A14" s="126" t="s">
        <v>148</v>
      </c>
      <c r="B14" s="337" t="s">
        <v>17</v>
      </c>
      <c r="C14" s="136">
        <v>7.5</v>
      </c>
      <c r="D14" s="128">
        <v>28221</v>
      </c>
      <c r="E14" s="129">
        <f t="shared" si="1"/>
        <v>3.4743929569089587</v>
      </c>
      <c r="F14" s="128">
        <v>570340</v>
      </c>
      <c r="G14" s="129">
        <f t="shared" si="2"/>
        <v>4.6081754109072222</v>
      </c>
      <c r="H14" s="134">
        <f>+[2]العمالة!$J$228</f>
        <v>90190</v>
      </c>
      <c r="I14" s="137">
        <f t="shared" si="3"/>
        <v>3.9988312541095654</v>
      </c>
      <c r="J14" s="128">
        <f>+'[3]036'!$F$14+'[3]036'!$F$16</f>
        <v>74732</v>
      </c>
      <c r="K14" s="129">
        <f t="shared" si="4"/>
        <v>3.6406914449207308</v>
      </c>
      <c r="L14" s="128">
        <v>122510</v>
      </c>
      <c r="M14" s="129">
        <f t="shared" si="5"/>
        <v>5.0580952231532024</v>
      </c>
      <c r="N14" s="337" t="s">
        <v>17</v>
      </c>
      <c r="O14" s="337" t="s">
        <v>17</v>
      </c>
      <c r="P14" s="127" t="s">
        <v>149</v>
      </c>
    </row>
    <row r="15" spans="1:16" ht="24" x14ac:dyDescent="0.25">
      <c r="A15" s="126" t="s">
        <v>91</v>
      </c>
      <c r="B15" s="167" t="s">
        <v>17</v>
      </c>
      <c r="C15" s="136">
        <v>5.9</v>
      </c>
      <c r="D15" s="128">
        <v>40398</v>
      </c>
      <c r="E15" s="129">
        <f t="shared" si="1"/>
        <v>4.9735490121968784</v>
      </c>
      <c r="F15" s="109">
        <v>382345</v>
      </c>
      <c r="G15" s="129">
        <f t="shared" si="2"/>
        <v>3.089232435886176</v>
      </c>
      <c r="H15" s="134">
        <f>+[2]العمالة!$J$227</f>
        <v>120818</v>
      </c>
      <c r="I15" s="137">
        <f t="shared" si="3"/>
        <v>5.3568111149685045</v>
      </c>
      <c r="J15" s="130">
        <f>+'[3]036'!$F$15</f>
        <v>72682</v>
      </c>
      <c r="K15" s="129">
        <f t="shared" si="4"/>
        <v>3.5408223465145929</v>
      </c>
      <c r="L15" s="130">
        <v>81867</v>
      </c>
      <c r="M15" s="129">
        <f t="shared" si="5"/>
        <v>3.3800594370572465</v>
      </c>
      <c r="N15" s="160" t="s">
        <v>17</v>
      </c>
      <c r="O15" s="160" t="s">
        <v>17</v>
      </c>
      <c r="P15" s="127" t="s">
        <v>92</v>
      </c>
    </row>
    <row r="16" spans="1:16" ht="22.5" x14ac:dyDescent="0.25">
      <c r="A16" s="126" t="s">
        <v>93</v>
      </c>
      <c r="B16" s="167" t="s">
        <v>17</v>
      </c>
      <c r="C16" s="136">
        <v>2.2999999999999998</v>
      </c>
      <c r="D16" s="128">
        <v>20660</v>
      </c>
      <c r="E16" s="129">
        <f t="shared" si="1"/>
        <v>2.5435299418780017</v>
      </c>
      <c r="F16" s="109">
        <v>143274</v>
      </c>
      <c r="G16" s="129">
        <f t="shared" si="2"/>
        <v>1.157610765196762</v>
      </c>
      <c r="H16" s="134">
        <f>+[2]العمالة!$J$229</f>
        <v>19547</v>
      </c>
      <c r="I16" s="137">
        <f t="shared" si="3"/>
        <v>0.86667207588512762</v>
      </c>
      <c r="J16" s="130">
        <f>+'[3]036'!$F$17</f>
        <v>15738</v>
      </c>
      <c r="K16" s="129">
        <f t="shared" si="4"/>
        <v>0.7667023759589261</v>
      </c>
      <c r="L16" s="130">
        <v>22099</v>
      </c>
      <c r="M16" s="129">
        <f t="shared" si="5"/>
        <v>0.91240589614286705</v>
      </c>
      <c r="N16" s="160" t="s">
        <v>17</v>
      </c>
      <c r="O16" s="160" t="s">
        <v>17</v>
      </c>
      <c r="P16" s="127" t="s">
        <v>94</v>
      </c>
    </row>
    <row r="17" spans="1:16" x14ac:dyDescent="0.25">
      <c r="A17" s="126" t="s">
        <v>95</v>
      </c>
      <c r="B17" s="167" t="s">
        <v>17</v>
      </c>
      <c r="C17" s="136">
        <v>2.6</v>
      </c>
      <c r="D17" s="128">
        <v>8813</v>
      </c>
      <c r="E17" s="129">
        <f t="shared" si="1"/>
        <v>1.0850014219637381</v>
      </c>
      <c r="F17" s="109">
        <v>107651</v>
      </c>
      <c r="G17" s="129">
        <f t="shared" si="2"/>
        <v>0.86978765501205135</v>
      </c>
      <c r="H17" s="134">
        <f>+[2]العمالة!$J$230</f>
        <v>117237</v>
      </c>
      <c r="I17" s="137">
        <f t="shared" si="3"/>
        <v>5.1980372517800539</v>
      </c>
      <c r="J17" s="130">
        <f>+'[3]036'!$F$18</f>
        <v>12177</v>
      </c>
      <c r="K17" s="129">
        <f t="shared" si="4"/>
        <v>0.59322244453245909</v>
      </c>
      <c r="L17" s="130">
        <v>6645</v>
      </c>
      <c r="M17" s="129">
        <f t="shared" si="5"/>
        <v>0.27435346304671482</v>
      </c>
      <c r="N17" s="160" t="s">
        <v>17</v>
      </c>
      <c r="O17" s="160" t="s">
        <v>17</v>
      </c>
      <c r="P17" s="127" t="s">
        <v>96</v>
      </c>
    </row>
    <row r="18" spans="1:16" ht="24" x14ac:dyDescent="0.25">
      <c r="A18" s="126" t="s">
        <v>97</v>
      </c>
      <c r="B18" s="167" t="s">
        <v>17</v>
      </c>
      <c r="C18" s="136">
        <v>2.8</v>
      </c>
      <c r="D18" s="128">
        <v>16216</v>
      </c>
      <c r="E18" s="129">
        <f t="shared" si="1"/>
        <v>1.9964124655127626</v>
      </c>
      <c r="F18" s="109">
        <v>199114</v>
      </c>
      <c r="G18" s="129">
        <f t="shared" si="2"/>
        <v>1.6087811459259047</v>
      </c>
      <c r="H18" s="134" t="s">
        <v>127</v>
      </c>
      <c r="I18" s="137" t="s">
        <v>127</v>
      </c>
      <c r="J18" s="130">
        <f>+'[3]036'!$F$19</f>
        <v>28819</v>
      </c>
      <c r="K18" s="129">
        <f t="shared" si="4"/>
        <v>1.4039646570568236</v>
      </c>
      <c r="L18" s="130">
        <v>19087</v>
      </c>
      <c r="M18" s="129">
        <f t="shared" si="5"/>
        <v>0.7880488411095028</v>
      </c>
      <c r="N18" s="160" t="s">
        <v>17</v>
      </c>
      <c r="O18" s="160" t="s">
        <v>17</v>
      </c>
      <c r="P18" s="127" t="s">
        <v>98</v>
      </c>
    </row>
    <row r="19" spans="1:16" ht="22.5" x14ac:dyDescent="0.25">
      <c r="A19" s="126" t="s">
        <v>121</v>
      </c>
      <c r="B19" s="167" t="s">
        <v>17</v>
      </c>
      <c r="C19" s="136">
        <v>8.5</v>
      </c>
      <c r="D19" s="128">
        <v>22607</v>
      </c>
      <c r="E19" s="129">
        <f t="shared" si="1"/>
        <v>2.7832324005825742</v>
      </c>
      <c r="F19" s="109">
        <v>325198</v>
      </c>
      <c r="G19" s="129">
        <f t="shared" si="2"/>
        <v>2.6275018888315858</v>
      </c>
      <c r="H19" s="134" t="s">
        <v>127</v>
      </c>
      <c r="I19" s="137" t="s">
        <v>127</v>
      </c>
      <c r="J19" s="130">
        <f>+'[3]036'!$F$20</f>
        <v>84849</v>
      </c>
      <c r="K19" s="129">
        <f t="shared" si="4"/>
        <v>4.1335576247133634</v>
      </c>
      <c r="L19" s="130">
        <v>383763</v>
      </c>
      <c r="M19" s="129">
        <f t="shared" si="5"/>
        <v>15.844500833588626</v>
      </c>
      <c r="N19" s="160" t="s">
        <v>17</v>
      </c>
      <c r="O19" s="160" t="s">
        <v>17</v>
      </c>
      <c r="P19" s="127" t="s">
        <v>99</v>
      </c>
    </row>
    <row r="20" spans="1:16" ht="22.5" x14ac:dyDescent="0.25">
      <c r="A20" s="126" t="s">
        <v>120</v>
      </c>
      <c r="B20" s="167" t="s">
        <v>17</v>
      </c>
      <c r="C20" s="136">
        <v>3.9</v>
      </c>
      <c r="D20" s="128">
        <v>100673</v>
      </c>
      <c r="E20" s="129">
        <f t="shared" si="1"/>
        <v>12.394229905066991</v>
      </c>
      <c r="F20" s="109">
        <v>1873789</v>
      </c>
      <c r="G20" s="129">
        <f t="shared" si="2"/>
        <v>15.139650725932658</v>
      </c>
      <c r="H20" s="134" t="s">
        <v>127</v>
      </c>
      <c r="I20" s="137" t="s">
        <v>127</v>
      </c>
      <c r="J20" s="130">
        <f>+'[3]036'!$F$21</f>
        <v>87281</v>
      </c>
      <c r="K20" s="129">
        <f t="shared" si="4"/>
        <v>4.252036477066401</v>
      </c>
      <c r="L20" s="130">
        <v>246513</v>
      </c>
      <c r="M20" s="129">
        <f t="shared" si="5"/>
        <v>10.177832240185825</v>
      </c>
      <c r="N20" s="160" t="s">
        <v>17</v>
      </c>
      <c r="O20" s="160" t="s">
        <v>17</v>
      </c>
      <c r="P20" s="127" t="s">
        <v>124</v>
      </c>
    </row>
    <row r="21" spans="1:16" x14ac:dyDescent="0.25">
      <c r="A21" s="126" t="s">
        <v>100</v>
      </c>
      <c r="B21" s="167" t="s">
        <v>17</v>
      </c>
      <c r="C21" s="136">
        <v>2.2999999999999998</v>
      </c>
      <c r="D21" s="128">
        <v>28674</v>
      </c>
      <c r="E21" s="129">
        <f t="shared" si="1"/>
        <v>3.5301634827400687</v>
      </c>
      <c r="F21" s="109">
        <v>1272248</v>
      </c>
      <c r="G21" s="129">
        <f t="shared" si="2"/>
        <v>10.27938063291351</v>
      </c>
      <c r="H21" s="134">
        <f>+[2]العمالة!$J$232</f>
        <v>21359</v>
      </c>
      <c r="I21" s="137">
        <f t="shared" si="3"/>
        <v>0.94701227138847088</v>
      </c>
      <c r="J21" s="130">
        <f>+'[3]036'!$F$22</f>
        <v>47053</v>
      </c>
      <c r="K21" s="129">
        <f t="shared" si="4"/>
        <v>2.2922637499043939</v>
      </c>
      <c r="L21" s="130">
        <v>145980</v>
      </c>
      <c r="M21" s="129">
        <f t="shared" si="5"/>
        <v>6.0271058744257981</v>
      </c>
      <c r="N21" s="160" t="s">
        <v>17</v>
      </c>
      <c r="O21" s="160" t="s">
        <v>17</v>
      </c>
      <c r="P21" s="127" t="s">
        <v>101</v>
      </c>
    </row>
    <row r="22" spans="1:16" x14ac:dyDescent="0.25">
      <c r="A22" s="126" t="s">
        <v>119</v>
      </c>
      <c r="B22" s="167" t="s">
        <v>17</v>
      </c>
      <c r="C22" s="136">
        <v>1.6</v>
      </c>
      <c r="D22" s="128">
        <v>3942</v>
      </c>
      <c r="E22" s="129">
        <f t="shared" si="1"/>
        <v>0.48531437709985875</v>
      </c>
      <c r="F22" s="109">
        <v>552803</v>
      </c>
      <c r="G22" s="129">
        <f t="shared" si="2"/>
        <v>4.4664817331341737</v>
      </c>
      <c r="H22" s="134">
        <f>+[2]العمالة!$J$233</f>
        <v>12396</v>
      </c>
      <c r="I22" s="137">
        <f t="shared" si="3"/>
        <v>0.54961206592684519</v>
      </c>
      <c r="J22" s="130">
        <f>+'[3]036'!$F$23</f>
        <v>29959</v>
      </c>
      <c r="K22" s="129">
        <f t="shared" si="4"/>
        <v>1.45950161909731</v>
      </c>
      <c r="L22" s="130">
        <v>71831</v>
      </c>
      <c r="M22" s="129">
        <f t="shared" si="5"/>
        <v>2.965701069090831</v>
      </c>
      <c r="N22" s="160" t="s">
        <v>17</v>
      </c>
      <c r="O22" s="160" t="s">
        <v>17</v>
      </c>
      <c r="P22" s="127" t="s">
        <v>125</v>
      </c>
    </row>
    <row r="23" spans="1:16" ht="22.5" x14ac:dyDescent="0.25">
      <c r="A23" s="126" t="s">
        <v>102</v>
      </c>
      <c r="B23" s="167" t="s">
        <v>17</v>
      </c>
      <c r="C23" s="136">
        <v>0.6</v>
      </c>
      <c r="D23" s="128">
        <v>1300</v>
      </c>
      <c r="E23" s="129">
        <f t="shared" si="1"/>
        <v>0.16004786662349479</v>
      </c>
      <c r="F23" s="109">
        <v>26537</v>
      </c>
      <c r="G23" s="129">
        <f t="shared" si="2"/>
        <v>0.2144109669306816</v>
      </c>
      <c r="H23" s="134" t="s">
        <v>127</v>
      </c>
      <c r="I23" s="137" t="s">
        <v>127</v>
      </c>
      <c r="J23" s="130">
        <f>+'[3]036'!$F$24</f>
        <v>6280</v>
      </c>
      <c r="K23" s="129">
        <f t="shared" si="4"/>
        <v>0.3059404575563639</v>
      </c>
      <c r="L23" s="130">
        <v>2030</v>
      </c>
      <c r="M23" s="129">
        <f t="shared" si="5"/>
        <v>8.381302181863523E-2</v>
      </c>
      <c r="N23" s="160" t="s">
        <v>17</v>
      </c>
      <c r="O23" s="160" t="s">
        <v>17</v>
      </c>
      <c r="P23" s="127" t="s">
        <v>103</v>
      </c>
    </row>
    <row r="24" spans="1:16" x14ac:dyDescent="0.25">
      <c r="A24" s="126" t="s">
        <v>104</v>
      </c>
      <c r="B24" s="167" t="s">
        <v>17</v>
      </c>
      <c r="C24" s="136">
        <v>0.8</v>
      </c>
      <c r="D24" s="128">
        <v>14636</v>
      </c>
      <c r="E24" s="129">
        <f t="shared" si="1"/>
        <v>1.8018927506934381</v>
      </c>
      <c r="F24" s="109">
        <v>223100</v>
      </c>
      <c r="G24" s="129">
        <f t="shared" si="2"/>
        <v>1.8025808012297948</v>
      </c>
      <c r="H24" s="134">
        <f>+[2]العمالة!$J$234</f>
        <v>55069</v>
      </c>
      <c r="I24" s="137">
        <f t="shared" si="3"/>
        <v>2.4416414051730748</v>
      </c>
      <c r="J24" s="130">
        <f>+'[3]036'!$F$25</f>
        <v>16192</v>
      </c>
      <c r="K24" s="129">
        <f t="shared" si="4"/>
        <v>0.78881972750838281</v>
      </c>
      <c r="L24" s="130">
        <v>13513</v>
      </c>
      <c r="M24" s="129">
        <f t="shared" si="5"/>
        <v>0.55791397233261963</v>
      </c>
      <c r="N24" s="160" t="s">
        <v>17</v>
      </c>
      <c r="O24" s="160" t="s">
        <v>17</v>
      </c>
      <c r="P24" s="127" t="s">
        <v>105</v>
      </c>
    </row>
    <row r="25" spans="1:16" ht="37.5" customHeight="1" x14ac:dyDescent="0.25">
      <c r="A25" s="126" t="s">
        <v>118</v>
      </c>
      <c r="B25" s="167" t="s">
        <v>17</v>
      </c>
      <c r="C25" s="136">
        <v>14.8</v>
      </c>
      <c r="D25" s="128">
        <v>94957</v>
      </c>
      <c r="E25" s="129">
        <f t="shared" si="1"/>
        <v>11.690511746897842</v>
      </c>
      <c r="F25" s="109">
        <v>974273</v>
      </c>
      <c r="G25" s="129">
        <f t="shared" si="2"/>
        <v>7.8718323843861766</v>
      </c>
      <c r="H25" s="134">
        <f>+[2]العمالة!$J$235</f>
        <v>195488</v>
      </c>
      <c r="I25" s="137">
        <f t="shared" si="3"/>
        <v>8.6675188402635612</v>
      </c>
      <c r="J25" s="130">
        <f>+'[3]036'!$F$26</f>
        <v>173742</v>
      </c>
      <c r="K25" s="129">
        <f t="shared" si="4"/>
        <v>8.4641253147703477</v>
      </c>
      <c r="L25" s="130">
        <v>299370</v>
      </c>
      <c r="M25" s="129">
        <f t="shared" si="5"/>
        <v>12.360149922091049</v>
      </c>
      <c r="N25" s="160" t="s">
        <v>17</v>
      </c>
      <c r="O25" s="160" t="s">
        <v>17</v>
      </c>
      <c r="P25" s="127" t="s">
        <v>130</v>
      </c>
    </row>
    <row r="26" spans="1:16" ht="31.5" customHeight="1" x14ac:dyDescent="0.25">
      <c r="A26" s="126" t="s">
        <v>106</v>
      </c>
      <c r="B26" s="167" t="s">
        <v>17</v>
      </c>
      <c r="C26" s="136">
        <v>0.1</v>
      </c>
      <c r="D26" s="128">
        <v>2100</v>
      </c>
      <c r="E26" s="129">
        <f t="shared" si="1"/>
        <v>0.25853886146872235</v>
      </c>
      <c r="F26" s="109">
        <v>8719</v>
      </c>
      <c r="G26" s="129">
        <f t="shared" si="2"/>
        <v>7.0446893796156804E-2</v>
      </c>
      <c r="H26" s="134">
        <f>+[2]العمالة!$J$236</f>
        <v>974</v>
      </c>
      <c r="I26" s="137">
        <f t="shared" si="3"/>
        <v>4.318507197585892E-2</v>
      </c>
      <c r="J26" s="130">
        <f>+'[3]036'!$F$27</f>
        <v>4949</v>
      </c>
      <c r="K26" s="129">
        <f t="shared" si="4"/>
        <v>0.24109861854242756</v>
      </c>
      <c r="L26" s="130">
        <v>612</v>
      </c>
      <c r="M26" s="129">
        <f t="shared" si="5"/>
        <v>2.5267768154189539E-2</v>
      </c>
      <c r="N26" s="160" t="s">
        <v>17</v>
      </c>
      <c r="O26" s="160" t="s">
        <v>17</v>
      </c>
      <c r="P26" s="127" t="s">
        <v>126</v>
      </c>
    </row>
    <row r="27" spans="1:16" ht="15.75" thickBot="1" x14ac:dyDescent="0.3">
      <c r="A27" s="265" t="s">
        <v>137</v>
      </c>
      <c r="B27" s="265" t="s">
        <v>17</v>
      </c>
      <c r="C27" s="269" t="s">
        <v>127</v>
      </c>
      <c r="D27" s="291">
        <v>11259</v>
      </c>
      <c r="E27" s="292">
        <f t="shared" si="1"/>
        <v>1.3861376387030213</v>
      </c>
      <c r="F27" s="269" t="s">
        <v>127</v>
      </c>
      <c r="G27" s="269" t="s">
        <v>127</v>
      </c>
      <c r="H27" s="293">
        <f>+[2]العمالة!$J$237</f>
        <v>244347</v>
      </c>
      <c r="I27" s="294">
        <f t="shared" si="3"/>
        <v>10.833822158198359</v>
      </c>
      <c r="J27" s="269" t="s">
        <v>127</v>
      </c>
      <c r="K27" s="269" t="s">
        <v>127</v>
      </c>
      <c r="L27" s="269" t="s">
        <v>127</v>
      </c>
      <c r="M27" s="269" t="s">
        <v>127</v>
      </c>
      <c r="N27" s="265" t="s">
        <v>17</v>
      </c>
      <c r="O27" s="265" t="s">
        <v>17</v>
      </c>
      <c r="P27" s="272" t="s">
        <v>169</v>
      </c>
    </row>
    <row r="28" spans="1:16" s="65" customFormat="1" ht="19.5" thickTop="1" thickBot="1" x14ac:dyDescent="0.3">
      <c r="A28" s="369" t="s">
        <v>155</v>
      </c>
      <c r="B28" s="370"/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1"/>
    </row>
    <row r="29" spans="1:16" ht="16.5" thickTop="1" x14ac:dyDescent="0.25">
      <c r="A29" s="295" t="s">
        <v>16</v>
      </c>
      <c r="B29" s="255" t="s">
        <v>17</v>
      </c>
      <c r="C29" s="300">
        <v>100</v>
      </c>
      <c r="D29" s="298">
        <f t="shared" ref="D29:M29" si="6">SUM(D30:D49)</f>
        <v>646762</v>
      </c>
      <c r="E29" s="296">
        <f t="shared" si="6"/>
        <v>100.00000000000001</v>
      </c>
      <c r="F29" s="298">
        <f t="shared" si="6"/>
        <v>10894415</v>
      </c>
      <c r="G29" s="296">
        <f t="shared" si="6"/>
        <v>99.999999999999986</v>
      </c>
      <c r="H29" s="298">
        <f t="shared" si="6"/>
        <v>1917783</v>
      </c>
      <c r="I29" s="296">
        <f t="shared" si="6"/>
        <v>100</v>
      </c>
      <c r="J29" s="298">
        <f t="shared" si="6"/>
        <v>1781710</v>
      </c>
      <c r="K29" s="296">
        <f t="shared" si="6"/>
        <v>99.999999999999986</v>
      </c>
      <c r="L29" s="298">
        <f t="shared" si="6"/>
        <v>1765387</v>
      </c>
      <c r="M29" s="296">
        <f t="shared" si="6"/>
        <v>99.999999999999986</v>
      </c>
      <c r="N29" s="255" t="s">
        <v>17</v>
      </c>
      <c r="O29" s="255" t="s">
        <v>17</v>
      </c>
      <c r="P29" s="299" t="s">
        <v>18</v>
      </c>
    </row>
    <row r="30" spans="1:16" ht="24" x14ac:dyDescent="0.25">
      <c r="A30" s="126" t="s">
        <v>83</v>
      </c>
      <c r="B30" s="167" t="s">
        <v>17</v>
      </c>
      <c r="C30" s="136">
        <v>0.2</v>
      </c>
      <c r="D30" s="128">
        <v>8586</v>
      </c>
      <c r="E30" s="129">
        <f>+D30/$D$29*100</f>
        <v>1.3275362498105949</v>
      </c>
      <c r="F30" s="109">
        <v>556585</v>
      </c>
      <c r="G30" s="129">
        <f>+F30/$F$29*100</f>
        <v>5.1089021301281434</v>
      </c>
      <c r="H30" s="134">
        <f>+[2]العمالة!$J$239</f>
        <v>94497</v>
      </c>
      <c r="I30" s="137">
        <f>+H30/$H$29*100</f>
        <v>4.9274083668485957</v>
      </c>
      <c r="J30" s="130">
        <f>+'[3]037'!$F$7</f>
        <v>24916</v>
      </c>
      <c r="K30" s="129">
        <f>+J30/$J$29*100</f>
        <v>1.3984318435660126</v>
      </c>
      <c r="L30" s="130">
        <v>76632</v>
      </c>
      <c r="M30" s="129">
        <f>+L30/$L$29*100</f>
        <v>4.3408045941201561</v>
      </c>
      <c r="N30" s="160" t="s">
        <v>17</v>
      </c>
      <c r="O30" s="160" t="s">
        <v>17</v>
      </c>
      <c r="P30" s="127" t="s">
        <v>84</v>
      </c>
    </row>
    <row r="31" spans="1:16" x14ac:dyDescent="0.25">
      <c r="A31" s="126" t="s">
        <v>85</v>
      </c>
      <c r="B31" s="167" t="s">
        <v>17</v>
      </c>
      <c r="C31" s="136">
        <v>3.3</v>
      </c>
      <c r="D31" s="128">
        <v>1933</v>
      </c>
      <c r="E31" s="129">
        <f t="shared" ref="E31:E49" si="7">+D31/$D$29*100</f>
        <v>0.29887346504587464</v>
      </c>
      <c r="F31" s="109">
        <v>169237</v>
      </c>
      <c r="G31" s="129">
        <f t="shared" ref="G31:G48" si="8">+F31/$F$29*100</f>
        <v>1.5534289817305473</v>
      </c>
      <c r="H31" s="134">
        <f>+[2]العمالة!$J$240</f>
        <v>44582</v>
      </c>
      <c r="I31" s="137">
        <f t="shared" ref="I31:I49" si="9">+H31/$H$29*100</f>
        <v>2.3246634264669153</v>
      </c>
      <c r="J31" s="130">
        <f>+'[3]037'!$F$8</f>
        <v>93901</v>
      </c>
      <c r="K31" s="129">
        <f t="shared" ref="K31:K48" si="10">+J31/$J$29*100</f>
        <v>5.2702740625578794</v>
      </c>
      <c r="L31" s="130">
        <v>351540</v>
      </c>
      <c r="M31" s="129">
        <f t="shared" ref="M31:M48" si="11">+L31/$L$29*100</f>
        <v>19.912914278852174</v>
      </c>
      <c r="N31" s="160" t="s">
        <v>17</v>
      </c>
      <c r="O31" s="160" t="s">
        <v>17</v>
      </c>
      <c r="P31" s="127" t="s">
        <v>86</v>
      </c>
    </row>
    <row r="32" spans="1:16" x14ac:dyDescent="0.25">
      <c r="A32" s="126" t="s">
        <v>87</v>
      </c>
      <c r="B32" s="167" t="s">
        <v>17</v>
      </c>
      <c r="C32" s="136">
        <v>8.8000000000000007</v>
      </c>
      <c r="D32" s="128">
        <v>89029</v>
      </c>
      <c r="E32" s="129">
        <f t="shared" si="7"/>
        <v>13.765341810434132</v>
      </c>
      <c r="F32" s="109">
        <v>1034584</v>
      </c>
      <c r="G32" s="129">
        <f t="shared" si="8"/>
        <v>9.4964621780976763</v>
      </c>
      <c r="H32" s="134">
        <f>+[2]العمالة!$J$241</f>
        <v>238516</v>
      </c>
      <c r="I32" s="137">
        <f t="shared" si="9"/>
        <v>12.437069261746506</v>
      </c>
      <c r="J32" s="130">
        <f>+'[3]037'!$F$9</f>
        <v>141850</v>
      </c>
      <c r="K32" s="129">
        <f t="shared" si="10"/>
        <v>7.9614527616727759</v>
      </c>
      <c r="L32" s="130">
        <v>163195</v>
      </c>
      <c r="M32" s="129">
        <f t="shared" si="11"/>
        <v>9.2441487333938674</v>
      </c>
      <c r="N32" s="160" t="s">
        <v>17</v>
      </c>
      <c r="O32" s="160" t="s">
        <v>17</v>
      </c>
      <c r="P32" s="127" t="s">
        <v>88</v>
      </c>
    </row>
    <row r="33" spans="1:16" ht="36" x14ac:dyDescent="0.25">
      <c r="A33" s="126" t="s">
        <v>168</v>
      </c>
      <c r="B33" s="337" t="s">
        <v>17</v>
      </c>
      <c r="C33" s="158">
        <v>1</v>
      </c>
      <c r="D33" s="128">
        <v>1327</v>
      </c>
      <c r="E33" s="129">
        <f t="shared" si="7"/>
        <v>0.20517593798027714</v>
      </c>
      <c r="F33" s="128">
        <v>130350</v>
      </c>
      <c r="G33" s="129">
        <f t="shared" si="8"/>
        <v>1.1964846207896431</v>
      </c>
      <c r="H33" s="134">
        <f>+[2]العمالة!$J$242</f>
        <v>3602</v>
      </c>
      <c r="I33" s="137">
        <f t="shared" si="9"/>
        <v>0.18782104127526419</v>
      </c>
      <c r="J33" s="128">
        <f>+'[3]037'!$F$10+'[3]037'!$F$11</f>
        <v>24422</v>
      </c>
      <c r="K33" s="129">
        <f t="shared" si="10"/>
        <v>1.3707056703952942</v>
      </c>
      <c r="L33" s="128">
        <v>1981</v>
      </c>
      <c r="M33" s="129">
        <f t="shared" si="11"/>
        <v>0.11221335605167593</v>
      </c>
      <c r="N33" s="337" t="s">
        <v>17</v>
      </c>
      <c r="O33" s="337" t="s">
        <v>17</v>
      </c>
      <c r="P33" s="127" t="s">
        <v>147</v>
      </c>
    </row>
    <row r="34" spans="1:16" x14ac:dyDescent="0.25">
      <c r="A34" s="126" t="s">
        <v>89</v>
      </c>
      <c r="B34" s="167" t="s">
        <v>17</v>
      </c>
      <c r="C34" s="136">
        <v>29.1</v>
      </c>
      <c r="D34" s="128">
        <v>175926</v>
      </c>
      <c r="E34" s="129">
        <f t="shared" si="7"/>
        <v>27.201041495944413</v>
      </c>
      <c r="F34" s="109">
        <v>2004992</v>
      </c>
      <c r="G34" s="129">
        <f t="shared" si="8"/>
        <v>18.403851881904625</v>
      </c>
      <c r="H34" s="134">
        <f>+[2]العمالة!$J$243</f>
        <v>693984</v>
      </c>
      <c r="I34" s="137">
        <f t="shared" si="9"/>
        <v>36.186784427643794</v>
      </c>
      <c r="J34" s="130">
        <f>+'[3]037'!$F$12</f>
        <v>840820</v>
      </c>
      <c r="K34" s="129">
        <f t="shared" si="10"/>
        <v>47.191742763973934</v>
      </c>
      <c r="L34" s="130">
        <v>299257</v>
      </c>
      <c r="M34" s="129">
        <f t="shared" si="11"/>
        <v>16.9513540090643</v>
      </c>
      <c r="N34" s="160" t="s">
        <v>17</v>
      </c>
      <c r="O34" s="160" t="s">
        <v>17</v>
      </c>
      <c r="P34" s="127" t="s">
        <v>90</v>
      </c>
    </row>
    <row r="35" spans="1:16" ht="23.25" customHeight="1" x14ac:dyDescent="0.25">
      <c r="A35" s="126" t="s">
        <v>122</v>
      </c>
      <c r="B35" s="167" t="s">
        <v>17</v>
      </c>
      <c r="C35" s="136">
        <v>11.4</v>
      </c>
      <c r="D35" s="128">
        <v>110198</v>
      </c>
      <c r="E35" s="129">
        <f t="shared" si="7"/>
        <v>17.038415986096894</v>
      </c>
      <c r="F35" s="109">
        <v>1742082</v>
      </c>
      <c r="G35" s="129">
        <f t="shared" si="8"/>
        <v>15.990597016911876</v>
      </c>
      <c r="H35" s="134">
        <f>+[2]العمالة!$J$244</f>
        <v>265207</v>
      </c>
      <c r="I35" s="137">
        <f t="shared" si="9"/>
        <v>13.828832563433924</v>
      </c>
      <c r="J35" s="130">
        <f>+'[3]037'!$F$13</f>
        <v>227380</v>
      </c>
      <c r="K35" s="129">
        <f t="shared" si="10"/>
        <v>12.761897278457212</v>
      </c>
      <c r="L35" s="130">
        <v>81712</v>
      </c>
      <c r="M35" s="129">
        <f t="shared" si="11"/>
        <v>4.6285601967160739</v>
      </c>
      <c r="N35" s="160" t="s">
        <v>17</v>
      </c>
      <c r="O35" s="160" t="s">
        <v>17</v>
      </c>
      <c r="P35" s="127" t="s">
        <v>123</v>
      </c>
    </row>
    <row r="36" spans="1:16" ht="33.75" x14ac:dyDescent="0.25">
      <c r="A36" s="126" t="s">
        <v>148</v>
      </c>
      <c r="B36" s="337" t="s">
        <v>17</v>
      </c>
      <c r="C36" s="136">
        <v>8.5</v>
      </c>
      <c r="D36" s="128">
        <v>23558</v>
      </c>
      <c r="E36" s="129">
        <f t="shared" si="7"/>
        <v>3.6424527105797808</v>
      </c>
      <c r="F36" s="128">
        <v>564337</v>
      </c>
      <c r="G36" s="129">
        <f t="shared" si="8"/>
        <v>5.1800578553322962</v>
      </c>
      <c r="H36" s="134">
        <f>+[2]العمالة!$J$246</f>
        <v>84804</v>
      </c>
      <c r="I36" s="137">
        <f t="shared" si="9"/>
        <v>4.4219810061930893</v>
      </c>
      <c r="J36" s="128">
        <f>+'[3]037'!$F$14+'[3]037'!$F$16</f>
        <v>61780</v>
      </c>
      <c r="K36" s="129">
        <f t="shared" si="10"/>
        <v>3.4674554220383791</v>
      </c>
      <c r="L36" s="128">
        <v>116048</v>
      </c>
      <c r="M36" s="129">
        <f t="shared" si="11"/>
        <v>6.5735161752069091</v>
      </c>
      <c r="N36" s="337" t="s">
        <v>17</v>
      </c>
      <c r="O36" s="337" t="s">
        <v>17</v>
      </c>
      <c r="P36" s="127" t="s">
        <v>149</v>
      </c>
    </row>
    <row r="37" spans="1:16" ht="24" x14ac:dyDescent="0.25">
      <c r="A37" s="126" t="s">
        <v>91</v>
      </c>
      <c r="B37" s="167" t="s">
        <v>17</v>
      </c>
      <c r="C37" s="136">
        <v>6.5</v>
      </c>
      <c r="D37" s="128">
        <v>33376</v>
      </c>
      <c r="E37" s="129">
        <f t="shared" si="7"/>
        <v>5.160476342147498</v>
      </c>
      <c r="F37" s="109">
        <v>377589</v>
      </c>
      <c r="G37" s="129">
        <f t="shared" si="8"/>
        <v>3.4658951398491795</v>
      </c>
      <c r="H37" s="134">
        <f>+[2]العمالة!$J$245</f>
        <v>115600</v>
      </c>
      <c r="I37" s="137">
        <f t="shared" si="9"/>
        <v>6.0277935511994842</v>
      </c>
      <c r="J37" s="130">
        <f>+'[3]037'!$F$15</f>
        <v>55408</v>
      </c>
      <c r="K37" s="129">
        <f t="shared" si="10"/>
        <v>3.1098214636500887</v>
      </c>
      <c r="L37" s="130">
        <v>57413</v>
      </c>
      <c r="M37" s="129">
        <f t="shared" si="11"/>
        <v>3.2521481125668195</v>
      </c>
      <c r="N37" s="160" t="s">
        <v>17</v>
      </c>
      <c r="O37" s="160" t="s">
        <v>17</v>
      </c>
      <c r="P37" s="127" t="s">
        <v>92</v>
      </c>
    </row>
    <row r="38" spans="1:16" ht="22.5" x14ac:dyDescent="0.25">
      <c r="A38" s="126" t="s">
        <v>93</v>
      </c>
      <c r="B38" s="167" t="s">
        <v>17</v>
      </c>
      <c r="C38" s="158">
        <v>2</v>
      </c>
      <c r="D38" s="128">
        <v>14870</v>
      </c>
      <c r="E38" s="129">
        <f t="shared" si="7"/>
        <v>2.2991455898769564</v>
      </c>
      <c r="F38" s="109">
        <v>135677</v>
      </c>
      <c r="G38" s="129">
        <f t="shared" si="8"/>
        <v>1.2453812343297002</v>
      </c>
      <c r="H38" s="134">
        <f>+[2]العمالة!$J$247</f>
        <v>12162</v>
      </c>
      <c r="I38" s="137">
        <f t="shared" si="9"/>
        <v>0.63416976790387647</v>
      </c>
      <c r="J38" s="130">
        <f>+'[3]037'!$F$17</f>
        <v>9886</v>
      </c>
      <c r="K38" s="129">
        <f t="shared" si="10"/>
        <v>0.55486021855408563</v>
      </c>
      <c r="L38" s="130">
        <v>12782</v>
      </c>
      <c r="M38" s="129">
        <f t="shared" si="11"/>
        <v>0.72403388038996552</v>
      </c>
      <c r="N38" s="160" t="s">
        <v>17</v>
      </c>
      <c r="O38" s="160" t="s">
        <v>17</v>
      </c>
      <c r="P38" s="127" t="s">
        <v>94</v>
      </c>
    </row>
    <row r="39" spans="1:16" x14ac:dyDescent="0.25">
      <c r="A39" s="126" t="s">
        <v>95</v>
      </c>
      <c r="B39" s="167" t="s">
        <v>17</v>
      </c>
      <c r="C39" s="136">
        <v>2.9</v>
      </c>
      <c r="D39" s="128">
        <v>7600</v>
      </c>
      <c r="E39" s="129">
        <f t="shared" si="7"/>
        <v>1.1750844978523785</v>
      </c>
      <c r="F39" s="109">
        <v>105633</v>
      </c>
      <c r="G39" s="129">
        <f t="shared" si="8"/>
        <v>0.96960690408801198</v>
      </c>
      <c r="H39" s="134">
        <f>+[2]العمالة!$J$248</f>
        <v>106880</v>
      </c>
      <c r="I39" s="137">
        <f t="shared" si="9"/>
        <v>5.5731018577180009</v>
      </c>
      <c r="J39" s="130">
        <f>+'[3]037'!$F$18</f>
        <v>11405</v>
      </c>
      <c r="K39" s="129">
        <f t="shared" si="10"/>
        <v>0.6401153947612126</v>
      </c>
      <c r="L39" s="130">
        <v>5328</v>
      </c>
      <c r="M39" s="129">
        <f t="shared" si="11"/>
        <v>0.30180351390375032</v>
      </c>
      <c r="N39" s="160" t="s">
        <v>17</v>
      </c>
      <c r="O39" s="160" t="s">
        <v>17</v>
      </c>
      <c r="P39" s="127" t="s">
        <v>96</v>
      </c>
    </row>
    <row r="40" spans="1:16" ht="24" x14ac:dyDescent="0.25">
      <c r="A40" s="126" t="s">
        <v>97</v>
      </c>
      <c r="B40" s="167" t="s">
        <v>17</v>
      </c>
      <c r="C40" s="136">
        <v>2.7</v>
      </c>
      <c r="D40" s="128">
        <v>12177</v>
      </c>
      <c r="E40" s="129">
        <f t="shared" si="7"/>
        <v>1.8827636750458436</v>
      </c>
      <c r="F40" s="109">
        <v>193466</v>
      </c>
      <c r="G40" s="129">
        <f t="shared" si="8"/>
        <v>1.7758273390540016</v>
      </c>
      <c r="H40" s="134" t="s">
        <v>127</v>
      </c>
      <c r="I40" s="137" t="s">
        <v>127</v>
      </c>
      <c r="J40" s="130">
        <f>+'[3]037'!$F$19</f>
        <v>25458</v>
      </c>
      <c r="K40" s="129">
        <f t="shared" si="10"/>
        <v>1.428852057854533</v>
      </c>
      <c r="L40" s="130">
        <v>14917</v>
      </c>
      <c r="M40" s="129">
        <f t="shared" si="11"/>
        <v>0.84497053620537588</v>
      </c>
      <c r="N40" s="160" t="s">
        <v>17</v>
      </c>
      <c r="O40" s="160" t="s">
        <v>17</v>
      </c>
      <c r="P40" s="127" t="s">
        <v>98</v>
      </c>
    </row>
    <row r="41" spans="1:16" ht="22.5" x14ac:dyDescent="0.25">
      <c r="A41" s="126" t="s">
        <v>121</v>
      </c>
      <c r="B41" s="167" t="s">
        <v>17</v>
      </c>
      <c r="C41" s="136">
        <v>9.6999999999999993</v>
      </c>
      <c r="D41" s="128">
        <v>20146</v>
      </c>
      <c r="E41" s="129">
        <f t="shared" si="7"/>
        <v>3.1149016175965811</v>
      </c>
      <c r="F41" s="109">
        <v>317087</v>
      </c>
      <c r="G41" s="129">
        <f t="shared" si="8"/>
        <v>2.9105463671064489</v>
      </c>
      <c r="H41" s="134" t="s">
        <v>127</v>
      </c>
      <c r="I41" s="137" t="s">
        <v>127</v>
      </c>
      <c r="J41" s="130">
        <f>+'[3]037'!$F$20</f>
        <v>79049</v>
      </c>
      <c r="K41" s="129">
        <f t="shared" si="10"/>
        <v>4.4366928400244703</v>
      </c>
      <c r="L41" s="130">
        <v>322360</v>
      </c>
      <c r="M41" s="129">
        <f t="shared" si="11"/>
        <v>18.260018908035462</v>
      </c>
      <c r="N41" s="160" t="s">
        <v>17</v>
      </c>
      <c r="O41" s="160" t="s">
        <v>17</v>
      </c>
      <c r="P41" s="127" t="s">
        <v>99</v>
      </c>
    </row>
    <row r="42" spans="1:16" ht="22.5" x14ac:dyDescent="0.25">
      <c r="A42" s="126" t="s">
        <v>120</v>
      </c>
      <c r="B42" s="167" t="s">
        <v>17</v>
      </c>
      <c r="C42" s="158">
        <v>4</v>
      </c>
      <c r="D42" s="128">
        <v>83089</v>
      </c>
      <c r="E42" s="129">
        <f t="shared" si="7"/>
        <v>12.846920505533721</v>
      </c>
      <c r="F42" s="109">
        <v>1831557</v>
      </c>
      <c r="G42" s="129">
        <f t="shared" si="8"/>
        <v>16.811889394703616</v>
      </c>
      <c r="H42" s="134" t="s">
        <v>127</v>
      </c>
      <c r="I42" s="137" t="s">
        <v>127</v>
      </c>
      <c r="J42" s="130">
        <f>+'[3]037'!$F$21</f>
        <v>71856</v>
      </c>
      <c r="K42" s="129">
        <f t="shared" si="10"/>
        <v>4.0329795533504331</v>
      </c>
      <c r="L42" s="130">
        <v>165923</v>
      </c>
      <c r="M42" s="129">
        <f t="shared" si="11"/>
        <v>9.3986757577800226</v>
      </c>
      <c r="N42" s="160" t="s">
        <v>17</v>
      </c>
      <c r="O42" s="160" t="s">
        <v>17</v>
      </c>
      <c r="P42" s="127" t="s">
        <v>124</v>
      </c>
    </row>
    <row r="43" spans="1:16" x14ac:dyDescent="0.25">
      <c r="A43" s="126" t="s">
        <v>100</v>
      </c>
      <c r="B43" s="167" t="s">
        <v>17</v>
      </c>
      <c r="C43" s="136">
        <v>1.2</v>
      </c>
      <c r="D43" s="128">
        <v>12976</v>
      </c>
      <c r="E43" s="129">
        <f t="shared" si="7"/>
        <v>2.0063021637016396</v>
      </c>
      <c r="F43" s="109">
        <v>666843</v>
      </c>
      <c r="G43" s="129">
        <f t="shared" si="8"/>
        <v>6.1209619791425238</v>
      </c>
      <c r="H43" s="134">
        <f>+[2]العمالة!$J$250</f>
        <v>9677</v>
      </c>
      <c r="I43" s="137">
        <f t="shared" si="9"/>
        <v>0.50459306397021986</v>
      </c>
      <c r="J43" s="130">
        <f>+'[3]037'!$F$22</f>
        <v>13471</v>
      </c>
      <c r="K43" s="129">
        <f t="shared" si="10"/>
        <v>0.7560714145399644</v>
      </c>
      <c r="L43" s="130">
        <v>28086</v>
      </c>
      <c r="M43" s="129">
        <f t="shared" si="11"/>
        <v>1.5909259556119988</v>
      </c>
      <c r="N43" s="160" t="s">
        <v>17</v>
      </c>
      <c r="O43" s="160" t="s">
        <v>17</v>
      </c>
      <c r="P43" s="127" t="s">
        <v>101</v>
      </c>
    </row>
    <row r="44" spans="1:16" x14ac:dyDescent="0.25">
      <c r="A44" s="126" t="s">
        <v>119</v>
      </c>
      <c r="B44" s="167" t="s">
        <v>17</v>
      </c>
      <c r="C44" s="136">
        <v>1.1000000000000001</v>
      </c>
      <c r="D44" s="128">
        <v>1679</v>
      </c>
      <c r="E44" s="129">
        <f t="shared" si="7"/>
        <v>0.25960090419659781</v>
      </c>
      <c r="F44" s="109">
        <v>363360</v>
      </c>
      <c r="G44" s="129">
        <f t="shared" si="8"/>
        <v>3.3352869337178728</v>
      </c>
      <c r="H44" s="134">
        <f>+[2]العمالة!$J$251</f>
        <v>5471</v>
      </c>
      <c r="I44" s="137">
        <f t="shared" si="9"/>
        <v>0.28527732282536661</v>
      </c>
      <c r="J44" s="130">
        <f>+'[3]037'!$F$23</f>
        <v>13733</v>
      </c>
      <c r="K44" s="129">
        <f t="shared" si="10"/>
        <v>0.77077638897463674</v>
      </c>
      <c r="L44" s="130">
        <v>14207</v>
      </c>
      <c r="M44" s="129">
        <f t="shared" si="11"/>
        <v>0.80475272560634015</v>
      </c>
      <c r="N44" s="160" t="s">
        <v>17</v>
      </c>
      <c r="O44" s="160" t="s">
        <v>17</v>
      </c>
      <c r="P44" s="127" t="s">
        <v>125</v>
      </c>
    </row>
    <row r="45" spans="1:16" ht="22.5" x14ac:dyDescent="0.25">
      <c r="A45" s="126" t="s">
        <v>102</v>
      </c>
      <c r="B45" s="167" t="s">
        <v>17</v>
      </c>
      <c r="C45" s="136">
        <v>0.7</v>
      </c>
      <c r="D45" s="128">
        <v>997</v>
      </c>
      <c r="E45" s="129">
        <f t="shared" si="7"/>
        <v>0.15415253215247648</v>
      </c>
      <c r="F45" s="109">
        <v>24925</v>
      </c>
      <c r="G45" s="129">
        <f t="shared" si="8"/>
        <v>0.22878695184642772</v>
      </c>
      <c r="H45" s="134" t="s">
        <v>127</v>
      </c>
      <c r="I45" s="137" t="s">
        <v>127</v>
      </c>
      <c r="J45" s="130">
        <f>+'[3]037'!$F$24</f>
        <v>5396</v>
      </c>
      <c r="K45" s="129">
        <f t="shared" si="10"/>
        <v>0.30285512232630452</v>
      </c>
      <c r="L45" s="130">
        <v>1784</v>
      </c>
      <c r="M45" s="129">
        <f t="shared" si="11"/>
        <v>0.10105432973053501</v>
      </c>
      <c r="N45" s="160" t="s">
        <v>17</v>
      </c>
      <c r="O45" s="160" t="s">
        <v>17</v>
      </c>
      <c r="P45" s="127" t="s">
        <v>103</v>
      </c>
    </row>
    <row r="46" spans="1:16" x14ac:dyDescent="0.25">
      <c r="A46" s="126" t="s">
        <v>104</v>
      </c>
      <c r="B46" s="167" t="s">
        <v>17</v>
      </c>
      <c r="C46" s="136">
        <v>0.7</v>
      </c>
      <c r="D46" s="128">
        <v>10655</v>
      </c>
      <c r="E46" s="129">
        <f t="shared" si="7"/>
        <v>1.6474375427127752</v>
      </c>
      <c r="F46" s="109">
        <v>204569</v>
      </c>
      <c r="G46" s="129">
        <f t="shared" si="8"/>
        <v>1.877741943922643</v>
      </c>
      <c r="H46" s="134">
        <f>+[2]العمالة!$J$252</f>
        <v>49252</v>
      </c>
      <c r="I46" s="137">
        <f t="shared" si="9"/>
        <v>2.5681737714850947</v>
      </c>
      <c r="J46" s="130">
        <f>+'[3]037'!$F$25</f>
        <v>11424</v>
      </c>
      <c r="K46" s="129">
        <f t="shared" si="10"/>
        <v>0.64118178603700937</v>
      </c>
      <c r="L46" s="130">
        <v>5583</v>
      </c>
      <c r="M46" s="129">
        <f t="shared" si="11"/>
        <v>0.31624793883720681</v>
      </c>
      <c r="N46" s="160" t="s">
        <v>17</v>
      </c>
      <c r="O46" s="160" t="s">
        <v>17</v>
      </c>
      <c r="P46" s="127" t="s">
        <v>105</v>
      </c>
    </row>
    <row r="47" spans="1:16" ht="39.75" customHeight="1" x14ac:dyDescent="0.25">
      <c r="A47" s="126" t="s">
        <v>118</v>
      </c>
      <c r="B47" s="167" t="s">
        <v>17</v>
      </c>
      <c r="C47" s="136">
        <v>6.2</v>
      </c>
      <c r="D47" s="128">
        <v>27746</v>
      </c>
      <c r="E47" s="129">
        <f>+D47/$D$29*100</f>
        <v>4.2899861154489596</v>
      </c>
      <c r="F47" s="109">
        <v>463555</v>
      </c>
      <c r="G47" s="129">
        <f t="shared" si="8"/>
        <v>4.2549783535875951</v>
      </c>
      <c r="H47" s="134">
        <f>+[2]العمالة!$J$253</f>
        <v>47905</v>
      </c>
      <c r="I47" s="137">
        <f t="shared" si="9"/>
        <v>2.4979364192924849</v>
      </c>
      <c r="J47" s="130">
        <f>+'[3]037'!$F$26</f>
        <v>66121</v>
      </c>
      <c r="K47" s="129">
        <f t="shared" si="10"/>
        <v>3.7110977656296478</v>
      </c>
      <c r="L47" s="130">
        <v>46027</v>
      </c>
      <c r="M47" s="129">
        <f t="shared" si="11"/>
        <v>2.6071903780870711</v>
      </c>
      <c r="N47" s="160" t="s">
        <v>17</v>
      </c>
      <c r="O47" s="160" t="s">
        <v>17</v>
      </c>
      <c r="P47" s="127" t="s">
        <v>130</v>
      </c>
    </row>
    <row r="48" spans="1:16" ht="30" customHeight="1" x14ac:dyDescent="0.25">
      <c r="A48" s="126" t="s">
        <v>106</v>
      </c>
      <c r="B48" s="167" t="s">
        <v>17</v>
      </c>
      <c r="C48" s="136">
        <v>0.1</v>
      </c>
      <c r="D48" s="128">
        <v>1721</v>
      </c>
      <c r="E48" s="129">
        <f>+D48/$D$29*100</f>
        <v>0.26609479221104515</v>
      </c>
      <c r="F48" s="109">
        <v>7987</v>
      </c>
      <c r="G48" s="129">
        <f t="shared" si="8"/>
        <v>7.3312793757168232E-2</v>
      </c>
      <c r="H48" s="134">
        <f>+[2]العمالة!$J$254</f>
        <v>635</v>
      </c>
      <c r="I48" s="137">
        <f t="shared" si="9"/>
        <v>3.3111149697332802E-2</v>
      </c>
      <c r="J48" s="130">
        <f>+'[3]037'!$F$27</f>
        <v>3434</v>
      </c>
      <c r="K48" s="129">
        <f t="shared" si="10"/>
        <v>0.19273619163612485</v>
      </c>
      <c r="L48" s="130">
        <v>612</v>
      </c>
      <c r="M48" s="129">
        <f t="shared" si="11"/>
        <v>3.4666619840295641E-2</v>
      </c>
      <c r="N48" s="160" t="s">
        <v>17</v>
      </c>
      <c r="O48" s="160" t="s">
        <v>17</v>
      </c>
      <c r="P48" s="127" t="s">
        <v>126</v>
      </c>
    </row>
    <row r="49" spans="1:16" ht="15.75" thickBot="1" x14ac:dyDescent="0.3">
      <c r="A49" s="265" t="s">
        <v>137</v>
      </c>
      <c r="B49" s="265" t="s">
        <v>17</v>
      </c>
      <c r="C49" s="269" t="s">
        <v>127</v>
      </c>
      <c r="D49" s="291">
        <v>9173</v>
      </c>
      <c r="E49" s="292">
        <f t="shared" si="7"/>
        <v>1.4182960656315615</v>
      </c>
      <c r="F49" s="269" t="s">
        <v>127</v>
      </c>
      <c r="G49" s="269" t="s">
        <v>127</v>
      </c>
      <c r="H49" s="293">
        <f>+[2]العمالة!$J$255</f>
        <v>145009</v>
      </c>
      <c r="I49" s="294">
        <f t="shared" si="9"/>
        <v>7.5612830023000512</v>
      </c>
      <c r="J49" s="269" t="s">
        <v>127</v>
      </c>
      <c r="K49" s="269" t="s">
        <v>127</v>
      </c>
      <c r="L49" s="269" t="s">
        <v>127</v>
      </c>
      <c r="M49" s="269" t="s">
        <v>127</v>
      </c>
      <c r="N49" s="265" t="s">
        <v>17</v>
      </c>
      <c r="O49" s="265" t="s">
        <v>17</v>
      </c>
      <c r="P49" s="272" t="s">
        <v>169</v>
      </c>
    </row>
    <row r="50" spans="1:16" s="65" customFormat="1" ht="19.5" thickTop="1" thickBot="1" x14ac:dyDescent="0.3">
      <c r="A50" s="369" t="s">
        <v>156</v>
      </c>
      <c r="B50" s="370"/>
      <c r="C50" s="370"/>
      <c r="D50" s="370"/>
      <c r="E50" s="370"/>
      <c r="F50" s="370"/>
      <c r="G50" s="370"/>
      <c r="H50" s="370"/>
      <c r="I50" s="370"/>
      <c r="J50" s="370"/>
      <c r="K50" s="370"/>
      <c r="L50" s="370"/>
      <c r="M50" s="370"/>
      <c r="N50" s="370"/>
      <c r="O50" s="370"/>
      <c r="P50" s="371"/>
    </row>
    <row r="51" spans="1:16" ht="16.5" thickTop="1" x14ac:dyDescent="0.25">
      <c r="A51" s="295" t="s">
        <v>16</v>
      </c>
      <c r="B51" s="255" t="s">
        <v>17</v>
      </c>
      <c r="C51" s="300">
        <v>100</v>
      </c>
      <c r="D51" s="298">
        <f t="shared" ref="D51:M51" si="12">SUM(D52:D71)</f>
        <v>165495</v>
      </c>
      <c r="E51" s="296">
        <f t="shared" si="12"/>
        <v>100</v>
      </c>
      <c r="F51" s="298">
        <f t="shared" si="12"/>
        <v>1482284</v>
      </c>
      <c r="G51" s="296">
        <f t="shared" si="12"/>
        <v>100</v>
      </c>
      <c r="H51" s="298">
        <f t="shared" si="12"/>
        <v>337626</v>
      </c>
      <c r="I51" s="296">
        <f t="shared" si="12"/>
        <v>100</v>
      </c>
      <c r="J51" s="298">
        <f t="shared" si="12"/>
        <v>270977</v>
      </c>
      <c r="K51" s="296">
        <f t="shared" si="12"/>
        <v>99.999999999999986</v>
      </c>
      <c r="L51" s="298">
        <f t="shared" si="12"/>
        <v>656672</v>
      </c>
      <c r="M51" s="296">
        <f t="shared" si="12"/>
        <v>100</v>
      </c>
      <c r="N51" s="255" t="s">
        <v>17</v>
      </c>
      <c r="O51" s="255" t="s">
        <v>17</v>
      </c>
      <c r="P51" s="299" t="s">
        <v>18</v>
      </c>
    </row>
    <row r="52" spans="1:16" ht="24" x14ac:dyDescent="0.25">
      <c r="A52" s="126" t="s">
        <v>83</v>
      </c>
      <c r="B52" s="167" t="s">
        <v>17</v>
      </c>
      <c r="C52" s="158">
        <v>0</v>
      </c>
      <c r="D52" s="128">
        <v>84</v>
      </c>
      <c r="E52" s="129">
        <f>+D52/$D$51*100</f>
        <v>5.0756820447747666E-2</v>
      </c>
      <c r="F52" s="109">
        <f>+F8-F30</f>
        <v>3434</v>
      </c>
      <c r="G52" s="129">
        <f>+F52/$F$51*100</f>
        <v>0.23166950462934227</v>
      </c>
      <c r="H52" s="135">
        <f>+[2]العمالة!$J$257</f>
        <v>570</v>
      </c>
      <c r="I52" s="138">
        <f>+H52/$H$51*100</f>
        <v>0.16882586056761031</v>
      </c>
      <c r="J52" s="131" t="s">
        <v>127</v>
      </c>
      <c r="K52" s="131" t="s">
        <v>127</v>
      </c>
      <c r="L52" s="131" t="s">
        <v>127</v>
      </c>
      <c r="M52" s="131" t="s">
        <v>127</v>
      </c>
      <c r="N52" s="160" t="s">
        <v>17</v>
      </c>
      <c r="O52" s="160" t="s">
        <v>17</v>
      </c>
      <c r="P52" s="127" t="s">
        <v>84</v>
      </c>
    </row>
    <row r="53" spans="1:16" x14ac:dyDescent="0.25">
      <c r="A53" s="126" t="s">
        <v>85</v>
      </c>
      <c r="B53" s="167" t="s">
        <v>17</v>
      </c>
      <c r="C53" s="136">
        <v>0.8</v>
      </c>
      <c r="D53" s="128">
        <v>66</v>
      </c>
      <c r="E53" s="129">
        <f t="shared" ref="E53:E71" si="13">+D53/$D$51*100</f>
        <v>3.9880358923230309E-2</v>
      </c>
      <c r="F53" s="109">
        <f t="shared" ref="F53:F70" si="14">+F9-F31</f>
        <v>2242</v>
      </c>
      <c r="G53" s="129">
        <f t="shared" ref="G53:G70" si="15">+F53/$F$51*100</f>
        <v>0.15125306621403187</v>
      </c>
      <c r="H53" s="135">
        <f>+[2]العمالة!$J$258</f>
        <v>2619</v>
      </c>
      <c r="I53" s="138">
        <f t="shared" ref="I53:I71" si="16">+H53/$H$51*100</f>
        <v>0.77571040145012526</v>
      </c>
      <c r="J53" s="130">
        <f>+'[3]038'!$F$7</f>
        <v>6639</v>
      </c>
      <c r="K53" s="129">
        <f t="shared" ref="K53:K70" si="17">+J53/$J$51*100</f>
        <v>2.4500234337231572</v>
      </c>
      <c r="L53" s="130">
        <v>2198</v>
      </c>
      <c r="M53" s="129">
        <f t="shared" ref="M53:M69" si="18">+L53/$L$51*100</f>
        <v>0.33471809366015304</v>
      </c>
      <c r="N53" s="160" t="s">
        <v>17</v>
      </c>
      <c r="O53" s="160" t="s">
        <v>17</v>
      </c>
      <c r="P53" s="127" t="s">
        <v>86</v>
      </c>
    </row>
    <row r="54" spans="1:16" x14ac:dyDescent="0.25">
      <c r="A54" s="126" t="s">
        <v>87</v>
      </c>
      <c r="B54" s="167" t="s">
        <v>17</v>
      </c>
      <c r="C54" s="158">
        <v>2</v>
      </c>
      <c r="D54" s="128">
        <v>8319</v>
      </c>
      <c r="E54" s="129">
        <f t="shared" si="13"/>
        <v>5.0267379679144391</v>
      </c>
      <c r="F54" s="109">
        <f t="shared" si="14"/>
        <v>27142</v>
      </c>
      <c r="G54" s="129">
        <f t="shared" si="15"/>
        <v>1.8310930968694259</v>
      </c>
      <c r="H54" s="135">
        <f>+[2]العمالة!$J$259</f>
        <v>5824</v>
      </c>
      <c r="I54" s="138">
        <f t="shared" si="16"/>
        <v>1.7249856349925659</v>
      </c>
      <c r="J54" s="130">
        <f>+'[3]038'!$F$8</f>
        <v>2193</v>
      </c>
      <c r="K54" s="129">
        <f t="shared" si="17"/>
        <v>0.80929377770069044</v>
      </c>
      <c r="L54" s="130">
        <v>4054</v>
      </c>
      <c r="M54" s="129">
        <f t="shared" si="18"/>
        <v>0.61735539203742507</v>
      </c>
      <c r="N54" s="160" t="s">
        <v>17</v>
      </c>
      <c r="O54" s="160" t="s">
        <v>17</v>
      </c>
      <c r="P54" s="127" t="s">
        <v>88</v>
      </c>
    </row>
    <row r="55" spans="1:16" ht="36" x14ac:dyDescent="0.25">
      <c r="A55" s="126" t="s">
        <v>168</v>
      </c>
      <c r="B55" s="167" t="s">
        <v>17</v>
      </c>
      <c r="C55" s="136">
        <v>0.4</v>
      </c>
      <c r="D55" s="128">
        <v>70</v>
      </c>
      <c r="E55" s="129">
        <f t="shared" si="13"/>
        <v>4.2297350373123058E-2</v>
      </c>
      <c r="F55" s="109">
        <f t="shared" si="14"/>
        <v>1149</v>
      </c>
      <c r="G55" s="129">
        <f t="shared" si="15"/>
        <v>7.7515509848315164E-2</v>
      </c>
      <c r="H55" s="135">
        <f>+[2]العمالة!$J$260</f>
        <v>385</v>
      </c>
      <c r="I55" s="138">
        <f t="shared" si="16"/>
        <v>0.11403150231321048</v>
      </c>
      <c r="J55" s="128">
        <f>+'[3]038'!$F$9+'[3]038'!$F$10</f>
        <v>2129</v>
      </c>
      <c r="K55" s="129">
        <f t="shared" si="17"/>
        <v>0.78567553703819892</v>
      </c>
      <c r="L55" s="128">
        <v>72</v>
      </c>
      <c r="M55" s="129">
        <f t="shared" si="18"/>
        <v>1.0964377954290727E-2</v>
      </c>
      <c r="N55" s="160" t="s">
        <v>17</v>
      </c>
      <c r="O55" s="160" t="s">
        <v>17</v>
      </c>
      <c r="P55" s="127" t="s">
        <v>147</v>
      </c>
    </row>
    <row r="56" spans="1:16" x14ac:dyDescent="0.25">
      <c r="A56" s="126" t="s">
        <v>89</v>
      </c>
      <c r="B56" s="167" t="s">
        <v>17</v>
      </c>
      <c r="C56" s="136">
        <v>2.2000000000000002</v>
      </c>
      <c r="D56" s="128">
        <v>6536</v>
      </c>
      <c r="E56" s="129">
        <f t="shared" si="13"/>
        <v>3.9493640291247467</v>
      </c>
      <c r="F56" s="109">
        <f t="shared" si="14"/>
        <v>7053</v>
      </c>
      <c r="G56" s="129">
        <f t="shared" si="15"/>
        <v>0.47581974844226882</v>
      </c>
      <c r="H56" s="135">
        <f>+[2]العمالة!$J$261</f>
        <v>11359</v>
      </c>
      <c r="I56" s="138">
        <f t="shared" si="16"/>
        <v>3.3643735968201498</v>
      </c>
      <c r="J56" s="130">
        <f>+'[3]038'!$F$11</f>
        <v>6432</v>
      </c>
      <c r="K56" s="129">
        <f t="shared" si="17"/>
        <v>2.373633186580411</v>
      </c>
      <c r="L56" s="130">
        <v>4942</v>
      </c>
      <c r="M56" s="129">
        <f t="shared" si="18"/>
        <v>0.752582720140344</v>
      </c>
      <c r="N56" s="160" t="s">
        <v>17</v>
      </c>
      <c r="O56" s="160" t="s">
        <v>17</v>
      </c>
      <c r="P56" s="127" t="s">
        <v>90</v>
      </c>
    </row>
    <row r="57" spans="1:16" ht="23.25" customHeight="1" x14ac:dyDescent="0.25">
      <c r="A57" s="126" t="s">
        <v>122</v>
      </c>
      <c r="B57" s="167" t="s">
        <v>17</v>
      </c>
      <c r="C57" s="136">
        <v>7.8</v>
      </c>
      <c r="D57" s="128">
        <v>15727</v>
      </c>
      <c r="E57" s="129">
        <f t="shared" si="13"/>
        <v>9.5030061331158038</v>
      </c>
      <c r="F57" s="109">
        <f t="shared" si="14"/>
        <v>38458</v>
      </c>
      <c r="G57" s="129">
        <f t="shared" si="15"/>
        <v>2.5945095541745036</v>
      </c>
      <c r="H57" s="135">
        <f>+[2]العمالة!$J$262</f>
        <v>16839</v>
      </c>
      <c r="I57" s="138">
        <f t="shared" si="16"/>
        <v>4.9874713440315617</v>
      </c>
      <c r="J57" s="130">
        <f>+'[3]038'!$F$12</f>
        <v>27552</v>
      </c>
      <c r="K57" s="129">
        <f t="shared" si="17"/>
        <v>10.167652605202655</v>
      </c>
      <c r="L57" s="130">
        <v>20655</v>
      </c>
      <c r="M57" s="129">
        <f t="shared" si="18"/>
        <v>3.145405925637152</v>
      </c>
      <c r="N57" s="160" t="s">
        <v>17</v>
      </c>
      <c r="O57" s="160" t="s">
        <v>17</v>
      </c>
      <c r="P57" s="127" t="s">
        <v>123</v>
      </c>
    </row>
    <row r="58" spans="1:16" ht="33.75" x14ac:dyDescent="0.25">
      <c r="A58" s="126" t="s">
        <v>148</v>
      </c>
      <c r="B58" s="167" t="s">
        <v>17</v>
      </c>
      <c r="C58" s="136">
        <v>3.3</v>
      </c>
      <c r="D58" s="128">
        <v>4663</v>
      </c>
      <c r="E58" s="129">
        <f t="shared" si="13"/>
        <v>2.8176077827124684</v>
      </c>
      <c r="F58" s="109">
        <f t="shared" si="14"/>
        <v>6003</v>
      </c>
      <c r="G58" s="129">
        <f t="shared" si="15"/>
        <v>0.40498312064354741</v>
      </c>
      <c r="H58" s="135">
        <f>+[2]العمالة!$J$264</f>
        <v>5386</v>
      </c>
      <c r="I58" s="138">
        <f t="shared" si="16"/>
        <v>1.5952562895037703</v>
      </c>
      <c r="J58" s="128">
        <f>+'[3]038'!$F$13+'[3]038'!$F$15</f>
        <v>12952</v>
      </c>
      <c r="K58" s="129">
        <f t="shared" si="17"/>
        <v>4.7797414540717478</v>
      </c>
      <c r="L58" s="128">
        <v>6463</v>
      </c>
      <c r="M58" s="129">
        <f t="shared" si="18"/>
        <v>0.98420520442473558</v>
      </c>
      <c r="N58" s="160" t="s">
        <v>17</v>
      </c>
      <c r="O58" s="160" t="s">
        <v>17</v>
      </c>
      <c r="P58" s="127" t="s">
        <v>149</v>
      </c>
    </row>
    <row r="59" spans="1:16" ht="24" x14ac:dyDescent="0.25">
      <c r="A59" s="126" t="s">
        <v>91</v>
      </c>
      <c r="B59" s="167" t="s">
        <v>17</v>
      </c>
      <c r="C59" s="136">
        <v>3.1</v>
      </c>
      <c r="D59" s="128">
        <v>7022</v>
      </c>
      <c r="E59" s="129">
        <f t="shared" si="13"/>
        <v>4.243028490286715</v>
      </c>
      <c r="F59" s="109">
        <f t="shared" si="14"/>
        <v>4756</v>
      </c>
      <c r="G59" s="129">
        <f t="shared" si="15"/>
        <v>0.3208561922006849</v>
      </c>
      <c r="H59" s="135">
        <f>+[2]العمالة!$J$263</f>
        <v>5218</v>
      </c>
      <c r="I59" s="138">
        <f t="shared" si="16"/>
        <v>1.5454970884943695</v>
      </c>
      <c r="J59" s="130">
        <f>+'[3]038'!$F$14</f>
        <v>17274</v>
      </c>
      <c r="K59" s="129">
        <f t="shared" si="17"/>
        <v>6.3747107688106377</v>
      </c>
      <c r="L59" s="130">
        <v>24454</v>
      </c>
      <c r="M59" s="129">
        <f t="shared" si="18"/>
        <v>3.7239291457531314</v>
      </c>
      <c r="N59" s="160" t="s">
        <v>17</v>
      </c>
      <c r="O59" s="160" t="s">
        <v>17</v>
      </c>
      <c r="P59" s="127" t="s">
        <v>92</v>
      </c>
    </row>
    <row r="60" spans="1:16" ht="22.5" x14ac:dyDescent="0.25">
      <c r="A60" s="126" t="s">
        <v>93</v>
      </c>
      <c r="B60" s="167" t="s">
        <v>17</v>
      </c>
      <c r="C60" s="136">
        <v>3.4</v>
      </c>
      <c r="D60" s="128">
        <v>5790</v>
      </c>
      <c r="E60" s="129">
        <f t="shared" si="13"/>
        <v>3.4985951237197499</v>
      </c>
      <c r="F60" s="109">
        <f t="shared" si="14"/>
        <v>7597</v>
      </c>
      <c r="G60" s="129">
        <f t="shared" si="15"/>
        <v>0.51251986798751115</v>
      </c>
      <c r="H60" s="135">
        <f>+[2]العمالة!$J$265</f>
        <v>7385</v>
      </c>
      <c r="I60" s="138">
        <f t="shared" si="16"/>
        <v>2.1873315443715828</v>
      </c>
      <c r="J60" s="130">
        <f>+'[3]038'!$F$16</f>
        <v>5852</v>
      </c>
      <c r="K60" s="129">
        <f t="shared" si="17"/>
        <v>2.1595928805765801</v>
      </c>
      <c r="L60" s="130">
        <v>9316</v>
      </c>
      <c r="M60" s="129">
        <f t="shared" si="18"/>
        <v>1.4186686808635056</v>
      </c>
      <c r="N60" s="160" t="s">
        <v>17</v>
      </c>
      <c r="O60" s="160" t="s">
        <v>17</v>
      </c>
      <c r="P60" s="127" t="s">
        <v>94</v>
      </c>
    </row>
    <row r="61" spans="1:16" x14ac:dyDescent="0.25">
      <c r="A61" s="126" t="s">
        <v>95</v>
      </c>
      <c r="B61" s="167" t="s">
        <v>17</v>
      </c>
      <c r="C61" s="136">
        <v>1.4</v>
      </c>
      <c r="D61" s="128">
        <v>1213</v>
      </c>
      <c r="E61" s="129">
        <f t="shared" si="13"/>
        <v>0.73295265717997515</v>
      </c>
      <c r="F61" s="109">
        <f t="shared" si="14"/>
        <v>2018</v>
      </c>
      <c r="G61" s="129">
        <f t="shared" si="15"/>
        <v>0.13614125228363794</v>
      </c>
      <c r="H61" s="135">
        <f>+[2]العمالة!$J$266</f>
        <v>10357</v>
      </c>
      <c r="I61" s="138">
        <f t="shared" si="16"/>
        <v>3.0675955050855088</v>
      </c>
      <c r="J61" s="130">
        <f>+'[3]038'!$F$17</f>
        <v>772</v>
      </c>
      <c r="K61" s="129">
        <f t="shared" si="17"/>
        <v>0.28489502799130551</v>
      </c>
      <c r="L61" s="130">
        <v>1318</v>
      </c>
      <c r="M61" s="129">
        <f t="shared" si="18"/>
        <v>0.20070902977437746</v>
      </c>
      <c r="N61" s="160" t="s">
        <v>17</v>
      </c>
      <c r="O61" s="160" t="s">
        <v>17</v>
      </c>
      <c r="P61" s="127" t="s">
        <v>96</v>
      </c>
    </row>
    <row r="62" spans="1:16" ht="24" x14ac:dyDescent="0.25">
      <c r="A62" s="126" t="s">
        <v>97</v>
      </c>
      <c r="B62" s="167" t="s">
        <v>17</v>
      </c>
      <c r="C62" s="136">
        <v>3.1</v>
      </c>
      <c r="D62" s="128">
        <v>4039</v>
      </c>
      <c r="E62" s="129">
        <f t="shared" si="13"/>
        <v>2.4405571165292002</v>
      </c>
      <c r="F62" s="109">
        <f t="shared" si="14"/>
        <v>5648</v>
      </c>
      <c r="G62" s="129">
        <f t="shared" si="15"/>
        <v>0.38103359410207488</v>
      </c>
      <c r="H62" s="134" t="s">
        <v>127</v>
      </c>
      <c r="I62" s="137" t="s">
        <v>127</v>
      </c>
      <c r="J62" s="130">
        <f>+'[3]038'!$F$18</f>
        <v>3361</v>
      </c>
      <c r="K62" s="129">
        <f t="shared" si="17"/>
        <v>1.240326669791163</v>
      </c>
      <c r="L62" s="130">
        <v>4170</v>
      </c>
      <c r="M62" s="129">
        <f t="shared" si="18"/>
        <v>0.6350202231860046</v>
      </c>
      <c r="N62" s="160" t="s">
        <v>17</v>
      </c>
      <c r="O62" s="160" t="s">
        <v>17</v>
      </c>
      <c r="P62" s="127" t="s">
        <v>98</v>
      </c>
    </row>
    <row r="63" spans="1:16" ht="22.5" x14ac:dyDescent="0.25">
      <c r="A63" s="126" t="s">
        <v>121</v>
      </c>
      <c r="B63" s="167" t="s">
        <v>17</v>
      </c>
      <c r="C63" s="136">
        <v>3.5</v>
      </c>
      <c r="D63" s="128">
        <v>2461</v>
      </c>
      <c r="E63" s="129">
        <f t="shared" si="13"/>
        <v>1.4870539895465118</v>
      </c>
      <c r="F63" s="109">
        <f t="shared" si="14"/>
        <v>8111</v>
      </c>
      <c r="G63" s="129">
        <f t="shared" si="15"/>
        <v>0.54719608388136143</v>
      </c>
      <c r="H63" s="134" t="s">
        <v>127</v>
      </c>
      <c r="I63" s="137" t="s">
        <v>127</v>
      </c>
      <c r="J63" s="130">
        <f>+'[3]038'!$F$19</f>
        <v>5800</v>
      </c>
      <c r="K63" s="129">
        <f t="shared" si="17"/>
        <v>2.1404030600383055</v>
      </c>
      <c r="L63" s="130">
        <v>61404</v>
      </c>
      <c r="M63" s="129">
        <f t="shared" si="18"/>
        <v>9.3507869986842742</v>
      </c>
      <c r="N63" s="160" t="s">
        <v>17</v>
      </c>
      <c r="O63" s="160" t="s">
        <v>17</v>
      </c>
      <c r="P63" s="127" t="s">
        <v>99</v>
      </c>
    </row>
    <row r="64" spans="1:16" ht="22.5" x14ac:dyDescent="0.25">
      <c r="A64" s="126" t="s">
        <v>120</v>
      </c>
      <c r="B64" s="167" t="s">
        <v>17</v>
      </c>
      <c r="C64" s="136">
        <v>3.3</v>
      </c>
      <c r="D64" s="128">
        <v>17584</v>
      </c>
      <c r="E64" s="129">
        <f t="shared" si="13"/>
        <v>10.625094413728512</v>
      </c>
      <c r="F64" s="109">
        <f t="shared" si="14"/>
        <v>42232</v>
      </c>
      <c r="G64" s="129">
        <f t="shared" si="15"/>
        <v>2.8491166335196225</v>
      </c>
      <c r="H64" s="134" t="s">
        <v>127</v>
      </c>
      <c r="I64" s="137" t="s">
        <v>127</v>
      </c>
      <c r="J64" s="130">
        <f>+'[3]038'!$F$20</f>
        <v>15425</v>
      </c>
      <c r="K64" s="129">
        <f t="shared" si="17"/>
        <v>5.6923650346708392</v>
      </c>
      <c r="L64" s="130">
        <v>80590</v>
      </c>
      <c r="M64" s="129">
        <f t="shared" si="18"/>
        <v>12.272489157448467</v>
      </c>
      <c r="N64" s="160" t="s">
        <v>17</v>
      </c>
      <c r="O64" s="160" t="s">
        <v>17</v>
      </c>
      <c r="P64" s="127" t="s">
        <v>124</v>
      </c>
    </row>
    <row r="65" spans="1:16" x14ac:dyDescent="0.25">
      <c r="A65" s="126" t="s">
        <v>100</v>
      </c>
      <c r="B65" s="167" t="s">
        <v>17</v>
      </c>
      <c r="C65" s="136">
        <v>7.1</v>
      </c>
      <c r="D65" s="128">
        <v>15698</v>
      </c>
      <c r="E65" s="129">
        <f t="shared" si="13"/>
        <v>9.4854829451040814</v>
      </c>
      <c r="F65" s="109">
        <f t="shared" si="14"/>
        <v>605405</v>
      </c>
      <c r="G65" s="129">
        <f t="shared" si="15"/>
        <v>40.842713002366622</v>
      </c>
      <c r="H65" s="135">
        <f>+[2]العمالة!$J$268</f>
        <v>11682</v>
      </c>
      <c r="I65" s="138">
        <f t="shared" si="16"/>
        <v>3.4600415844751291</v>
      </c>
      <c r="J65" s="130">
        <f>+'[3]038'!$F$21</f>
        <v>33582</v>
      </c>
      <c r="K65" s="129">
        <f t="shared" si="17"/>
        <v>12.392933717621791</v>
      </c>
      <c r="L65" s="130">
        <v>117894</v>
      </c>
      <c r="M65" s="129">
        <f t="shared" si="18"/>
        <v>17.95325520198821</v>
      </c>
      <c r="N65" s="160" t="s">
        <v>17</v>
      </c>
      <c r="O65" s="160" t="s">
        <v>17</v>
      </c>
      <c r="P65" s="127" t="s">
        <v>101</v>
      </c>
    </row>
    <row r="66" spans="1:16" x14ac:dyDescent="0.25">
      <c r="A66" s="126" t="s">
        <v>119</v>
      </c>
      <c r="B66" s="167" t="s">
        <v>17</v>
      </c>
      <c r="C66" s="136">
        <v>3.7</v>
      </c>
      <c r="D66" s="128">
        <v>2263</v>
      </c>
      <c r="E66" s="129">
        <f t="shared" si="13"/>
        <v>1.3674129127768211</v>
      </c>
      <c r="F66" s="109">
        <f t="shared" si="14"/>
        <v>189443</v>
      </c>
      <c r="G66" s="129">
        <f t="shared" si="15"/>
        <v>12.780479314355414</v>
      </c>
      <c r="H66" s="135">
        <f>+[2]العمالة!$J$269</f>
        <v>6925</v>
      </c>
      <c r="I66" s="138">
        <f t="shared" si="16"/>
        <v>2.0510861130363183</v>
      </c>
      <c r="J66" s="130">
        <f>+'[3]038'!$F$22</f>
        <v>16226</v>
      </c>
      <c r="K66" s="129">
        <f t="shared" si="17"/>
        <v>5.9879620779623357</v>
      </c>
      <c r="L66" s="130">
        <v>57624</v>
      </c>
      <c r="M66" s="129">
        <f t="shared" si="18"/>
        <v>8.7751571560840116</v>
      </c>
      <c r="N66" s="160" t="s">
        <v>17</v>
      </c>
      <c r="O66" s="160" t="s">
        <v>17</v>
      </c>
      <c r="P66" s="127" t="s">
        <v>125</v>
      </c>
    </row>
    <row r="67" spans="1:16" ht="22.5" x14ac:dyDescent="0.25">
      <c r="A67" s="126" t="s">
        <v>102</v>
      </c>
      <c r="B67" s="167" t="s">
        <v>17</v>
      </c>
      <c r="C67" s="136">
        <v>0.3</v>
      </c>
      <c r="D67" s="128">
        <v>303</v>
      </c>
      <c r="E67" s="129">
        <f t="shared" si="13"/>
        <v>0.1830871023293755</v>
      </c>
      <c r="F67" s="109">
        <f t="shared" si="14"/>
        <v>1612</v>
      </c>
      <c r="G67" s="129">
        <f t="shared" si="15"/>
        <v>0.10875108953479901</v>
      </c>
      <c r="H67" s="134" t="s">
        <v>127</v>
      </c>
      <c r="I67" s="137" t="s">
        <v>127</v>
      </c>
      <c r="J67" s="130">
        <f>+'[3]038'!$F$23</f>
        <v>884</v>
      </c>
      <c r="K67" s="129">
        <f t="shared" si="17"/>
        <v>0.32622694915066591</v>
      </c>
      <c r="L67" s="130">
        <v>246</v>
      </c>
      <c r="M67" s="129">
        <f t="shared" si="18"/>
        <v>3.746162467715998E-2</v>
      </c>
      <c r="N67" s="160" t="s">
        <v>17</v>
      </c>
      <c r="O67" s="160" t="s">
        <v>17</v>
      </c>
      <c r="P67" s="127" t="s">
        <v>103</v>
      </c>
    </row>
    <row r="68" spans="1:16" x14ac:dyDescent="0.25">
      <c r="A68" s="126" t="s">
        <v>104</v>
      </c>
      <c r="B68" s="167" t="s">
        <v>17</v>
      </c>
      <c r="C68" s="136">
        <v>1.5</v>
      </c>
      <c r="D68" s="128">
        <v>3981</v>
      </c>
      <c r="E68" s="129">
        <f t="shared" si="13"/>
        <v>2.4055107405057554</v>
      </c>
      <c r="F68" s="109">
        <f t="shared" si="14"/>
        <v>18531</v>
      </c>
      <c r="G68" s="129">
        <f t="shared" si="15"/>
        <v>1.2501652854648637</v>
      </c>
      <c r="H68" s="135">
        <f>+[2]العمالة!$J$270</f>
        <v>5817</v>
      </c>
      <c r="I68" s="138">
        <f t="shared" si="16"/>
        <v>1.7229123349505073</v>
      </c>
      <c r="J68" s="130">
        <f>+'[3]038'!$F$24</f>
        <v>4768</v>
      </c>
      <c r="K68" s="129">
        <f t="shared" si="17"/>
        <v>1.7595589293556277</v>
      </c>
      <c r="L68" s="130">
        <v>7930</v>
      </c>
      <c r="M68" s="129">
        <f t="shared" si="18"/>
        <v>1.2076044052434092</v>
      </c>
      <c r="N68" s="160" t="s">
        <v>17</v>
      </c>
      <c r="O68" s="160" t="s">
        <v>17</v>
      </c>
      <c r="P68" s="127" t="s">
        <v>105</v>
      </c>
    </row>
    <row r="69" spans="1:16" ht="44.25" customHeight="1" x14ac:dyDescent="0.25">
      <c r="A69" s="126" t="s">
        <v>118</v>
      </c>
      <c r="B69" s="167" t="s">
        <v>17</v>
      </c>
      <c r="C69" s="136">
        <v>52.8</v>
      </c>
      <c r="D69" s="128">
        <v>67211</v>
      </c>
      <c r="E69" s="129">
        <f t="shared" si="13"/>
        <v>40.612103084685337</v>
      </c>
      <c r="F69" s="109">
        <f t="shared" si="14"/>
        <v>510718</v>
      </c>
      <c r="G69" s="129">
        <f t="shared" si="15"/>
        <v>34.45480083438801</v>
      </c>
      <c r="H69" s="135">
        <f>+[2]العمالة!$J$271</f>
        <v>147583</v>
      </c>
      <c r="I69" s="138">
        <f t="shared" si="16"/>
        <v>43.711977158157254</v>
      </c>
      <c r="J69" s="130">
        <f>+'[3]038'!$F$25</f>
        <v>107621</v>
      </c>
      <c r="K69" s="129">
        <f t="shared" si="17"/>
        <v>39.715916849031466</v>
      </c>
      <c r="L69" s="130">
        <v>253342</v>
      </c>
      <c r="M69" s="129">
        <f t="shared" si="18"/>
        <v>38.579686662443351</v>
      </c>
      <c r="N69" s="160" t="s">
        <v>17</v>
      </c>
      <c r="O69" s="160" t="s">
        <v>17</v>
      </c>
      <c r="P69" s="127" t="s">
        <v>130</v>
      </c>
    </row>
    <row r="70" spans="1:16" ht="35.25" customHeight="1" x14ac:dyDescent="0.25">
      <c r="A70" s="126" t="s">
        <v>106</v>
      </c>
      <c r="B70" s="167" t="s">
        <v>17</v>
      </c>
      <c r="C70" s="136">
        <v>0.1</v>
      </c>
      <c r="D70" s="128">
        <v>379</v>
      </c>
      <c r="E70" s="129">
        <f t="shared" si="13"/>
        <v>0.2290099398773377</v>
      </c>
      <c r="F70" s="109">
        <f t="shared" si="14"/>
        <v>732</v>
      </c>
      <c r="G70" s="129">
        <f t="shared" si="15"/>
        <v>4.9383249093965798E-2</v>
      </c>
      <c r="H70" s="135">
        <f>+[2]العمالة!$J$272</f>
        <v>339</v>
      </c>
      <c r="I70" s="138">
        <f t="shared" si="16"/>
        <v>0.10040695917968402</v>
      </c>
      <c r="J70" s="130">
        <f>+'[3]038'!$F$26</f>
        <v>1515</v>
      </c>
      <c r="K70" s="129">
        <f t="shared" si="17"/>
        <v>0.55908804068241957</v>
      </c>
      <c r="L70" s="131" t="s">
        <v>127</v>
      </c>
      <c r="M70" s="131" t="s">
        <v>127</v>
      </c>
      <c r="N70" s="160" t="s">
        <v>17</v>
      </c>
      <c r="O70" s="160" t="s">
        <v>17</v>
      </c>
      <c r="P70" s="127" t="s">
        <v>126</v>
      </c>
    </row>
    <row r="71" spans="1:16" ht="15.75" thickBot="1" x14ac:dyDescent="0.3">
      <c r="A71" s="265" t="s">
        <v>137</v>
      </c>
      <c r="B71" s="265" t="s">
        <v>17</v>
      </c>
      <c r="C71" s="269" t="s">
        <v>127</v>
      </c>
      <c r="D71" s="291">
        <v>2086</v>
      </c>
      <c r="E71" s="292">
        <f t="shared" si="13"/>
        <v>1.2604610411190671</v>
      </c>
      <c r="F71" s="269" t="s">
        <v>127</v>
      </c>
      <c r="G71" s="269" t="s">
        <v>127</v>
      </c>
      <c r="H71" s="293">
        <f>+[2]العمالة!$J$273</f>
        <v>99338</v>
      </c>
      <c r="I71" s="294">
        <f t="shared" si="16"/>
        <v>29.422497082570654</v>
      </c>
      <c r="J71" s="269" t="s">
        <v>127</v>
      </c>
      <c r="K71" s="269" t="s">
        <v>127</v>
      </c>
      <c r="L71" s="269" t="s">
        <v>127</v>
      </c>
      <c r="M71" s="269" t="s">
        <v>127</v>
      </c>
      <c r="N71" s="265" t="s">
        <v>17</v>
      </c>
      <c r="O71" s="265" t="s">
        <v>17</v>
      </c>
      <c r="P71" s="272" t="s">
        <v>169</v>
      </c>
    </row>
    <row r="72" spans="1:16" s="65" customFormat="1" ht="19.5" thickTop="1" thickBot="1" x14ac:dyDescent="0.3">
      <c r="A72" s="369" t="s">
        <v>157</v>
      </c>
      <c r="B72" s="370"/>
      <c r="C72" s="370"/>
      <c r="D72" s="370"/>
      <c r="E72" s="370"/>
      <c r="F72" s="370"/>
      <c r="G72" s="370"/>
      <c r="H72" s="370"/>
      <c r="I72" s="370"/>
      <c r="J72" s="370"/>
      <c r="K72" s="370"/>
      <c r="L72" s="370"/>
      <c r="M72" s="370"/>
      <c r="N72" s="370"/>
      <c r="O72" s="370"/>
      <c r="P72" s="371"/>
    </row>
    <row r="73" spans="1:16" ht="16.5" thickTop="1" x14ac:dyDescent="0.25">
      <c r="A73" s="295" t="s">
        <v>16</v>
      </c>
      <c r="B73" s="255" t="s">
        <v>17</v>
      </c>
      <c r="C73" s="300">
        <v>100</v>
      </c>
      <c r="D73" s="298">
        <f t="shared" ref="D73:M73" si="19">SUM(D74:D93)</f>
        <v>208146</v>
      </c>
      <c r="E73" s="296">
        <f t="shared" si="19"/>
        <v>99.999999999999986</v>
      </c>
      <c r="F73" s="298">
        <f t="shared" si="19"/>
        <v>5021579</v>
      </c>
      <c r="G73" s="296">
        <f t="shared" si="19"/>
        <v>100</v>
      </c>
      <c r="H73" s="298">
        <f t="shared" si="19"/>
        <v>429806</v>
      </c>
      <c r="I73" s="296">
        <f t="shared" si="19"/>
        <v>100</v>
      </c>
      <c r="J73" s="298">
        <f t="shared" si="19"/>
        <v>101445</v>
      </c>
      <c r="K73" s="296">
        <f t="shared" si="19"/>
        <v>100</v>
      </c>
      <c r="L73" s="298">
        <f t="shared" si="19"/>
        <v>348380</v>
      </c>
      <c r="M73" s="296">
        <f t="shared" si="19"/>
        <v>100</v>
      </c>
      <c r="N73" s="255" t="s">
        <v>17</v>
      </c>
      <c r="O73" s="255" t="s">
        <v>17</v>
      </c>
      <c r="P73" s="299" t="s">
        <v>18</v>
      </c>
    </row>
    <row r="74" spans="1:16" ht="24" x14ac:dyDescent="0.25">
      <c r="A74" s="126" t="s">
        <v>83</v>
      </c>
      <c r="B74" s="167" t="s">
        <v>17</v>
      </c>
      <c r="C74" s="158">
        <v>0.3</v>
      </c>
      <c r="D74" s="128">
        <v>1356</v>
      </c>
      <c r="E74" s="129">
        <f>+D74/$D$73*100</f>
        <v>0.65146579804560267</v>
      </c>
      <c r="F74" s="109">
        <v>254195</v>
      </c>
      <c r="G74" s="129">
        <f>+F74/$F$73*100</f>
        <v>5.0620531908389772</v>
      </c>
      <c r="H74" s="134">
        <f>+[2]العمالة!$K$221</f>
        <v>1239</v>
      </c>
      <c r="I74" s="137">
        <f>+H74/$H$73*100</f>
        <v>0.28826959139704889</v>
      </c>
      <c r="J74" s="130">
        <f>+'[3]066'!$F$7</f>
        <v>28</v>
      </c>
      <c r="K74" s="129">
        <f>+J74/$J$73*100</f>
        <v>2.760116319187737E-2</v>
      </c>
      <c r="L74" s="130">
        <v>125</v>
      </c>
      <c r="M74" s="129">
        <f>+L74/$L$73*100</f>
        <v>3.5880360525862562E-2</v>
      </c>
      <c r="N74" s="160" t="s">
        <v>17</v>
      </c>
      <c r="O74" s="160" t="s">
        <v>17</v>
      </c>
      <c r="P74" s="127" t="s">
        <v>84</v>
      </c>
    </row>
    <row r="75" spans="1:16" x14ac:dyDescent="0.25">
      <c r="A75" s="126" t="s">
        <v>85</v>
      </c>
      <c r="B75" s="167" t="s">
        <v>17</v>
      </c>
      <c r="C75" s="158">
        <v>7.8</v>
      </c>
      <c r="D75" s="128">
        <v>392</v>
      </c>
      <c r="E75" s="129">
        <f t="shared" ref="E75:E93" si="20">+D75/$D$73*100</f>
        <v>0.18832934574769633</v>
      </c>
      <c r="F75" s="109">
        <v>135138</v>
      </c>
      <c r="G75" s="129">
        <f t="shared" ref="G75:G92" si="21">+F75/$F$73*100</f>
        <v>2.6911455540179694</v>
      </c>
      <c r="H75" s="134">
        <f>+[2]العمالة!$K$222</f>
        <v>28063</v>
      </c>
      <c r="I75" s="137">
        <f t="shared" ref="I75:I90" si="22">+H75/$H$73*100</f>
        <v>6.5292248130551931</v>
      </c>
      <c r="J75" s="130">
        <f>+'[3]066'!$F$8</f>
        <v>10129</v>
      </c>
      <c r="K75" s="129">
        <f t="shared" ref="K75:K92" si="23">+J75/$J$73*100</f>
        <v>9.9847207846616399</v>
      </c>
      <c r="L75" s="130">
        <v>12892</v>
      </c>
      <c r="M75" s="129">
        <f t="shared" ref="M75:M92" si="24">+L75/$L$73*100</f>
        <v>3.7005568631953616</v>
      </c>
      <c r="N75" s="160" t="s">
        <v>17</v>
      </c>
      <c r="O75" s="160" t="s">
        <v>17</v>
      </c>
      <c r="P75" s="127" t="s">
        <v>86</v>
      </c>
    </row>
    <row r="76" spans="1:16" x14ac:dyDescent="0.25">
      <c r="A76" s="126" t="s">
        <v>87</v>
      </c>
      <c r="B76" s="167" t="s">
        <v>17</v>
      </c>
      <c r="C76" s="158">
        <v>3.2</v>
      </c>
      <c r="D76" s="128">
        <v>22397</v>
      </c>
      <c r="E76" s="129">
        <f t="shared" si="20"/>
        <v>10.760235603854987</v>
      </c>
      <c r="F76" s="109">
        <v>192103</v>
      </c>
      <c r="G76" s="129">
        <f t="shared" si="21"/>
        <v>3.8255496926365193</v>
      </c>
      <c r="H76" s="134">
        <f>+[2]العمالة!$K$223</f>
        <v>24464</v>
      </c>
      <c r="I76" s="137">
        <f t="shared" si="22"/>
        <v>5.6918702856637644</v>
      </c>
      <c r="J76" s="130">
        <f>+'[3]066'!$F$9</f>
        <v>1232</v>
      </c>
      <c r="K76" s="129">
        <f t="shared" si="23"/>
        <v>1.2144511804426044</v>
      </c>
      <c r="L76" s="130">
        <v>7519</v>
      </c>
      <c r="M76" s="129">
        <f t="shared" si="24"/>
        <v>2.1582754463516851</v>
      </c>
      <c r="N76" s="160" t="s">
        <v>17</v>
      </c>
      <c r="O76" s="160" t="s">
        <v>17</v>
      </c>
      <c r="P76" s="127" t="s">
        <v>88</v>
      </c>
    </row>
    <row r="77" spans="1:16" ht="36" x14ac:dyDescent="0.25">
      <c r="A77" s="126" t="s">
        <v>168</v>
      </c>
      <c r="B77" s="167"/>
      <c r="C77" s="158">
        <v>3</v>
      </c>
      <c r="D77" s="128">
        <v>662</v>
      </c>
      <c r="E77" s="129">
        <f t="shared" si="20"/>
        <v>0.3180459869514668</v>
      </c>
      <c r="F77" s="128">
        <v>80968</v>
      </c>
      <c r="G77" s="129">
        <f t="shared" si="21"/>
        <v>1.6124011989057625</v>
      </c>
      <c r="H77" s="134">
        <f>+[2]العمالة!$K$224</f>
        <v>2944</v>
      </c>
      <c r="I77" s="137">
        <f t="shared" si="22"/>
        <v>0.68496019134214037</v>
      </c>
      <c r="J77" s="128">
        <f>+'[3]066'!$F$10+'[3]066'!$F$11</f>
        <v>3193</v>
      </c>
      <c r="K77" s="129">
        <f t="shared" si="23"/>
        <v>3.147518359702302</v>
      </c>
      <c r="L77" s="128">
        <v>1546</v>
      </c>
      <c r="M77" s="129">
        <f t="shared" si="24"/>
        <v>0.44376829898386816</v>
      </c>
      <c r="N77" s="160" t="s">
        <v>17</v>
      </c>
      <c r="O77" s="160" t="s">
        <v>17</v>
      </c>
      <c r="P77" s="127" t="s">
        <v>147</v>
      </c>
    </row>
    <row r="78" spans="1:16" x14ac:dyDescent="0.25">
      <c r="A78" s="126" t="s">
        <v>89</v>
      </c>
      <c r="B78" s="167" t="s">
        <v>17</v>
      </c>
      <c r="C78" s="158">
        <v>0.8</v>
      </c>
      <c r="D78" s="128">
        <v>16469</v>
      </c>
      <c r="E78" s="129">
        <f t="shared" si="20"/>
        <v>7.912234681425538</v>
      </c>
      <c r="F78" s="109">
        <v>129459</v>
      </c>
      <c r="G78" s="129">
        <f t="shared" si="21"/>
        <v>2.5780536361172453</v>
      </c>
      <c r="H78" s="134">
        <f>+[2]العمالة!$K$225</f>
        <v>54360</v>
      </c>
      <c r="I78" s="137">
        <f t="shared" si="22"/>
        <v>12.647566576548488</v>
      </c>
      <c r="J78" s="130">
        <f>+'[3]066'!$F$12</f>
        <v>1485</v>
      </c>
      <c r="K78" s="129">
        <f t="shared" si="23"/>
        <v>1.4638474049977821</v>
      </c>
      <c r="L78" s="130">
        <v>3667</v>
      </c>
      <c r="M78" s="129">
        <f t="shared" si="24"/>
        <v>1.0525862563867041</v>
      </c>
      <c r="N78" s="160" t="s">
        <v>17</v>
      </c>
      <c r="O78" s="160" t="s">
        <v>17</v>
      </c>
      <c r="P78" s="127" t="s">
        <v>90</v>
      </c>
    </row>
    <row r="79" spans="1:16" ht="26.25" customHeight="1" x14ac:dyDescent="0.25">
      <c r="A79" s="126" t="s">
        <v>122</v>
      </c>
      <c r="B79" s="167" t="s">
        <v>17</v>
      </c>
      <c r="C79" s="158">
        <v>3.8</v>
      </c>
      <c r="D79" s="128">
        <v>27534</v>
      </c>
      <c r="E79" s="129">
        <f t="shared" si="20"/>
        <v>13.228214810757832</v>
      </c>
      <c r="F79" s="109">
        <v>266871</v>
      </c>
      <c r="G79" s="129">
        <f t="shared" si="21"/>
        <v>5.3144837510273168</v>
      </c>
      <c r="H79" s="134">
        <f>+[2]العمالة!$K$226</f>
        <v>35944</v>
      </c>
      <c r="I79" s="137">
        <f t="shared" si="22"/>
        <v>8.3628427709245567</v>
      </c>
      <c r="J79" s="130">
        <f>+'[3]066'!$F$13</f>
        <v>2352</v>
      </c>
      <c r="K79" s="129">
        <f t="shared" si="23"/>
        <v>2.318497708117699</v>
      </c>
      <c r="L79" s="130">
        <v>5153</v>
      </c>
      <c r="M79" s="129">
        <f t="shared" si="24"/>
        <v>1.4791319823181583</v>
      </c>
      <c r="N79" s="160" t="s">
        <v>17</v>
      </c>
      <c r="O79" s="160" t="s">
        <v>17</v>
      </c>
      <c r="P79" s="127" t="s">
        <v>123</v>
      </c>
    </row>
    <row r="80" spans="1:16" ht="33.75" x14ac:dyDescent="0.25">
      <c r="A80" s="126" t="s">
        <v>148</v>
      </c>
      <c r="B80" s="167"/>
      <c r="C80" s="158">
        <v>6.7</v>
      </c>
      <c r="D80" s="128">
        <v>10485</v>
      </c>
      <c r="E80" s="129">
        <f t="shared" si="20"/>
        <v>5.0373295667464184</v>
      </c>
      <c r="F80" s="128">
        <v>211652</v>
      </c>
      <c r="G80" s="129">
        <f t="shared" si="21"/>
        <v>4.2148495523021747</v>
      </c>
      <c r="H80" s="134">
        <f>+[2]العمالة!$K$228</f>
        <v>18157</v>
      </c>
      <c r="I80" s="137">
        <f t="shared" si="22"/>
        <v>4.224464060529634</v>
      </c>
      <c r="J80" s="128">
        <f>+'[3]066'!$F$14+'[3]066'!$F$16</f>
        <v>4794</v>
      </c>
      <c r="K80" s="129">
        <f t="shared" si="23"/>
        <v>4.7257134407807184</v>
      </c>
      <c r="L80" s="128">
        <v>8620</v>
      </c>
      <c r="M80" s="129">
        <f t="shared" si="24"/>
        <v>2.4743096618634821</v>
      </c>
      <c r="N80" s="160" t="s">
        <v>17</v>
      </c>
      <c r="O80" s="160" t="s">
        <v>17</v>
      </c>
      <c r="P80" s="127" t="s">
        <v>149</v>
      </c>
    </row>
    <row r="81" spans="1:16" ht="24" x14ac:dyDescent="0.25">
      <c r="A81" s="126" t="s">
        <v>91</v>
      </c>
      <c r="B81" s="167" t="s">
        <v>17</v>
      </c>
      <c r="C81" s="158">
        <v>0.2</v>
      </c>
      <c r="D81" s="128">
        <v>4645</v>
      </c>
      <c r="E81" s="129">
        <f t="shared" si="20"/>
        <v>2.2316066607093097</v>
      </c>
      <c r="F81" s="109">
        <v>34952</v>
      </c>
      <c r="G81" s="129">
        <f t="shared" si="21"/>
        <v>0.69603604762565718</v>
      </c>
      <c r="H81" s="134">
        <f>+[2]العمالة!$K$227</f>
        <v>7461</v>
      </c>
      <c r="I81" s="137">
        <f t="shared" si="22"/>
        <v>1.7358994523110425</v>
      </c>
      <c r="J81" s="130">
        <f>+'[3]066'!$F$15</f>
        <v>840</v>
      </c>
      <c r="K81" s="129">
        <f t="shared" si="23"/>
        <v>0.82803489575632105</v>
      </c>
      <c r="L81" s="130">
        <v>364</v>
      </c>
      <c r="M81" s="129">
        <f t="shared" si="24"/>
        <v>0.10448360985131179</v>
      </c>
      <c r="N81" s="160" t="s">
        <v>17</v>
      </c>
      <c r="O81" s="160" t="s">
        <v>17</v>
      </c>
      <c r="P81" s="127" t="s">
        <v>92</v>
      </c>
    </row>
    <row r="82" spans="1:16" ht="22.5" x14ac:dyDescent="0.25">
      <c r="A82" s="126" t="s">
        <v>93</v>
      </c>
      <c r="B82" s="167" t="s">
        <v>17</v>
      </c>
      <c r="C82" s="158">
        <v>4.5999999999999996</v>
      </c>
      <c r="D82" s="128">
        <v>11813</v>
      </c>
      <c r="E82" s="129">
        <f t="shared" si="20"/>
        <v>5.6753432686671861</v>
      </c>
      <c r="F82" s="109">
        <v>88764</v>
      </c>
      <c r="G82" s="129">
        <f t="shared" si="21"/>
        <v>1.7676511710758707</v>
      </c>
      <c r="H82" s="134">
        <f>+[2]العمالة!$K$229</f>
        <v>15434</v>
      </c>
      <c r="I82" s="137">
        <f t="shared" si="22"/>
        <v>3.5909224161598488</v>
      </c>
      <c r="J82" s="130">
        <f>+'[3]066'!$F$17</f>
        <v>4188</v>
      </c>
      <c r="K82" s="129">
        <f t="shared" si="23"/>
        <v>4.1283454088422298</v>
      </c>
      <c r="L82" s="130">
        <v>11315</v>
      </c>
      <c r="M82" s="129">
        <f t="shared" si="24"/>
        <v>3.247890234801079</v>
      </c>
      <c r="N82" s="160" t="s">
        <v>17</v>
      </c>
      <c r="O82" s="160" t="s">
        <v>17</v>
      </c>
      <c r="P82" s="127" t="s">
        <v>94</v>
      </c>
    </row>
    <row r="83" spans="1:16" x14ac:dyDescent="0.25">
      <c r="A83" s="126" t="s">
        <v>95</v>
      </c>
      <c r="B83" s="167" t="s">
        <v>17</v>
      </c>
      <c r="C83" s="158">
        <v>1.2</v>
      </c>
      <c r="D83" s="128">
        <v>1998</v>
      </c>
      <c r="E83" s="129">
        <f t="shared" si="20"/>
        <v>0.95990314490790107</v>
      </c>
      <c r="F83" s="109">
        <v>69103</v>
      </c>
      <c r="G83" s="129">
        <f t="shared" si="21"/>
        <v>1.3761209372589778</v>
      </c>
      <c r="H83" s="134">
        <f>+[2]العمالة!$K$230</f>
        <v>25241</v>
      </c>
      <c r="I83" s="137">
        <f t="shared" si="22"/>
        <v>5.8726495209466592</v>
      </c>
      <c r="J83" s="130">
        <f>+'[3]066'!$F$18</f>
        <v>644</v>
      </c>
      <c r="K83" s="129">
        <f t="shared" si="23"/>
        <v>0.63482675341317951</v>
      </c>
      <c r="L83" s="130">
        <v>1631</v>
      </c>
      <c r="M83" s="129">
        <f t="shared" si="24"/>
        <v>0.46816694414145477</v>
      </c>
      <c r="N83" s="160" t="s">
        <v>17</v>
      </c>
      <c r="O83" s="160" t="s">
        <v>17</v>
      </c>
      <c r="P83" s="127" t="s">
        <v>96</v>
      </c>
    </row>
    <row r="84" spans="1:16" ht="24" x14ac:dyDescent="0.25">
      <c r="A84" s="126" t="s">
        <v>97</v>
      </c>
      <c r="B84" s="167" t="s">
        <v>17</v>
      </c>
      <c r="C84" s="158">
        <v>1</v>
      </c>
      <c r="D84" s="128">
        <v>4812</v>
      </c>
      <c r="E84" s="129">
        <f t="shared" si="20"/>
        <v>2.3118388054538643</v>
      </c>
      <c r="F84" s="109">
        <v>38851</v>
      </c>
      <c r="G84" s="129">
        <f t="shared" si="21"/>
        <v>0.77368094776563312</v>
      </c>
      <c r="H84" s="134" t="s">
        <v>127</v>
      </c>
      <c r="I84" s="137" t="s">
        <v>127</v>
      </c>
      <c r="J84" s="130">
        <f>+'[3]066'!$F$19</f>
        <v>350</v>
      </c>
      <c r="K84" s="129">
        <f t="shared" si="23"/>
        <v>0.34501453989846714</v>
      </c>
      <c r="L84" s="130">
        <v>2249</v>
      </c>
      <c r="M84" s="129">
        <f t="shared" si="24"/>
        <v>0.64555944658131925</v>
      </c>
      <c r="N84" s="160" t="s">
        <v>17</v>
      </c>
      <c r="O84" s="160" t="s">
        <v>17</v>
      </c>
      <c r="P84" s="127" t="s">
        <v>98</v>
      </c>
    </row>
    <row r="85" spans="1:16" ht="22.5" x14ac:dyDescent="0.25">
      <c r="A85" s="126" t="s">
        <v>121</v>
      </c>
      <c r="B85" s="167" t="s">
        <v>17</v>
      </c>
      <c r="C85" s="158">
        <v>1.3</v>
      </c>
      <c r="D85" s="128">
        <v>4871</v>
      </c>
      <c r="E85" s="129">
        <f t="shared" si="20"/>
        <v>2.3401842937169102</v>
      </c>
      <c r="F85" s="109">
        <v>107062</v>
      </c>
      <c r="G85" s="129">
        <f t="shared" si="21"/>
        <v>2.1320385480343931</v>
      </c>
      <c r="H85" s="134" t="s">
        <v>127</v>
      </c>
      <c r="I85" s="137" t="s">
        <v>127</v>
      </c>
      <c r="J85" s="130">
        <f>+'[3]066'!$F$20</f>
        <v>1064</v>
      </c>
      <c r="K85" s="129">
        <f t="shared" si="23"/>
        <v>1.0488442012913402</v>
      </c>
      <c r="L85" s="130">
        <v>854</v>
      </c>
      <c r="M85" s="129">
        <f t="shared" si="24"/>
        <v>0.24513462311269302</v>
      </c>
      <c r="N85" s="160" t="s">
        <v>17</v>
      </c>
      <c r="O85" s="160" t="s">
        <v>17</v>
      </c>
      <c r="P85" s="127" t="s">
        <v>99</v>
      </c>
    </row>
    <row r="86" spans="1:16" ht="22.5" x14ac:dyDescent="0.25">
      <c r="A86" s="126" t="s">
        <v>120</v>
      </c>
      <c r="B86" s="167" t="s">
        <v>17</v>
      </c>
      <c r="C86" s="158">
        <v>56.8</v>
      </c>
      <c r="D86" s="128">
        <v>64780</v>
      </c>
      <c r="E86" s="129">
        <f t="shared" si="20"/>
        <v>31.122385248815736</v>
      </c>
      <c r="F86" s="109">
        <v>1818057</v>
      </c>
      <c r="G86" s="129">
        <f t="shared" si="21"/>
        <v>36.204886948905909</v>
      </c>
      <c r="H86" s="134" t="s">
        <v>127</v>
      </c>
      <c r="I86" s="137" t="s">
        <v>127</v>
      </c>
      <c r="J86" s="130">
        <f>+'[3]066'!$F$21</f>
        <v>51519</v>
      </c>
      <c r="K86" s="129">
        <f t="shared" si="23"/>
        <v>50.785154517226083</v>
      </c>
      <c r="L86" s="130">
        <v>210654</v>
      </c>
      <c r="M86" s="129">
        <f t="shared" si="24"/>
        <v>60.466731729720422</v>
      </c>
      <c r="N86" s="160" t="s">
        <v>17</v>
      </c>
      <c r="O86" s="160" t="s">
        <v>17</v>
      </c>
      <c r="P86" s="127" t="s">
        <v>124</v>
      </c>
    </row>
    <row r="87" spans="1:16" x14ac:dyDescent="0.25">
      <c r="A87" s="126" t="s">
        <v>100</v>
      </c>
      <c r="B87" s="167" t="s">
        <v>17</v>
      </c>
      <c r="C87" s="158">
        <v>4.7</v>
      </c>
      <c r="D87" s="128">
        <v>20782</v>
      </c>
      <c r="E87" s="129">
        <f t="shared" si="20"/>
        <v>9.9843379166546562</v>
      </c>
      <c r="F87" s="109">
        <v>1179860</v>
      </c>
      <c r="G87" s="129">
        <f t="shared" si="21"/>
        <v>23.495796839997936</v>
      </c>
      <c r="H87" s="134">
        <f>+[2]العمالة!$K$232</f>
        <v>5894</v>
      </c>
      <c r="I87" s="137">
        <f t="shared" si="22"/>
        <v>1.371316361335114</v>
      </c>
      <c r="J87" s="130">
        <f>+'[3]066'!$F$22</f>
        <v>12245</v>
      </c>
      <c r="K87" s="129">
        <f t="shared" si="23"/>
        <v>12.070580117304944</v>
      </c>
      <c r="L87" s="130">
        <v>66314</v>
      </c>
      <c r="M87" s="129">
        <f t="shared" si="24"/>
        <v>19.034961823296399</v>
      </c>
      <c r="N87" s="160" t="s">
        <v>17</v>
      </c>
      <c r="O87" s="160" t="s">
        <v>17</v>
      </c>
      <c r="P87" s="127" t="s">
        <v>101</v>
      </c>
    </row>
    <row r="88" spans="1:16" x14ac:dyDescent="0.25">
      <c r="A88" s="126" t="s">
        <v>119</v>
      </c>
      <c r="B88" s="167" t="s">
        <v>17</v>
      </c>
      <c r="C88" s="158">
        <v>3</v>
      </c>
      <c r="D88" s="128">
        <v>1302</v>
      </c>
      <c r="E88" s="129">
        <f t="shared" si="20"/>
        <v>0.6255224698048486</v>
      </c>
      <c r="F88" s="109">
        <v>346215</v>
      </c>
      <c r="G88" s="129">
        <f t="shared" si="21"/>
        <v>6.8945445247401258</v>
      </c>
      <c r="H88" s="134">
        <f>+[2]العمالة!$K$233</f>
        <v>2040</v>
      </c>
      <c r="I88" s="137">
        <f t="shared" si="22"/>
        <v>0.47463274128327659</v>
      </c>
      <c r="J88" s="130">
        <f>+'[3]066'!$F$23</f>
        <v>5237</v>
      </c>
      <c r="K88" s="129">
        <f t="shared" si="23"/>
        <v>5.1624032727093496</v>
      </c>
      <c r="L88" s="130">
        <v>14166</v>
      </c>
      <c r="M88" s="129">
        <f t="shared" si="24"/>
        <v>4.0662494976749528</v>
      </c>
      <c r="N88" s="160" t="s">
        <v>17</v>
      </c>
      <c r="O88" s="160" t="s">
        <v>17</v>
      </c>
      <c r="P88" s="127" t="s">
        <v>125</v>
      </c>
    </row>
    <row r="89" spans="1:16" ht="22.5" x14ac:dyDescent="0.25">
      <c r="A89" s="126" t="s">
        <v>102</v>
      </c>
      <c r="B89" s="167" t="s">
        <v>17</v>
      </c>
      <c r="C89" s="158">
        <v>0.9</v>
      </c>
      <c r="D89" s="128">
        <v>319</v>
      </c>
      <c r="E89" s="129">
        <f t="shared" si="20"/>
        <v>0.15325780942223247</v>
      </c>
      <c r="F89" s="109">
        <v>4717</v>
      </c>
      <c r="G89" s="129">
        <f t="shared" si="21"/>
        <v>9.3934597065982631E-2</v>
      </c>
      <c r="H89" s="134" t="s">
        <v>127</v>
      </c>
      <c r="I89" s="137" t="s">
        <v>127</v>
      </c>
      <c r="J89" s="130">
        <f>+'[3]066'!$F$24</f>
        <v>1316</v>
      </c>
      <c r="K89" s="129">
        <f t="shared" si="23"/>
        <v>1.2972546700182366</v>
      </c>
      <c r="L89" s="130">
        <v>353</v>
      </c>
      <c r="M89" s="129">
        <f t="shared" si="24"/>
        <v>0.10132613812503588</v>
      </c>
      <c r="N89" s="160" t="s">
        <v>17</v>
      </c>
      <c r="O89" s="160" t="s">
        <v>17</v>
      </c>
      <c r="P89" s="127" t="s">
        <v>103</v>
      </c>
    </row>
    <row r="90" spans="1:16" x14ac:dyDescent="0.25">
      <c r="A90" s="126" t="s">
        <v>104</v>
      </c>
      <c r="B90" s="167" t="s">
        <v>17</v>
      </c>
      <c r="C90" s="158">
        <v>0.4</v>
      </c>
      <c r="D90" s="128">
        <v>2333</v>
      </c>
      <c r="E90" s="129">
        <f t="shared" si="20"/>
        <v>1.1208478664014683</v>
      </c>
      <c r="F90" s="109">
        <v>57473</v>
      </c>
      <c r="G90" s="129">
        <f t="shared" si="21"/>
        <v>1.1445204785188086</v>
      </c>
      <c r="H90" s="134">
        <f>+[2]العمالة!$K$234</f>
        <v>1842</v>
      </c>
      <c r="I90" s="137">
        <f t="shared" si="22"/>
        <v>0.42856544580578215</v>
      </c>
      <c r="J90" s="130">
        <f>+'[3]066'!$F$25</f>
        <v>645</v>
      </c>
      <c r="K90" s="129">
        <f t="shared" si="23"/>
        <v>0.63581250924146093</v>
      </c>
      <c r="L90" s="130">
        <v>907</v>
      </c>
      <c r="M90" s="129">
        <f t="shared" si="24"/>
        <v>0.26034789597565877</v>
      </c>
      <c r="N90" s="160" t="s">
        <v>17</v>
      </c>
      <c r="O90" s="160" t="s">
        <v>17</v>
      </c>
      <c r="P90" s="127" t="s">
        <v>105</v>
      </c>
    </row>
    <row r="91" spans="1:16" ht="40.5" customHeight="1" x14ac:dyDescent="0.25">
      <c r="A91" s="126" t="s">
        <v>118</v>
      </c>
      <c r="B91" s="167" t="s">
        <v>17</v>
      </c>
      <c r="C91" s="158">
        <v>0</v>
      </c>
      <c r="D91" s="134" t="s">
        <v>127</v>
      </c>
      <c r="E91" s="134" t="s">
        <v>127</v>
      </c>
      <c r="F91" s="109">
        <v>4414</v>
      </c>
      <c r="G91" s="129">
        <f t="shared" si="21"/>
        <v>8.7900638424686733E-2</v>
      </c>
      <c r="H91" s="134" t="s">
        <v>127</v>
      </c>
      <c r="I91" s="137" t="s">
        <v>127</v>
      </c>
      <c r="J91" s="134" t="s">
        <v>127</v>
      </c>
      <c r="K91" s="137" t="s">
        <v>127</v>
      </c>
      <c r="L91" s="131" t="s">
        <v>127</v>
      </c>
      <c r="M91" s="131" t="s">
        <v>127</v>
      </c>
      <c r="N91" s="160" t="s">
        <v>17</v>
      </c>
      <c r="O91" s="160" t="s">
        <v>17</v>
      </c>
      <c r="P91" s="127" t="s">
        <v>130</v>
      </c>
    </row>
    <row r="92" spans="1:16" ht="37.5" customHeight="1" x14ac:dyDescent="0.25">
      <c r="A92" s="126" t="s">
        <v>106</v>
      </c>
      <c r="B92" s="167" t="s">
        <v>17</v>
      </c>
      <c r="C92" s="158">
        <v>0</v>
      </c>
      <c r="D92" s="169">
        <v>316</v>
      </c>
      <c r="E92" s="129">
        <f t="shared" si="20"/>
        <v>0.15181651340885724</v>
      </c>
      <c r="F92" s="109">
        <v>1725</v>
      </c>
      <c r="G92" s="129">
        <f t="shared" si="21"/>
        <v>3.4351744740050892E-2</v>
      </c>
      <c r="H92" s="134" t="s">
        <v>127</v>
      </c>
      <c r="I92" s="137" t="s">
        <v>127</v>
      </c>
      <c r="J92" s="130">
        <f>+'[3]066'!$F$26</f>
        <v>184</v>
      </c>
      <c r="K92" s="129">
        <f t="shared" si="23"/>
        <v>0.18137907240376558</v>
      </c>
      <c r="L92" s="130">
        <v>51</v>
      </c>
      <c r="M92" s="129">
        <f t="shared" si="24"/>
        <v>1.4639187094551927E-2</v>
      </c>
      <c r="N92" s="160" t="s">
        <v>17</v>
      </c>
      <c r="O92" s="160" t="s">
        <v>17</v>
      </c>
      <c r="P92" s="127" t="s">
        <v>126</v>
      </c>
    </row>
    <row r="93" spans="1:16" ht="15.75" thickBot="1" x14ac:dyDescent="0.3">
      <c r="A93" s="265" t="s">
        <v>137</v>
      </c>
      <c r="B93" s="265" t="s">
        <v>17</v>
      </c>
      <c r="C93" s="269" t="s">
        <v>127</v>
      </c>
      <c r="D93" s="291">
        <v>10880</v>
      </c>
      <c r="E93" s="292">
        <f t="shared" si="20"/>
        <v>5.2271002085074905</v>
      </c>
      <c r="F93" s="269" t="s">
        <v>127</v>
      </c>
      <c r="G93" s="269" t="s">
        <v>127</v>
      </c>
      <c r="H93" s="293">
        <f>+[2]العمالة!$K$237</f>
        <v>206723</v>
      </c>
      <c r="I93" s="294">
        <f>+H93/$H$73*100</f>
        <v>48.096815772697447</v>
      </c>
      <c r="J93" s="269" t="s">
        <v>127</v>
      </c>
      <c r="K93" s="269" t="s">
        <v>127</v>
      </c>
      <c r="L93" s="269" t="s">
        <v>127</v>
      </c>
      <c r="M93" s="269" t="s">
        <v>127</v>
      </c>
      <c r="N93" s="265" t="s">
        <v>17</v>
      </c>
      <c r="O93" s="265" t="s">
        <v>17</v>
      </c>
      <c r="P93" s="272" t="s">
        <v>169</v>
      </c>
    </row>
    <row r="94" spans="1:16" s="65" customFormat="1" ht="19.5" thickTop="1" thickBot="1" x14ac:dyDescent="0.3">
      <c r="A94" s="369" t="s">
        <v>158</v>
      </c>
      <c r="B94" s="370"/>
      <c r="C94" s="370"/>
      <c r="D94" s="370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O94" s="370"/>
      <c r="P94" s="371"/>
    </row>
    <row r="95" spans="1:16" ht="16.5" thickTop="1" x14ac:dyDescent="0.25">
      <c r="A95" s="295" t="s">
        <v>16</v>
      </c>
      <c r="B95" s="255" t="s">
        <v>17</v>
      </c>
      <c r="C95" s="300">
        <v>100</v>
      </c>
      <c r="D95" s="298">
        <f t="shared" ref="D95:M95" si="25">SUM(D96:D115)</f>
        <v>143007</v>
      </c>
      <c r="E95" s="296">
        <f t="shared" si="25"/>
        <v>100</v>
      </c>
      <c r="F95" s="298">
        <f t="shared" si="25"/>
        <v>4185853</v>
      </c>
      <c r="G95" s="296">
        <f t="shared" si="25"/>
        <v>100</v>
      </c>
      <c r="H95" s="298">
        <f t="shared" si="25"/>
        <v>290290</v>
      </c>
      <c r="I95" s="296">
        <f t="shared" si="25"/>
        <v>100</v>
      </c>
      <c r="J95" s="298">
        <f t="shared" si="25"/>
        <v>65051</v>
      </c>
      <c r="K95" s="296">
        <f t="shared" si="25"/>
        <v>100</v>
      </c>
      <c r="L95" s="298">
        <f t="shared" si="25"/>
        <v>198143</v>
      </c>
      <c r="M95" s="296">
        <f t="shared" si="25"/>
        <v>100</v>
      </c>
      <c r="N95" s="255" t="s">
        <v>17</v>
      </c>
      <c r="O95" s="255" t="s">
        <v>17</v>
      </c>
      <c r="P95" s="299" t="s">
        <v>18</v>
      </c>
    </row>
    <row r="96" spans="1:16" ht="24" x14ac:dyDescent="0.25">
      <c r="A96" s="126" t="s">
        <v>83</v>
      </c>
      <c r="B96" s="167" t="s">
        <v>17</v>
      </c>
      <c r="C96" s="136">
        <v>0.4</v>
      </c>
      <c r="D96" s="128">
        <v>1288</v>
      </c>
      <c r="E96" s="129">
        <f>+D96/$D$95*100</f>
        <v>0.90065521268189663</v>
      </c>
      <c r="F96" s="109">
        <v>251145</v>
      </c>
      <c r="G96" s="129">
        <f>+F96/$F$95*100</f>
        <v>5.9998523598415909</v>
      </c>
      <c r="H96" s="134">
        <f>+[2]العمالة!$K$239</f>
        <v>870</v>
      </c>
      <c r="I96" s="137">
        <f>+H96/$H$95*100</f>
        <v>0.29970029970029971</v>
      </c>
      <c r="J96" s="130">
        <f>+'[3]067'!$F$7</f>
        <v>28</v>
      </c>
      <c r="K96" s="129">
        <f>+J96/$J$95*100</f>
        <v>4.3043150758635532E-2</v>
      </c>
      <c r="L96" s="130">
        <v>125</v>
      </c>
      <c r="M96" s="129">
        <f>+L96/$L$95*100</f>
        <v>6.3085751199890988E-2</v>
      </c>
      <c r="N96" s="160" t="s">
        <v>17</v>
      </c>
      <c r="O96" s="160" t="s">
        <v>17</v>
      </c>
      <c r="P96" s="127" t="s">
        <v>84</v>
      </c>
    </row>
    <row r="97" spans="1:16" x14ac:dyDescent="0.25">
      <c r="A97" s="126" t="s">
        <v>85</v>
      </c>
      <c r="B97" s="167" t="s">
        <v>17</v>
      </c>
      <c r="C97" s="136">
        <v>8.6999999999999993</v>
      </c>
      <c r="D97" s="128">
        <v>342</v>
      </c>
      <c r="E97" s="129">
        <f t="shared" ref="E97:E115" si="26">+D97/$D$95*100</f>
        <v>0.23914913255994463</v>
      </c>
      <c r="F97" s="109">
        <v>132896</v>
      </c>
      <c r="G97" s="129">
        <f t="shared" ref="G97:G114" si="27">+F97/$F$95*100</f>
        <v>3.1748845456350234</v>
      </c>
      <c r="H97" s="134">
        <f>+[2]العمالة!$K$240</f>
        <v>26190</v>
      </c>
      <c r="I97" s="137">
        <f t="shared" ref="I97:I115" si="28">+H97/$H$95*100</f>
        <v>9.0220124702883311</v>
      </c>
      <c r="J97" s="130">
        <f>+'[3]067'!$F$8</f>
        <v>8140</v>
      </c>
      <c r="K97" s="129">
        <f t="shared" ref="K97:K112" si="29">+J97/$J$95*100</f>
        <v>12.513258827689045</v>
      </c>
      <c r="L97" s="130">
        <v>11057</v>
      </c>
      <c r="M97" s="129">
        <f t="shared" ref="M97:M112" si="30">+L97/$L$95*100</f>
        <v>5.5803132081375573</v>
      </c>
      <c r="N97" s="160" t="s">
        <v>17</v>
      </c>
      <c r="O97" s="160" t="s">
        <v>17</v>
      </c>
      <c r="P97" s="127" t="s">
        <v>86</v>
      </c>
    </row>
    <row r="98" spans="1:16" x14ac:dyDescent="0.25">
      <c r="A98" s="126" t="s">
        <v>87</v>
      </c>
      <c r="B98" s="167" t="s">
        <v>17</v>
      </c>
      <c r="C98" s="136">
        <v>3.5</v>
      </c>
      <c r="D98" s="128">
        <v>16786</v>
      </c>
      <c r="E98" s="129">
        <f t="shared" si="26"/>
        <v>11.737886956582546</v>
      </c>
      <c r="F98" s="109">
        <v>175299</v>
      </c>
      <c r="G98" s="129">
        <f t="shared" si="27"/>
        <v>4.1878919302708439</v>
      </c>
      <c r="H98" s="134">
        <f>+[2]العمالة!$K$241</f>
        <v>19616</v>
      </c>
      <c r="I98" s="137">
        <f t="shared" si="28"/>
        <v>6.7573805504839992</v>
      </c>
      <c r="J98" s="130">
        <f>+'[3]067'!$F$9</f>
        <v>882</v>
      </c>
      <c r="K98" s="129">
        <f t="shared" si="29"/>
        <v>1.3558592488970191</v>
      </c>
      <c r="L98" s="130">
        <v>6508</v>
      </c>
      <c r="M98" s="129">
        <f t="shared" si="30"/>
        <v>3.2844965504711241</v>
      </c>
      <c r="N98" s="160" t="s">
        <v>17</v>
      </c>
      <c r="O98" s="160" t="s">
        <v>17</v>
      </c>
      <c r="P98" s="127" t="s">
        <v>88</v>
      </c>
    </row>
    <row r="99" spans="1:16" ht="36" x14ac:dyDescent="0.25">
      <c r="A99" s="126" t="s">
        <v>168</v>
      </c>
      <c r="B99" s="167" t="s">
        <v>17</v>
      </c>
      <c r="C99" s="136">
        <v>2.5</v>
      </c>
      <c r="D99" s="128">
        <v>598</v>
      </c>
      <c r="E99" s="129">
        <f t="shared" si="26"/>
        <v>0.41816134874516631</v>
      </c>
      <c r="F99" s="128">
        <v>80092</v>
      </c>
      <c r="G99" s="129">
        <f t="shared" si="27"/>
        <v>1.913397340995969</v>
      </c>
      <c r="H99" s="134">
        <f>+[2]العمالة!$K$242</f>
        <v>2572</v>
      </c>
      <c r="I99" s="137">
        <f t="shared" si="28"/>
        <v>0.88601054118295497</v>
      </c>
      <c r="J99" s="128">
        <f>+'[3]067'!$F$10+'[3]067'!$F$11</f>
        <v>1863</v>
      </c>
      <c r="K99" s="129">
        <f t="shared" si="29"/>
        <v>2.8639067808335001</v>
      </c>
      <c r="L99" s="128">
        <v>1474</v>
      </c>
      <c r="M99" s="129">
        <f t="shared" si="30"/>
        <v>0.74390717814911456</v>
      </c>
      <c r="N99" s="160" t="s">
        <v>17</v>
      </c>
      <c r="O99" s="160" t="s">
        <v>17</v>
      </c>
      <c r="P99" s="127" t="s">
        <v>147</v>
      </c>
    </row>
    <row r="100" spans="1:16" x14ac:dyDescent="0.25">
      <c r="A100" s="126" t="s">
        <v>89</v>
      </c>
      <c r="B100" s="167" t="s">
        <v>17</v>
      </c>
      <c r="C100" s="158">
        <v>1</v>
      </c>
      <c r="D100" s="128">
        <v>11344</v>
      </c>
      <c r="E100" s="129">
        <f t="shared" si="26"/>
        <v>7.9324788297076374</v>
      </c>
      <c r="F100" s="109">
        <v>123247</v>
      </c>
      <c r="G100" s="129">
        <f t="shared" si="27"/>
        <v>2.9443700005709705</v>
      </c>
      <c r="H100" s="134">
        <f>+[2]العمالة!$K$243</f>
        <v>43957</v>
      </c>
      <c r="I100" s="137">
        <f t="shared" si="28"/>
        <v>15.142443763133418</v>
      </c>
      <c r="J100" s="130">
        <f>+'[3]067'!$F$12</f>
        <v>1359</v>
      </c>
      <c r="K100" s="129">
        <f t="shared" si="29"/>
        <v>2.0891300671780599</v>
      </c>
      <c r="L100" s="130">
        <v>2621</v>
      </c>
      <c r="M100" s="129">
        <f t="shared" si="30"/>
        <v>1.3227820311593144</v>
      </c>
      <c r="N100" s="160" t="s">
        <v>17</v>
      </c>
      <c r="O100" s="160" t="s">
        <v>17</v>
      </c>
      <c r="P100" s="127" t="s">
        <v>90</v>
      </c>
    </row>
    <row r="101" spans="1:16" ht="23.25" customHeight="1" x14ac:dyDescent="0.25">
      <c r="A101" s="126" t="s">
        <v>122</v>
      </c>
      <c r="B101" s="167" t="s">
        <v>17</v>
      </c>
      <c r="C101" s="136">
        <v>4.5999999999999996</v>
      </c>
      <c r="D101" s="128">
        <v>18406</v>
      </c>
      <c r="E101" s="129">
        <f t="shared" si="26"/>
        <v>12.870698637129651</v>
      </c>
      <c r="F101" s="109">
        <v>235581</v>
      </c>
      <c r="G101" s="129">
        <f t="shared" si="27"/>
        <v>5.6280285045843703</v>
      </c>
      <c r="H101" s="134">
        <f>+[2]العمالة!$K$244</f>
        <v>24585</v>
      </c>
      <c r="I101" s="137">
        <f t="shared" si="28"/>
        <v>8.4691170898067458</v>
      </c>
      <c r="J101" s="130">
        <f>+'[3]067'!$F$13</f>
        <v>1148</v>
      </c>
      <c r="K101" s="129">
        <f t="shared" si="29"/>
        <v>1.7647691811040569</v>
      </c>
      <c r="L101" s="130">
        <v>2658</v>
      </c>
      <c r="M101" s="129">
        <f t="shared" si="30"/>
        <v>1.3414554135144818</v>
      </c>
      <c r="N101" s="160" t="s">
        <v>17</v>
      </c>
      <c r="O101" s="160" t="s">
        <v>17</v>
      </c>
      <c r="P101" s="127" t="s">
        <v>123</v>
      </c>
    </row>
    <row r="102" spans="1:16" ht="33.75" x14ac:dyDescent="0.25">
      <c r="A102" s="126" t="s">
        <v>148</v>
      </c>
      <c r="B102" s="167" t="s">
        <v>17</v>
      </c>
      <c r="C102" s="136">
        <v>6.1</v>
      </c>
      <c r="D102" s="128">
        <v>8213</v>
      </c>
      <c r="E102" s="129">
        <f t="shared" si="26"/>
        <v>5.7430755137860379</v>
      </c>
      <c r="F102" s="128">
        <v>207781</v>
      </c>
      <c r="G102" s="129">
        <f t="shared" si="27"/>
        <v>4.9638866916731184</v>
      </c>
      <c r="H102" s="134">
        <f>+[2]العمالة!$K$246</f>
        <v>14785</v>
      </c>
      <c r="I102" s="137">
        <f t="shared" si="28"/>
        <v>5.0931826793895763</v>
      </c>
      <c r="J102" s="128">
        <f>+'[3]067'!$F$14+'[3]067'!$F$16</f>
        <v>3223</v>
      </c>
      <c r="K102" s="129">
        <f t="shared" si="29"/>
        <v>4.9545741033957968</v>
      </c>
      <c r="L102" s="128">
        <v>6868</v>
      </c>
      <c r="M102" s="129">
        <f t="shared" si="30"/>
        <v>3.4661835139268105</v>
      </c>
      <c r="N102" s="160" t="s">
        <v>17</v>
      </c>
      <c r="O102" s="160" t="s">
        <v>17</v>
      </c>
      <c r="P102" s="127" t="s">
        <v>149</v>
      </c>
    </row>
    <row r="103" spans="1:16" ht="24" x14ac:dyDescent="0.25">
      <c r="A103" s="126" t="s">
        <v>91</v>
      </c>
      <c r="B103" s="167" t="s">
        <v>17</v>
      </c>
      <c r="C103" s="136">
        <v>0.3</v>
      </c>
      <c r="D103" s="128">
        <v>2973</v>
      </c>
      <c r="E103" s="129">
        <f t="shared" si="26"/>
        <v>2.0789192137447818</v>
      </c>
      <c r="F103" s="109">
        <v>31612</v>
      </c>
      <c r="G103" s="129">
        <f t="shared" si="27"/>
        <v>0.75521046725721142</v>
      </c>
      <c r="H103" s="134">
        <f>+[2]العمالة!$K$245</f>
        <v>5156</v>
      </c>
      <c r="I103" s="137">
        <f t="shared" si="28"/>
        <v>1.7761548796031554</v>
      </c>
      <c r="J103" s="130">
        <f>+'[3]067'!$F$15</f>
        <v>336</v>
      </c>
      <c r="K103" s="129">
        <f t="shared" si="29"/>
        <v>0.51651780910362644</v>
      </c>
      <c r="L103" s="130">
        <v>131</v>
      </c>
      <c r="M103" s="129">
        <f t="shared" si="30"/>
        <v>6.6113867257485762E-2</v>
      </c>
      <c r="N103" s="160" t="s">
        <v>17</v>
      </c>
      <c r="O103" s="160" t="s">
        <v>17</v>
      </c>
      <c r="P103" s="127" t="s">
        <v>92</v>
      </c>
    </row>
    <row r="104" spans="1:16" ht="22.5" x14ac:dyDescent="0.25">
      <c r="A104" s="126" t="s">
        <v>93</v>
      </c>
      <c r="B104" s="167" t="s">
        <v>17</v>
      </c>
      <c r="C104" s="136">
        <v>2.4</v>
      </c>
      <c r="D104" s="128">
        <v>7443</v>
      </c>
      <c r="E104" s="129">
        <f t="shared" si="26"/>
        <v>5.2046403322914259</v>
      </c>
      <c r="F104" s="109">
        <v>81536</v>
      </c>
      <c r="G104" s="129">
        <f t="shared" si="27"/>
        <v>1.9478944912781218</v>
      </c>
      <c r="H104" s="134">
        <f>+[2]العمالة!$K$247</f>
        <v>8481</v>
      </c>
      <c r="I104" s="137">
        <f t="shared" si="28"/>
        <v>2.9215611974232663</v>
      </c>
      <c r="J104" s="130">
        <f>+'[3]067'!$F$17</f>
        <v>1976</v>
      </c>
      <c r="K104" s="129">
        <f t="shared" si="29"/>
        <v>3.037616639252279</v>
      </c>
      <c r="L104" s="130">
        <v>6921</v>
      </c>
      <c r="M104" s="129">
        <f t="shared" si="30"/>
        <v>3.4929318724355638</v>
      </c>
      <c r="N104" s="160" t="s">
        <v>17</v>
      </c>
      <c r="O104" s="160" t="s">
        <v>17</v>
      </c>
      <c r="P104" s="127" t="s">
        <v>94</v>
      </c>
    </row>
    <row r="105" spans="1:16" x14ac:dyDescent="0.25">
      <c r="A105" s="126" t="s">
        <v>95</v>
      </c>
      <c r="B105" s="167" t="s">
        <v>17</v>
      </c>
      <c r="C105" s="136">
        <v>1.3</v>
      </c>
      <c r="D105" s="128">
        <v>1381</v>
      </c>
      <c r="E105" s="129">
        <f t="shared" si="26"/>
        <v>0.96568699434293415</v>
      </c>
      <c r="F105" s="109">
        <v>67085</v>
      </c>
      <c r="G105" s="129">
        <f t="shared" si="27"/>
        <v>1.6026601985306219</v>
      </c>
      <c r="H105" s="134">
        <f>+[2]العمالة!$K$248</f>
        <v>18652</v>
      </c>
      <c r="I105" s="137">
        <f t="shared" si="28"/>
        <v>6.4252988390919423</v>
      </c>
      <c r="J105" s="130">
        <f>+'[3]067'!$F$18</f>
        <v>476</v>
      </c>
      <c r="K105" s="129">
        <f t="shared" si="29"/>
        <v>0.73173356289680402</v>
      </c>
      <c r="L105" s="130">
        <v>1294</v>
      </c>
      <c r="M105" s="129">
        <f t="shared" si="30"/>
        <v>0.65306369642127149</v>
      </c>
      <c r="N105" s="160" t="s">
        <v>17</v>
      </c>
      <c r="O105" s="160" t="s">
        <v>17</v>
      </c>
      <c r="P105" s="127" t="s">
        <v>96</v>
      </c>
    </row>
    <row r="106" spans="1:16" ht="24" x14ac:dyDescent="0.25">
      <c r="A106" s="126" t="s">
        <v>97</v>
      </c>
      <c r="B106" s="167" t="s">
        <v>17</v>
      </c>
      <c r="C106" s="136">
        <v>1.1000000000000001</v>
      </c>
      <c r="D106" s="128">
        <v>2473</v>
      </c>
      <c r="E106" s="129">
        <f t="shared" si="26"/>
        <v>1.7292859790080206</v>
      </c>
      <c r="F106" s="109">
        <v>34089</v>
      </c>
      <c r="G106" s="129">
        <f t="shared" si="27"/>
        <v>0.81438598058746936</v>
      </c>
      <c r="H106" s="134" t="s">
        <v>127</v>
      </c>
      <c r="I106" s="137" t="s">
        <v>127</v>
      </c>
      <c r="J106" s="130">
        <f>+'[3]067'!$F$19</f>
        <v>210</v>
      </c>
      <c r="K106" s="129">
        <f t="shared" si="29"/>
        <v>0.32282363068976649</v>
      </c>
      <c r="L106" s="130">
        <v>1483</v>
      </c>
      <c r="M106" s="129">
        <f t="shared" si="30"/>
        <v>0.74844935223550668</v>
      </c>
      <c r="N106" s="160" t="s">
        <v>17</v>
      </c>
      <c r="O106" s="160" t="s">
        <v>17</v>
      </c>
      <c r="P106" s="127" t="s">
        <v>98</v>
      </c>
    </row>
    <row r="107" spans="1:16" ht="22.5" x14ac:dyDescent="0.25">
      <c r="A107" s="126" t="s">
        <v>121</v>
      </c>
      <c r="B107" s="167" t="s">
        <v>17</v>
      </c>
      <c r="C107" s="136">
        <v>1.3</v>
      </c>
      <c r="D107" s="128">
        <v>3459</v>
      </c>
      <c r="E107" s="129">
        <f t="shared" si="26"/>
        <v>2.4187627179089137</v>
      </c>
      <c r="F107" s="109">
        <v>100104</v>
      </c>
      <c r="G107" s="129">
        <f t="shared" si="27"/>
        <v>2.3914838863189893</v>
      </c>
      <c r="H107" s="134" t="s">
        <v>127</v>
      </c>
      <c r="I107" s="137" t="s">
        <v>127</v>
      </c>
      <c r="J107" s="130">
        <f>+'[3]067'!$F$20</f>
        <v>616</v>
      </c>
      <c r="K107" s="129">
        <f t="shared" si="29"/>
        <v>0.94694931668998172</v>
      </c>
      <c r="L107" s="130">
        <v>448</v>
      </c>
      <c r="M107" s="129">
        <f t="shared" si="30"/>
        <v>0.22609933230040929</v>
      </c>
      <c r="N107" s="160" t="s">
        <v>17</v>
      </c>
      <c r="O107" s="160" t="s">
        <v>17</v>
      </c>
      <c r="P107" s="127" t="s">
        <v>99</v>
      </c>
    </row>
    <row r="108" spans="1:16" ht="22.5" x14ac:dyDescent="0.25">
      <c r="A108" s="126" t="s">
        <v>120</v>
      </c>
      <c r="B108" s="167" t="s">
        <v>17</v>
      </c>
      <c r="C108" s="136">
        <v>62.8</v>
      </c>
      <c r="D108" s="128">
        <v>50682</v>
      </c>
      <c r="E108" s="129">
        <f t="shared" si="26"/>
        <v>35.440223205857059</v>
      </c>
      <c r="F108" s="109">
        <v>1776133</v>
      </c>
      <c r="G108" s="129">
        <f t="shared" si="27"/>
        <v>42.431805416960415</v>
      </c>
      <c r="H108" s="134" t="s">
        <v>127</v>
      </c>
      <c r="I108" s="137" t="s">
        <v>127</v>
      </c>
      <c r="J108" s="130">
        <f>+'[3]067'!$F$21</f>
        <v>39455</v>
      </c>
      <c r="K108" s="129">
        <f t="shared" si="29"/>
        <v>60.652411185070179</v>
      </c>
      <c r="L108" s="130">
        <v>138974</v>
      </c>
      <c r="M108" s="129">
        <f t="shared" si="30"/>
        <v>70.138233498029194</v>
      </c>
      <c r="N108" s="160" t="s">
        <v>17</v>
      </c>
      <c r="O108" s="160" t="s">
        <v>17</v>
      </c>
      <c r="P108" s="127" t="s">
        <v>124</v>
      </c>
    </row>
    <row r="109" spans="1:16" x14ac:dyDescent="0.25">
      <c r="A109" s="126" t="s">
        <v>100</v>
      </c>
      <c r="B109" s="167" t="s">
        <v>17</v>
      </c>
      <c r="C109" s="136">
        <v>1.3</v>
      </c>
      <c r="D109" s="128">
        <v>6909</v>
      </c>
      <c r="E109" s="129">
        <f t="shared" si="26"/>
        <v>4.8312320375925655</v>
      </c>
      <c r="F109" s="109">
        <v>595908</v>
      </c>
      <c r="G109" s="129">
        <f t="shared" si="27"/>
        <v>14.236238109651724</v>
      </c>
      <c r="H109" s="134">
        <f>+[2]العمالة!$K$250</f>
        <v>2318</v>
      </c>
      <c r="I109" s="137">
        <f t="shared" si="28"/>
        <v>0.7985118329945915</v>
      </c>
      <c r="J109" s="130">
        <f>+'[3]067'!$F$22</f>
        <v>2186</v>
      </c>
      <c r="K109" s="129">
        <f t="shared" si="29"/>
        <v>3.3604402699420457</v>
      </c>
      <c r="L109" s="130">
        <v>12371</v>
      </c>
      <c r="M109" s="129">
        <f t="shared" si="30"/>
        <v>6.2434706247508114</v>
      </c>
      <c r="N109" s="160" t="s">
        <v>17</v>
      </c>
      <c r="O109" s="160" t="s">
        <v>17</v>
      </c>
      <c r="P109" s="127" t="s">
        <v>101</v>
      </c>
    </row>
    <row r="110" spans="1:16" x14ac:dyDescent="0.25">
      <c r="A110" s="126" t="s">
        <v>119</v>
      </c>
      <c r="B110" s="167" t="s">
        <v>17</v>
      </c>
      <c r="C110" s="136">
        <v>1.5</v>
      </c>
      <c r="D110" s="128">
        <v>551</v>
      </c>
      <c r="E110" s="129">
        <f t="shared" si="26"/>
        <v>0.38529582467991075</v>
      </c>
      <c r="F110" s="109">
        <v>234661</v>
      </c>
      <c r="G110" s="129">
        <f t="shared" si="27"/>
        <v>5.6060497107757961</v>
      </c>
      <c r="H110" s="134">
        <f>+[2]العمالة!$K$251</f>
        <v>666</v>
      </c>
      <c r="I110" s="137">
        <f t="shared" si="28"/>
        <v>0.22942574666712598</v>
      </c>
      <c r="J110" s="130">
        <f>+'[3]067'!$F$23</f>
        <v>1834</v>
      </c>
      <c r="K110" s="129">
        <f t="shared" si="29"/>
        <v>2.8193263746906272</v>
      </c>
      <c r="L110" s="130">
        <v>4583</v>
      </c>
      <c r="M110" s="129">
        <f t="shared" si="30"/>
        <v>2.3129759819928033</v>
      </c>
      <c r="N110" s="160" t="s">
        <v>17</v>
      </c>
      <c r="O110" s="160" t="s">
        <v>17</v>
      </c>
      <c r="P110" s="127" t="s">
        <v>125</v>
      </c>
    </row>
    <row r="111" spans="1:16" ht="22.5" x14ac:dyDescent="0.25">
      <c r="A111" s="126" t="s">
        <v>102</v>
      </c>
      <c r="B111" s="167" t="s">
        <v>17</v>
      </c>
      <c r="C111" s="136">
        <v>0.9</v>
      </c>
      <c r="D111" s="128">
        <v>253</v>
      </c>
      <c r="E111" s="129">
        <f t="shared" si="26"/>
        <v>0.17691441677680114</v>
      </c>
      <c r="F111" s="109">
        <v>3558</v>
      </c>
      <c r="G111" s="129">
        <f t="shared" si="27"/>
        <v>8.5000596055332098E-2</v>
      </c>
      <c r="H111" s="134" t="s">
        <v>127</v>
      </c>
      <c r="I111" s="137" t="s">
        <v>127</v>
      </c>
      <c r="J111" s="130">
        <f>+'[3]067'!$F$24</f>
        <v>812</v>
      </c>
      <c r="K111" s="129">
        <f t="shared" si="29"/>
        <v>1.2482513720004305</v>
      </c>
      <c r="L111" s="130">
        <v>207</v>
      </c>
      <c r="M111" s="129">
        <f t="shared" si="30"/>
        <v>0.10447000398701947</v>
      </c>
      <c r="N111" s="160" t="s">
        <v>17</v>
      </c>
      <c r="O111" s="160" t="s">
        <v>17</v>
      </c>
      <c r="P111" s="127" t="s">
        <v>103</v>
      </c>
    </row>
    <row r="112" spans="1:16" x14ac:dyDescent="0.25">
      <c r="A112" s="126" t="s">
        <v>104</v>
      </c>
      <c r="B112" s="167" t="s">
        <v>17</v>
      </c>
      <c r="C112" s="136">
        <v>0.4</v>
      </c>
      <c r="D112" s="128">
        <v>863</v>
      </c>
      <c r="E112" s="129">
        <f t="shared" si="26"/>
        <v>0.60346696315564974</v>
      </c>
      <c r="F112" s="109">
        <v>52369</v>
      </c>
      <c r="G112" s="129">
        <f t="shared" si="27"/>
        <v>1.2510950575665223</v>
      </c>
      <c r="H112" s="134">
        <f>+[2]العمالة!$K$252</f>
        <v>1147</v>
      </c>
      <c r="I112" s="137">
        <f t="shared" si="28"/>
        <v>0.39512211926005025</v>
      </c>
      <c r="J112" s="130">
        <f>+'[3]067'!$F$25</f>
        <v>379</v>
      </c>
      <c r="K112" s="129">
        <f t="shared" si="29"/>
        <v>0.5826197906258167</v>
      </c>
      <c r="L112" s="130">
        <v>369</v>
      </c>
      <c r="M112" s="129">
        <f t="shared" si="30"/>
        <v>0.1862291375420782</v>
      </c>
      <c r="N112" s="160" t="s">
        <v>17</v>
      </c>
      <c r="O112" s="160" t="s">
        <v>17</v>
      </c>
      <c r="P112" s="127" t="s">
        <v>105</v>
      </c>
    </row>
    <row r="113" spans="1:16" ht="39.75" customHeight="1" x14ac:dyDescent="0.25">
      <c r="A113" s="126" t="s">
        <v>118</v>
      </c>
      <c r="B113" s="167" t="s">
        <v>17</v>
      </c>
      <c r="C113" s="136">
        <v>0.1</v>
      </c>
      <c r="D113" s="134" t="s">
        <v>127</v>
      </c>
      <c r="E113" s="134" t="s">
        <v>127</v>
      </c>
      <c r="F113" s="109">
        <v>1443</v>
      </c>
      <c r="G113" s="129">
        <f t="shared" si="27"/>
        <v>3.4473260288882576E-2</v>
      </c>
      <c r="H113" s="134" t="s">
        <v>127</v>
      </c>
      <c r="I113" s="137" t="s">
        <v>127</v>
      </c>
      <c r="J113" s="131" t="s">
        <v>127</v>
      </c>
      <c r="K113" s="131" t="s">
        <v>127</v>
      </c>
      <c r="L113" s="131" t="s">
        <v>127</v>
      </c>
      <c r="M113" s="131" t="s">
        <v>127</v>
      </c>
      <c r="N113" s="160" t="s">
        <v>17</v>
      </c>
      <c r="O113" s="160" t="s">
        <v>17</v>
      </c>
      <c r="P113" s="127" t="s">
        <v>130</v>
      </c>
    </row>
    <row r="114" spans="1:16" ht="44.25" customHeight="1" x14ac:dyDescent="0.25">
      <c r="A114" s="126" t="s">
        <v>106</v>
      </c>
      <c r="B114" s="167" t="s">
        <v>17</v>
      </c>
      <c r="C114" s="158">
        <v>0</v>
      </c>
      <c r="D114" s="169">
        <v>228</v>
      </c>
      <c r="E114" s="129">
        <f t="shared" si="26"/>
        <v>0.15943275503996307</v>
      </c>
      <c r="F114" s="109">
        <v>1314</v>
      </c>
      <c r="G114" s="129">
        <f t="shared" si="27"/>
        <v>3.1391451157028211E-2</v>
      </c>
      <c r="H114" s="134" t="s">
        <v>127</v>
      </c>
      <c r="I114" s="137" t="s">
        <v>127</v>
      </c>
      <c r="J114" s="130">
        <f>+'[3]067'!$F$26</f>
        <v>128</v>
      </c>
      <c r="K114" s="129">
        <f t="shared" ref="K114" si="31">+J114/$J$95*100</f>
        <v>0.19676868918233384</v>
      </c>
      <c r="L114" s="130">
        <v>51</v>
      </c>
      <c r="M114" s="129">
        <f t="shared" ref="M114" si="32">+L114/$L$95*100</f>
        <v>2.5738986489555526E-2</v>
      </c>
      <c r="N114" s="160" t="s">
        <v>17</v>
      </c>
      <c r="O114" s="160" t="s">
        <v>17</v>
      </c>
      <c r="P114" s="127" t="s">
        <v>126</v>
      </c>
    </row>
    <row r="115" spans="1:16" ht="15.75" thickBot="1" x14ac:dyDescent="0.3">
      <c r="A115" s="265" t="s">
        <v>137</v>
      </c>
      <c r="B115" s="265" t="s">
        <v>17</v>
      </c>
      <c r="C115" s="269" t="s">
        <v>127</v>
      </c>
      <c r="D115" s="291">
        <v>8815</v>
      </c>
      <c r="E115" s="292">
        <f t="shared" si="26"/>
        <v>6.1640339284090988</v>
      </c>
      <c r="F115" s="269" t="s">
        <v>127</v>
      </c>
      <c r="G115" s="269" t="s">
        <v>127</v>
      </c>
      <c r="H115" s="293">
        <f>+[2]العمالة!$K$255</f>
        <v>121295</v>
      </c>
      <c r="I115" s="294">
        <f t="shared" si="28"/>
        <v>41.784077990974545</v>
      </c>
      <c r="J115" s="269" t="s">
        <v>127</v>
      </c>
      <c r="K115" s="269" t="s">
        <v>127</v>
      </c>
      <c r="L115" s="269" t="s">
        <v>127</v>
      </c>
      <c r="M115" s="269" t="s">
        <v>127</v>
      </c>
      <c r="N115" s="265" t="s">
        <v>17</v>
      </c>
      <c r="O115" s="265" t="s">
        <v>17</v>
      </c>
      <c r="P115" s="272" t="s">
        <v>169</v>
      </c>
    </row>
    <row r="116" spans="1:16" s="65" customFormat="1" ht="19.5" thickTop="1" thickBot="1" x14ac:dyDescent="0.3">
      <c r="A116" s="369" t="s">
        <v>159</v>
      </c>
      <c r="B116" s="370"/>
      <c r="C116" s="370"/>
      <c r="D116" s="370"/>
      <c r="E116" s="370"/>
      <c r="F116" s="370"/>
      <c r="G116" s="370"/>
      <c r="H116" s="370"/>
      <c r="I116" s="370"/>
      <c r="J116" s="370"/>
      <c r="K116" s="370"/>
      <c r="L116" s="370"/>
      <c r="M116" s="370"/>
      <c r="N116" s="370"/>
      <c r="O116" s="370"/>
      <c r="P116" s="371"/>
    </row>
    <row r="117" spans="1:16" ht="16.5" thickTop="1" x14ac:dyDescent="0.25">
      <c r="A117" s="295" t="s">
        <v>16</v>
      </c>
      <c r="B117" s="255" t="s">
        <v>17</v>
      </c>
      <c r="C117" s="300">
        <f t="shared" ref="C117" si="33">SUM(C118:C137)</f>
        <v>100</v>
      </c>
      <c r="D117" s="298">
        <f t="shared" ref="D117:M117" si="34">SUM(D118:D137)</f>
        <v>65139</v>
      </c>
      <c r="E117" s="296">
        <f t="shared" si="34"/>
        <v>99.999999999999986</v>
      </c>
      <c r="F117" s="298">
        <f t="shared" si="34"/>
        <v>835726</v>
      </c>
      <c r="G117" s="296">
        <f t="shared" si="34"/>
        <v>100</v>
      </c>
      <c r="H117" s="298">
        <f t="shared" si="34"/>
        <v>139716</v>
      </c>
      <c r="I117" s="296">
        <f t="shared" si="34"/>
        <v>100</v>
      </c>
      <c r="J117" s="298">
        <f t="shared" si="34"/>
        <v>36394</v>
      </c>
      <c r="K117" s="296">
        <f t="shared" si="34"/>
        <v>100</v>
      </c>
      <c r="L117" s="298">
        <f t="shared" si="34"/>
        <v>150237</v>
      </c>
      <c r="M117" s="296">
        <f t="shared" si="34"/>
        <v>100</v>
      </c>
      <c r="N117" s="255" t="s">
        <v>17</v>
      </c>
      <c r="O117" s="255" t="s">
        <v>17</v>
      </c>
      <c r="P117" s="299" t="s">
        <v>18</v>
      </c>
    </row>
    <row r="118" spans="1:16" ht="24" x14ac:dyDescent="0.25">
      <c r="A118" s="126" t="s">
        <v>83</v>
      </c>
      <c r="B118" s="167" t="s">
        <v>17</v>
      </c>
      <c r="C118" s="158">
        <v>0.2</v>
      </c>
      <c r="D118" s="128">
        <v>68</v>
      </c>
      <c r="E118" s="129">
        <f>+D118/$D$117*100</f>
        <v>0.10439214602619015</v>
      </c>
      <c r="F118" s="109">
        <f>+F74-F96</f>
        <v>3050</v>
      </c>
      <c r="G118" s="129">
        <f>+F118/$F$117*100</f>
        <v>0.36495214938867526</v>
      </c>
      <c r="H118" s="134">
        <f>+[2]العمالة!$K$257</f>
        <v>369</v>
      </c>
      <c r="I118" s="137">
        <f>+H118/$H$117*100</f>
        <v>0.26410718886884821</v>
      </c>
      <c r="J118" s="131" t="s">
        <v>127</v>
      </c>
      <c r="K118" s="131" t="s">
        <v>127</v>
      </c>
      <c r="L118" s="131" t="s">
        <v>127</v>
      </c>
      <c r="M118" s="131" t="s">
        <v>127</v>
      </c>
      <c r="N118" s="160" t="s">
        <v>17</v>
      </c>
      <c r="O118" s="160" t="s">
        <v>17</v>
      </c>
      <c r="P118" s="127" t="s">
        <v>84</v>
      </c>
    </row>
    <row r="119" spans="1:16" x14ac:dyDescent="0.25">
      <c r="A119" s="126" t="s">
        <v>85</v>
      </c>
      <c r="B119" s="167" t="s">
        <v>17</v>
      </c>
      <c r="C119" s="158">
        <v>6</v>
      </c>
      <c r="D119" s="128">
        <v>50</v>
      </c>
      <c r="E119" s="129">
        <f t="shared" ref="E119:E137" si="35">+D119/$D$117*100</f>
        <v>7.67589309016104E-2</v>
      </c>
      <c r="F119" s="109">
        <f t="shared" ref="F119:F136" si="36">+F75-F97</f>
        <v>2242</v>
      </c>
      <c r="G119" s="129">
        <f t="shared" ref="G119:G136" si="37">+F119/$F$117*100</f>
        <v>0.26826974391128194</v>
      </c>
      <c r="H119" s="134">
        <f>+[2]العمالة!$K$258</f>
        <v>1873</v>
      </c>
      <c r="I119" s="137">
        <f t="shared" ref="I119:I137" si="38">+H119/$H$117*100</f>
        <v>1.3405765982421483</v>
      </c>
      <c r="J119" s="130">
        <f>+'[3]068'!$F$7</f>
        <v>1989</v>
      </c>
      <c r="K119" s="129">
        <f t="shared" ref="K119:K136" si="39">+J119/$J$117*100</f>
        <v>5.4651865692147057</v>
      </c>
      <c r="L119" s="130">
        <v>1835</v>
      </c>
      <c r="M119" s="129">
        <f t="shared" ref="M119:M134" si="40">+L119/$L$117*100</f>
        <v>1.2214035157784033</v>
      </c>
      <c r="N119" s="160" t="s">
        <v>17</v>
      </c>
      <c r="O119" s="160" t="s">
        <v>17</v>
      </c>
      <c r="P119" s="127" t="s">
        <v>86</v>
      </c>
    </row>
    <row r="120" spans="1:16" x14ac:dyDescent="0.25">
      <c r="A120" s="126" t="s">
        <v>87</v>
      </c>
      <c r="B120" s="167" t="s">
        <v>17</v>
      </c>
      <c r="C120" s="158">
        <v>2.6</v>
      </c>
      <c r="D120" s="128">
        <v>5611</v>
      </c>
      <c r="E120" s="129">
        <f t="shared" si="35"/>
        <v>8.6138872257787202</v>
      </c>
      <c r="F120" s="109">
        <f t="shared" si="36"/>
        <v>16804</v>
      </c>
      <c r="G120" s="129">
        <f t="shared" si="37"/>
        <v>2.0107068584679668</v>
      </c>
      <c r="H120" s="134">
        <f>+[2]العمالة!$K$259</f>
        <v>4848</v>
      </c>
      <c r="I120" s="137">
        <f t="shared" si="38"/>
        <v>3.4698960748947862</v>
      </c>
      <c r="J120" s="130">
        <f>+'[3]068'!$F$8</f>
        <v>350</v>
      </c>
      <c r="K120" s="129">
        <f t="shared" si="39"/>
        <v>0.96169698301917894</v>
      </c>
      <c r="L120" s="130">
        <v>1011</v>
      </c>
      <c r="M120" s="129">
        <f t="shared" si="40"/>
        <v>0.67293675991932744</v>
      </c>
      <c r="N120" s="160" t="s">
        <v>17</v>
      </c>
      <c r="O120" s="160" t="s">
        <v>17</v>
      </c>
      <c r="P120" s="127" t="s">
        <v>88</v>
      </c>
    </row>
    <row r="121" spans="1:16" ht="36" x14ac:dyDescent="0.25">
      <c r="A121" s="126" t="s">
        <v>168</v>
      </c>
      <c r="B121" s="167" t="s">
        <v>17</v>
      </c>
      <c r="C121" s="158">
        <v>4.2</v>
      </c>
      <c r="D121" s="128">
        <v>64</v>
      </c>
      <c r="E121" s="129">
        <f t="shared" si="35"/>
        <v>9.8251431554061325E-2</v>
      </c>
      <c r="F121" s="109">
        <f t="shared" si="36"/>
        <v>876</v>
      </c>
      <c r="G121" s="129">
        <f t="shared" si="37"/>
        <v>0.10481904356212442</v>
      </c>
      <c r="H121" s="134">
        <f>+[2]العمالة!$K$260</f>
        <v>372</v>
      </c>
      <c r="I121" s="137">
        <f t="shared" si="38"/>
        <v>0.26625440178648113</v>
      </c>
      <c r="J121" s="128">
        <f>+'[3]068'!$F$9+'[3]068'!$F$10</f>
        <v>1330</v>
      </c>
      <c r="K121" s="129">
        <f t="shared" si="39"/>
        <v>3.6544485354728802</v>
      </c>
      <c r="L121" s="128">
        <v>72</v>
      </c>
      <c r="M121" s="129">
        <f t="shared" si="40"/>
        <v>4.7924279638171689E-2</v>
      </c>
      <c r="N121" s="160" t="s">
        <v>17</v>
      </c>
      <c r="O121" s="160" t="s">
        <v>17</v>
      </c>
      <c r="P121" s="127" t="s">
        <v>147</v>
      </c>
    </row>
    <row r="122" spans="1:16" x14ac:dyDescent="0.25">
      <c r="A122" s="126" t="s">
        <v>89</v>
      </c>
      <c r="B122" s="167" t="s">
        <v>17</v>
      </c>
      <c r="C122" s="158">
        <v>0.5</v>
      </c>
      <c r="D122" s="128">
        <v>5125</v>
      </c>
      <c r="E122" s="129">
        <f t="shared" si="35"/>
        <v>7.8677904174150655</v>
      </c>
      <c r="F122" s="109">
        <f t="shared" si="36"/>
        <v>6212</v>
      </c>
      <c r="G122" s="129">
        <f t="shared" si="37"/>
        <v>0.74330582032867232</v>
      </c>
      <c r="H122" s="134">
        <f>+[2]العمالة!$K$261</f>
        <v>10403</v>
      </c>
      <c r="I122" s="137">
        <f t="shared" si="38"/>
        <v>7.4458186607117298</v>
      </c>
      <c r="J122" s="130">
        <f>+'[3]068'!$F$11</f>
        <v>126</v>
      </c>
      <c r="K122" s="129">
        <f t="shared" si="39"/>
        <v>0.34621091388690445</v>
      </c>
      <c r="L122" s="130">
        <v>1046</v>
      </c>
      <c r="M122" s="129">
        <f t="shared" si="40"/>
        <v>0.69623328474343871</v>
      </c>
      <c r="N122" s="160" t="s">
        <v>17</v>
      </c>
      <c r="O122" s="160" t="s">
        <v>17</v>
      </c>
      <c r="P122" s="127" t="s">
        <v>90</v>
      </c>
    </row>
    <row r="123" spans="1:16" ht="22.5" customHeight="1" x14ac:dyDescent="0.25">
      <c r="A123" s="126" t="s">
        <v>122</v>
      </c>
      <c r="B123" s="167" t="s">
        <v>17</v>
      </c>
      <c r="C123" s="158">
        <v>2.2999999999999998</v>
      </c>
      <c r="D123" s="128">
        <v>9128</v>
      </c>
      <c r="E123" s="129">
        <f t="shared" si="35"/>
        <v>14.013110425397995</v>
      </c>
      <c r="F123" s="109">
        <f t="shared" si="36"/>
        <v>31290</v>
      </c>
      <c r="G123" s="129">
        <f t="shared" si="37"/>
        <v>3.7440500834005399</v>
      </c>
      <c r="H123" s="134">
        <f>+[2]العمالة!$K$262</f>
        <v>11359</v>
      </c>
      <c r="I123" s="137">
        <f t="shared" si="38"/>
        <v>8.1300638437974175</v>
      </c>
      <c r="J123" s="130">
        <f>+'[3]068'!$F$12</f>
        <v>1204</v>
      </c>
      <c r="K123" s="129">
        <f t="shared" si="39"/>
        <v>3.3082376215859757</v>
      </c>
      <c r="L123" s="130">
        <v>2495</v>
      </c>
      <c r="M123" s="129">
        <f t="shared" si="40"/>
        <v>1.6607094124616437</v>
      </c>
      <c r="N123" s="160" t="s">
        <v>17</v>
      </c>
      <c r="O123" s="160" t="s">
        <v>17</v>
      </c>
      <c r="P123" s="127" t="s">
        <v>123</v>
      </c>
    </row>
    <row r="124" spans="1:16" ht="33.75" x14ac:dyDescent="0.25">
      <c r="A124" s="126" t="s">
        <v>148</v>
      </c>
      <c r="B124" s="167" t="s">
        <v>17</v>
      </c>
      <c r="C124" s="158">
        <v>8</v>
      </c>
      <c r="D124" s="128">
        <v>2272</v>
      </c>
      <c r="E124" s="129">
        <f t="shared" si="35"/>
        <v>3.4879258201691763</v>
      </c>
      <c r="F124" s="109">
        <f t="shared" si="36"/>
        <v>3871</v>
      </c>
      <c r="G124" s="129">
        <f t="shared" si="37"/>
        <v>0.46319008861756122</v>
      </c>
      <c r="H124" s="134">
        <f>+[2]العمالة!$K$264</f>
        <v>3372</v>
      </c>
      <c r="I124" s="137">
        <f t="shared" si="38"/>
        <v>2.4134673194193939</v>
      </c>
      <c r="J124" s="128">
        <f>+'[3]068'!$F$13+'[3]068'!$F$15</f>
        <v>1571</v>
      </c>
      <c r="K124" s="129">
        <f t="shared" si="39"/>
        <v>4.3166456009232297</v>
      </c>
      <c r="L124" s="128">
        <v>1751</v>
      </c>
      <c r="M124" s="129">
        <f t="shared" si="40"/>
        <v>1.1654918562005365</v>
      </c>
      <c r="N124" s="160" t="s">
        <v>17</v>
      </c>
      <c r="O124" s="160" t="s">
        <v>17</v>
      </c>
      <c r="P124" s="127" t="s">
        <v>149</v>
      </c>
    </row>
    <row r="125" spans="1:16" ht="24" x14ac:dyDescent="0.25">
      <c r="A125" s="126" t="s">
        <v>91</v>
      </c>
      <c r="B125" s="167" t="s">
        <v>17</v>
      </c>
      <c r="C125" s="158">
        <v>0.1</v>
      </c>
      <c r="D125" s="128">
        <v>1672</v>
      </c>
      <c r="E125" s="129">
        <f t="shared" si="35"/>
        <v>2.5668186493498517</v>
      </c>
      <c r="F125" s="109">
        <f t="shared" si="36"/>
        <v>3340</v>
      </c>
      <c r="G125" s="129">
        <f t="shared" si="37"/>
        <v>0.39965251769120502</v>
      </c>
      <c r="H125" s="134">
        <f>+[2]العمالة!$K$263</f>
        <v>2305</v>
      </c>
      <c r="I125" s="137">
        <f t="shared" si="38"/>
        <v>1.6497752583812877</v>
      </c>
      <c r="J125" s="130">
        <f>+'[3]068'!$F$14</f>
        <v>504</v>
      </c>
      <c r="K125" s="129">
        <f t="shared" si="39"/>
        <v>1.3848436555476178</v>
      </c>
      <c r="L125" s="130">
        <v>233</v>
      </c>
      <c r="M125" s="129">
        <f t="shared" si="40"/>
        <v>0.1550882938290834</v>
      </c>
      <c r="N125" s="160" t="s">
        <v>17</v>
      </c>
      <c r="O125" s="160" t="s">
        <v>17</v>
      </c>
      <c r="P125" s="127" t="s">
        <v>92</v>
      </c>
    </row>
    <row r="126" spans="1:16" ht="22.5" x14ac:dyDescent="0.25">
      <c r="A126" s="126" t="s">
        <v>93</v>
      </c>
      <c r="B126" s="167" t="s">
        <v>17</v>
      </c>
      <c r="C126" s="158">
        <v>9.1999999999999993</v>
      </c>
      <c r="D126" s="128">
        <v>4370</v>
      </c>
      <c r="E126" s="129">
        <f t="shared" si="35"/>
        <v>6.708730560800749</v>
      </c>
      <c r="F126" s="109">
        <f t="shared" si="36"/>
        <v>7228</v>
      </c>
      <c r="G126" s="129">
        <f t="shared" si="37"/>
        <v>0.8648767658299491</v>
      </c>
      <c r="H126" s="134">
        <f>+[2]العمالة!$K$265</f>
        <v>6953</v>
      </c>
      <c r="I126" s="137">
        <f t="shared" si="38"/>
        <v>4.9765238054338798</v>
      </c>
      <c r="J126" s="130">
        <f>+'[3]068'!$F$16</f>
        <v>2212</v>
      </c>
      <c r="K126" s="129">
        <f t="shared" si="39"/>
        <v>6.0779249326812117</v>
      </c>
      <c r="L126" s="130">
        <v>4394</v>
      </c>
      <c r="M126" s="129">
        <f t="shared" si="40"/>
        <v>2.9247122879184224</v>
      </c>
      <c r="N126" s="160" t="s">
        <v>17</v>
      </c>
      <c r="O126" s="160" t="s">
        <v>17</v>
      </c>
      <c r="P126" s="127" t="s">
        <v>94</v>
      </c>
    </row>
    <row r="127" spans="1:16" x14ac:dyDescent="0.25">
      <c r="A127" s="126" t="s">
        <v>95</v>
      </c>
      <c r="B127" s="167" t="s">
        <v>17</v>
      </c>
      <c r="C127" s="158">
        <v>1</v>
      </c>
      <c r="D127" s="128">
        <v>617</v>
      </c>
      <c r="E127" s="129">
        <f t="shared" si="35"/>
        <v>0.94720520732587232</v>
      </c>
      <c r="F127" s="109">
        <f t="shared" si="36"/>
        <v>2018</v>
      </c>
      <c r="G127" s="129">
        <f t="shared" si="37"/>
        <v>0.24146670080863825</v>
      </c>
      <c r="H127" s="134">
        <f>+[2]العمالة!$K$266</f>
        <v>6589</v>
      </c>
      <c r="I127" s="137">
        <f t="shared" si="38"/>
        <v>4.715995304761087</v>
      </c>
      <c r="J127" s="130">
        <f>+'[3]068'!$F$17</f>
        <v>168</v>
      </c>
      <c r="K127" s="129">
        <f t="shared" si="39"/>
        <v>0.46161455184920597</v>
      </c>
      <c r="L127" s="130">
        <v>337</v>
      </c>
      <c r="M127" s="129">
        <f t="shared" si="40"/>
        <v>0.22431225330644247</v>
      </c>
      <c r="N127" s="160" t="s">
        <v>17</v>
      </c>
      <c r="O127" s="160" t="s">
        <v>17</v>
      </c>
      <c r="P127" s="127" t="s">
        <v>96</v>
      </c>
    </row>
    <row r="128" spans="1:16" ht="24" x14ac:dyDescent="0.25">
      <c r="A128" s="126" t="s">
        <v>97</v>
      </c>
      <c r="B128" s="167" t="s">
        <v>17</v>
      </c>
      <c r="C128" s="158">
        <v>1</v>
      </c>
      <c r="D128" s="128">
        <v>2339</v>
      </c>
      <c r="E128" s="129">
        <f t="shared" si="35"/>
        <v>3.5907827875773348</v>
      </c>
      <c r="F128" s="109">
        <f t="shared" si="36"/>
        <v>4762</v>
      </c>
      <c r="G128" s="129">
        <f t="shared" si="37"/>
        <v>0.5698039788160234</v>
      </c>
      <c r="H128" s="134" t="s">
        <v>127</v>
      </c>
      <c r="I128" s="137" t="s">
        <v>127</v>
      </c>
      <c r="J128" s="130">
        <f>+'[3]068'!$F$18</f>
        <v>140</v>
      </c>
      <c r="K128" s="129">
        <f t="shared" si="39"/>
        <v>0.38467879320767162</v>
      </c>
      <c r="L128" s="130">
        <v>766</v>
      </c>
      <c r="M128" s="129">
        <f t="shared" si="40"/>
        <v>0.50986108615054881</v>
      </c>
      <c r="N128" s="160" t="s">
        <v>17</v>
      </c>
      <c r="O128" s="160" t="s">
        <v>17</v>
      </c>
      <c r="P128" s="127" t="s">
        <v>98</v>
      </c>
    </row>
    <row r="129" spans="1:16" ht="22.5" x14ac:dyDescent="0.25">
      <c r="A129" s="126" t="s">
        <v>121</v>
      </c>
      <c r="B129" s="167" t="s">
        <v>17</v>
      </c>
      <c r="C129" s="158">
        <v>1.2</v>
      </c>
      <c r="D129" s="128">
        <v>1412</v>
      </c>
      <c r="E129" s="129">
        <f t="shared" si="35"/>
        <v>2.1676722086614775</v>
      </c>
      <c r="F129" s="109">
        <f t="shared" si="36"/>
        <v>6958</v>
      </c>
      <c r="G129" s="129">
        <f t="shared" si="37"/>
        <v>0.83256952637586967</v>
      </c>
      <c r="H129" s="134" t="s">
        <v>127</v>
      </c>
      <c r="I129" s="137" t="s">
        <v>127</v>
      </c>
      <c r="J129" s="130">
        <f>+'[3]068'!$F$19</f>
        <v>448</v>
      </c>
      <c r="K129" s="129">
        <f t="shared" si="39"/>
        <v>1.2309721382645491</v>
      </c>
      <c r="L129" s="130">
        <v>406</v>
      </c>
      <c r="M129" s="129">
        <f t="shared" si="40"/>
        <v>0.27023968795969039</v>
      </c>
      <c r="N129" s="160" t="s">
        <v>17</v>
      </c>
      <c r="O129" s="160" t="s">
        <v>17</v>
      </c>
      <c r="P129" s="127" t="s">
        <v>99</v>
      </c>
    </row>
    <row r="130" spans="1:16" ht="22.5" x14ac:dyDescent="0.25">
      <c r="A130" s="126" t="s">
        <v>120</v>
      </c>
      <c r="B130" s="167" t="s">
        <v>17</v>
      </c>
      <c r="C130" s="158">
        <v>44.2</v>
      </c>
      <c r="D130" s="128">
        <v>14098</v>
      </c>
      <c r="E130" s="129">
        <f t="shared" si="35"/>
        <v>21.642948157018068</v>
      </c>
      <c r="F130" s="109">
        <f t="shared" si="36"/>
        <v>41924</v>
      </c>
      <c r="G130" s="129">
        <f t="shared" si="37"/>
        <v>5.0164766921215804</v>
      </c>
      <c r="H130" s="134" t="s">
        <v>127</v>
      </c>
      <c r="I130" s="137" t="s">
        <v>127</v>
      </c>
      <c r="J130" s="130">
        <f>+'[3]068'!$F$20</f>
        <v>12064</v>
      </c>
      <c r="K130" s="129">
        <f t="shared" si="39"/>
        <v>33.148321151838218</v>
      </c>
      <c r="L130" s="130">
        <v>71679</v>
      </c>
      <c r="M130" s="129">
        <f t="shared" si="40"/>
        <v>47.710617224784841</v>
      </c>
      <c r="N130" s="160" t="s">
        <v>17</v>
      </c>
      <c r="O130" s="160" t="s">
        <v>17</v>
      </c>
      <c r="P130" s="127" t="s">
        <v>124</v>
      </c>
    </row>
    <row r="131" spans="1:16" x14ac:dyDescent="0.25">
      <c r="A131" s="126" t="s">
        <v>100</v>
      </c>
      <c r="B131" s="167" t="s">
        <v>17</v>
      </c>
      <c r="C131" s="158">
        <v>12</v>
      </c>
      <c r="D131" s="128">
        <v>13873</v>
      </c>
      <c r="E131" s="129">
        <f t="shared" si="35"/>
        <v>21.297532967960823</v>
      </c>
      <c r="F131" s="109">
        <f t="shared" si="36"/>
        <v>583952</v>
      </c>
      <c r="G131" s="129">
        <f t="shared" si="37"/>
        <v>69.873618865513336</v>
      </c>
      <c r="H131" s="134">
        <f>+[2]العمالة!$K$268</f>
        <v>3576</v>
      </c>
      <c r="I131" s="137">
        <f t="shared" si="38"/>
        <v>2.5594777978184315</v>
      </c>
      <c r="J131" s="130">
        <f>+'[3]068'!$F$21</f>
        <v>10059</v>
      </c>
      <c r="K131" s="129">
        <f t="shared" si="39"/>
        <v>27.639171291971206</v>
      </c>
      <c r="L131" s="130">
        <v>53944</v>
      </c>
      <c r="M131" s="129">
        <f t="shared" si="40"/>
        <v>35.905935288910193</v>
      </c>
      <c r="N131" s="160" t="s">
        <v>17</v>
      </c>
      <c r="O131" s="160" t="s">
        <v>17</v>
      </c>
      <c r="P131" s="127" t="s">
        <v>101</v>
      </c>
    </row>
    <row r="132" spans="1:16" x14ac:dyDescent="0.25">
      <c r="A132" s="126" t="s">
        <v>119</v>
      </c>
      <c r="B132" s="167" t="s">
        <v>17</v>
      </c>
      <c r="C132" s="158">
        <v>6.1</v>
      </c>
      <c r="D132" s="128">
        <v>751</v>
      </c>
      <c r="E132" s="129">
        <f t="shared" si="35"/>
        <v>1.1529191421421883</v>
      </c>
      <c r="F132" s="109">
        <f t="shared" si="36"/>
        <v>111554</v>
      </c>
      <c r="G132" s="129">
        <f t="shared" si="37"/>
        <v>13.348154778001403</v>
      </c>
      <c r="H132" s="134">
        <f>+[2]العمالة!$K$269</f>
        <v>1374</v>
      </c>
      <c r="I132" s="137">
        <f t="shared" si="38"/>
        <v>0.98342351627587388</v>
      </c>
      <c r="J132" s="130">
        <f>+'[3]068'!$F$22</f>
        <v>3403</v>
      </c>
      <c r="K132" s="129">
        <f t="shared" si="39"/>
        <v>9.3504423806121899</v>
      </c>
      <c r="L132" s="130">
        <v>9583</v>
      </c>
      <c r="M132" s="129">
        <f t="shared" si="40"/>
        <v>6.3785884968416573</v>
      </c>
      <c r="N132" s="160" t="s">
        <v>17</v>
      </c>
      <c r="O132" s="160" t="s">
        <v>17</v>
      </c>
      <c r="P132" s="127" t="s">
        <v>125</v>
      </c>
    </row>
    <row r="133" spans="1:16" ht="22.5" x14ac:dyDescent="0.25">
      <c r="A133" s="126" t="s">
        <v>102</v>
      </c>
      <c r="B133" s="167" t="s">
        <v>17</v>
      </c>
      <c r="C133" s="158">
        <v>1</v>
      </c>
      <c r="D133" s="128">
        <v>66</v>
      </c>
      <c r="E133" s="129">
        <f t="shared" si="35"/>
        <v>0.10132178879012574</v>
      </c>
      <c r="F133" s="109">
        <f t="shared" si="36"/>
        <v>1159</v>
      </c>
      <c r="G133" s="129">
        <f t="shared" si="37"/>
        <v>0.13868181676769659</v>
      </c>
      <c r="H133" s="134" t="s">
        <v>127</v>
      </c>
      <c r="I133" s="137" t="s">
        <v>127</v>
      </c>
      <c r="J133" s="130">
        <f>+'[3]068'!$F$23</f>
        <v>504</v>
      </c>
      <c r="K133" s="129">
        <f t="shared" si="39"/>
        <v>1.3848436555476178</v>
      </c>
      <c r="L133" s="130">
        <v>147</v>
      </c>
      <c r="M133" s="129">
        <f t="shared" si="40"/>
        <v>9.7845404261267199E-2</v>
      </c>
      <c r="N133" s="160" t="s">
        <v>17</v>
      </c>
      <c r="O133" s="160" t="s">
        <v>17</v>
      </c>
      <c r="P133" s="127" t="s">
        <v>103</v>
      </c>
    </row>
    <row r="134" spans="1:16" x14ac:dyDescent="0.25">
      <c r="A134" s="126" t="s">
        <v>104</v>
      </c>
      <c r="B134" s="167" t="s">
        <v>17</v>
      </c>
      <c r="C134" s="158">
        <v>0.4</v>
      </c>
      <c r="D134" s="128">
        <v>1470</v>
      </c>
      <c r="E134" s="129">
        <f t="shared" si="35"/>
        <v>2.2567125685073455</v>
      </c>
      <c r="F134" s="109">
        <f t="shared" si="36"/>
        <v>5104</v>
      </c>
      <c r="G134" s="129">
        <f t="shared" si="37"/>
        <v>0.61072648212452407</v>
      </c>
      <c r="H134" s="134">
        <f>+[2]العمالة!$K$270</f>
        <v>695</v>
      </c>
      <c r="I134" s="137">
        <f t="shared" si="38"/>
        <v>0.4974376592516247</v>
      </c>
      <c r="J134" s="130">
        <f>+'[3]068'!$F$24</f>
        <v>266</v>
      </c>
      <c r="K134" s="129">
        <f t="shared" si="39"/>
        <v>0.73088970709457601</v>
      </c>
      <c r="L134" s="130">
        <v>538</v>
      </c>
      <c r="M134" s="129">
        <f t="shared" si="40"/>
        <v>0.35810086729633844</v>
      </c>
      <c r="N134" s="160" t="s">
        <v>17</v>
      </c>
      <c r="O134" s="160" t="s">
        <v>17</v>
      </c>
      <c r="P134" s="127" t="s">
        <v>105</v>
      </c>
    </row>
    <row r="135" spans="1:16" ht="42" customHeight="1" x14ac:dyDescent="0.25">
      <c r="A135" s="126" t="s">
        <v>118</v>
      </c>
      <c r="B135" s="167" t="s">
        <v>17</v>
      </c>
      <c r="C135" s="158">
        <v>0</v>
      </c>
      <c r="D135" s="134" t="s">
        <v>127</v>
      </c>
      <c r="E135" s="134" t="s">
        <v>127</v>
      </c>
      <c r="F135" s="109">
        <f t="shared" si="36"/>
        <v>2971</v>
      </c>
      <c r="G135" s="129">
        <f t="shared" si="37"/>
        <v>0.35549929043729644</v>
      </c>
      <c r="H135" s="134" t="s">
        <v>127</v>
      </c>
      <c r="I135" s="137" t="s">
        <v>127</v>
      </c>
      <c r="J135" s="131" t="s">
        <v>127</v>
      </c>
      <c r="K135" s="131" t="s">
        <v>127</v>
      </c>
      <c r="L135" s="131" t="s">
        <v>127</v>
      </c>
      <c r="M135" s="131" t="s">
        <v>127</v>
      </c>
      <c r="N135" s="160" t="s">
        <v>17</v>
      </c>
      <c r="O135" s="160" t="s">
        <v>17</v>
      </c>
      <c r="P135" s="127" t="s">
        <v>130</v>
      </c>
    </row>
    <row r="136" spans="1:16" ht="36" customHeight="1" x14ac:dyDescent="0.25">
      <c r="A136" s="126" t="s">
        <v>106</v>
      </c>
      <c r="B136" s="167" t="s">
        <v>17</v>
      </c>
      <c r="C136" s="158">
        <v>0</v>
      </c>
      <c r="D136" s="169">
        <v>88</v>
      </c>
      <c r="E136" s="129">
        <f t="shared" si="35"/>
        <v>0.13509571838683432</v>
      </c>
      <c r="F136" s="109">
        <f t="shared" si="36"/>
        <v>411</v>
      </c>
      <c r="G136" s="129">
        <f t="shared" si="37"/>
        <v>4.9178797835654271E-2</v>
      </c>
      <c r="H136" s="134" t="s">
        <v>127</v>
      </c>
      <c r="I136" s="137" t="s">
        <v>127</v>
      </c>
      <c r="J136" s="130">
        <f>+'[3]068'!$F$25</f>
        <v>56</v>
      </c>
      <c r="K136" s="129">
        <f t="shared" si="39"/>
        <v>0.15387151728306864</v>
      </c>
      <c r="L136" s="131" t="s">
        <v>127</v>
      </c>
      <c r="M136" s="131" t="s">
        <v>127</v>
      </c>
      <c r="N136" s="160" t="s">
        <v>17</v>
      </c>
      <c r="O136" s="160" t="s">
        <v>17</v>
      </c>
      <c r="P136" s="127" t="s">
        <v>126</v>
      </c>
    </row>
    <row r="137" spans="1:16" ht="15.75" thickBot="1" x14ac:dyDescent="0.3">
      <c r="A137" s="265" t="s">
        <v>137</v>
      </c>
      <c r="B137" s="265" t="s">
        <v>17</v>
      </c>
      <c r="C137" s="269" t="s">
        <v>127</v>
      </c>
      <c r="D137" s="291">
        <v>2065</v>
      </c>
      <c r="E137" s="292">
        <f t="shared" si="35"/>
        <v>3.1701438462365097</v>
      </c>
      <c r="F137" s="269" t="s">
        <v>127</v>
      </c>
      <c r="G137" s="269" t="s">
        <v>127</v>
      </c>
      <c r="H137" s="293">
        <f>+[2]العمالة!$K$273</f>
        <v>85628</v>
      </c>
      <c r="I137" s="294">
        <f t="shared" si="38"/>
        <v>61.287182570357011</v>
      </c>
      <c r="J137" s="269" t="s">
        <v>127</v>
      </c>
      <c r="K137" s="269" t="s">
        <v>127</v>
      </c>
      <c r="L137" s="269" t="s">
        <v>127</v>
      </c>
      <c r="M137" s="269" t="s">
        <v>127</v>
      </c>
      <c r="N137" s="265" t="s">
        <v>17</v>
      </c>
      <c r="O137" s="265" t="s">
        <v>17</v>
      </c>
      <c r="P137" s="272" t="s">
        <v>169</v>
      </c>
    </row>
    <row r="138" spans="1:16" s="65" customFormat="1" ht="19.5" thickTop="1" thickBot="1" x14ac:dyDescent="0.3">
      <c r="A138" s="369" t="s">
        <v>160</v>
      </c>
      <c r="B138" s="370"/>
      <c r="C138" s="370"/>
      <c r="D138" s="370"/>
      <c r="E138" s="370"/>
      <c r="F138" s="370"/>
      <c r="G138" s="370"/>
      <c r="H138" s="370"/>
      <c r="I138" s="370"/>
      <c r="J138" s="370"/>
      <c r="K138" s="370"/>
      <c r="L138" s="370"/>
      <c r="M138" s="370"/>
      <c r="N138" s="370"/>
      <c r="O138" s="370"/>
      <c r="P138" s="371"/>
    </row>
    <row r="139" spans="1:16" ht="16.5" thickTop="1" x14ac:dyDescent="0.25">
      <c r="A139" s="295" t="s">
        <v>16</v>
      </c>
      <c r="B139" s="255" t="s">
        <v>17</v>
      </c>
      <c r="C139" s="300">
        <v>100</v>
      </c>
      <c r="D139" s="298">
        <f t="shared" ref="D139:M139" si="41">SUM(D140:D159)</f>
        <v>604111</v>
      </c>
      <c r="E139" s="296">
        <f t="shared" si="41"/>
        <v>100</v>
      </c>
      <c r="F139" s="298">
        <f t="shared" si="41"/>
        <v>7355120</v>
      </c>
      <c r="G139" s="296">
        <f t="shared" si="41"/>
        <v>100.00000000000001</v>
      </c>
      <c r="H139" s="298">
        <f t="shared" si="41"/>
        <v>1825603</v>
      </c>
      <c r="I139" s="296">
        <f t="shared" si="41"/>
        <v>99.999999999999972</v>
      </c>
      <c r="J139" s="298">
        <f t="shared" si="41"/>
        <v>1777500</v>
      </c>
      <c r="K139" s="296">
        <f t="shared" si="41"/>
        <v>99.999999999999986</v>
      </c>
      <c r="L139" s="298">
        <f t="shared" si="41"/>
        <v>2073679</v>
      </c>
      <c r="M139" s="296">
        <f t="shared" si="41"/>
        <v>100.00000000000001</v>
      </c>
      <c r="N139" s="255" t="s">
        <v>17</v>
      </c>
      <c r="O139" s="255" t="s">
        <v>17</v>
      </c>
      <c r="P139" s="299" t="s">
        <v>18</v>
      </c>
    </row>
    <row r="140" spans="1:16" ht="24" x14ac:dyDescent="0.25">
      <c r="A140" s="126" t="s">
        <v>83</v>
      </c>
      <c r="B140" s="167" t="s">
        <v>17</v>
      </c>
      <c r="C140" s="158">
        <v>0.2</v>
      </c>
      <c r="D140" s="128">
        <v>7314</v>
      </c>
      <c r="E140" s="129">
        <f>+D140/$D$139*100</f>
        <v>1.2107046552703065</v>
      </c>
      <c r="F140" s="109">
        <f>+F8-F74</f>
        <v>305824</v>
      </c>
      <c r="G140" s="129">
        <f>+F140/$F$139*100</f>
        <v>4.157974309052741</v>
      </c>
      <c r="H140" s="109">
        <f>+[2]العمالة!$L$221</f>
        <v>93828</v>
      </c>
      <c r="I140" s="137">
        <f>+H140/$H$139*100</f>
        <v>5.1395621063287038</v>
      </c>
      <c r="J140" s="130">
        <f>+J8-J74</f>
        <v>24888</v>
      </c>
      <c r="K140" s="129">
        <f>+J140/$J$139*100</f>
        <v>1.400168776371308</v>
      </c>
      <c r="L140" s="130">
        <v>76507</v>
      </c>
      <c r="M140" s="129">
        <f>+L140/$L$139*100</f>
        <v>3.6894331282710588</v>
      </c>
      <c r="N140" s="160" t="s">
        <v>17</v>
      </c>
      <c r="O140" s="160" t="s">
        <v>17</v>
      </c>
      <c r="P140" s="127" t="s">
        <v>84</v>
      </c>
    </row>
    <row r="141" spans="1:16" x14ac:dyDescent="0.25">
      <c r="A141" s="126" t="s">
        <v>85</v>
      </c>
      <c r="B141" s="167" t="s">
        <v>17</v>
      </c>
      <c r="C141" s="158">
        <v>2.7</v>
      </c>
      <c r="D141" s="128">
        <v>1607</v>
      </c>
      <c r="E141" s="129">
        <f t="shared" ref="E141:E159" si="42">+D141/$D$139*100</f>
        <v>0.26601071657360981</v>
      </c>
      <c r="F141" s="109">
        <f t="shared" ref="F141:F158" si="43">+F9-F75</f>
        <v>36341</v>
      </c>
      <c r="G141" s="129">
        <f t="shared" ref="G141:G158" si="44">+F141/$F$139*100</f>
        <v>0.49409119089831299</v>
      </c>
      <c r="H141" s="109">
        <f>+[2]العمالة!$L$222</f>
        <v>19138</v>
      </c>
      <c r="I141" s="137">
        <f t="shared" ref="I141:I159" si="45">+H141/$H$139*100</f>
        <v>1.0483111607507218</v>
      </c>
      <c r="J141" s="130">
        <f t="shared" ref="J141:J158" si="46">+J9-J75</f>
        <v>90411</v>
      </c>
      <c r="K141" s="129">
        <f t="shared" ref="K141:K158" si="47">+J141/$J$139*100</f>
        <v>5.0864135021097043</v>
      </c>
      <c r="L141" s="130">
        <v>340845</v>
      </c>
      <c r="M141" s="129">
        <f t="shared" ref="M141:M158" si="48">+L141/$L$139*100</f>
        <v>16.436729117669611</v>
      </c>
      <c r="N141" s="160" t="s">
        <v>17</v>
      </c>
      <c r="O141" s="160" t="s">
        <v>17</v>
      </c>
      <c r="P141" s="127" t="s">
        <v>86</v>
      </c>
    </row>
    <row r="142" spans="1:16" x14ac:dyDescent="0.25">
      <c r="A142" s="126" t="s">
        <v>87</v>
      </c>
      <c r="B142" s="167" t="s">
        <v>17</v>
      </c>
      <c r="C142" s="158">
        <v>7.7</v>
      </c>
      <c r="D142" s="128">
        <v>74951</v>
      </c>
      <c r="E142" s="129">
        <f t="shared" si="42"/>
        <v>12.406825897889625</v>
      </c>
      <c r="F142" s="109">
        <f t="shared" si="43"/>
        <v>869623</v>
      </c>
      <c r="G142" s="129">
        <f t="shared" si="44"/>
        <v>11.82336929920926</v>
      </c>
      <c r="H142" s="109">
        <f>+[2]العمالة!$L$223</f>
        <v>219876</v>
      </c>
      <c r="I142" s="137">
        <f t="shared" si="45"/>
        <v>12.044020523629726</v>
      </c>
      <c r="J142" s="130">
        <f t="shared" si="46"/>
        <v>142811</v>
      </c>
      <c r="K142" s="129">
        <f t="shared" si="47"/>
        <v>8.0343741209563984</v>
      </c>
      <c r="L142" s="130">
        <v>159730</v>
      </c>
      <c r="M142" s="129">
        <f t="shared" si="48"/>
        <v>7.7027350906287815</v>
      </c>
      <c r="N142" s="160" t="s">
        <v>17</v>
      </c>
      <c r="O142" s="160" t="s">
        <v>17</v>
      </c>
      <c r="P142" s="127" t="s">
        <v>88</v>
      </c>
    </row>
    <row r="143" spans="1:16" ht="36" x14ac:dyDescent="0.25">
      <c r="A143" s="126" t="s">
        <v>168</v>
      </c>
      <c r="B143" s="167"/>
      <c r="C143" s="158">
        <v>0.8</v>
      </c>
      <c r="D143" s="128">
        <v>735</v>
      </c>
      <c r="E143" s="129">
        <f t="shared" si="42"/>
        <v>0.12166638250255334</v>
      </c>
      <c r="F143" s="109">
        <f t="shared" si="43"/>
        <v>50531</v>
      </c>
      <c r="G143" s="129">
        <f t="shared" si="44"/>
        <v>0.68701802281947821</v>
      </c>
      <c r="H143" s="109">
        <f>+[2]العمالة!$L$224</f>
        <v>1043</v>
      </c>
      <c r="I143" s="137">
        <f t="shared" si="45"/>
        <v>5.7131807956056158E-2</v>
      </c>
      <c r="J143" s="130">
        <f t="shared" si="46"/>
        <v>23358</v>
      </c>
      <c r="K143" s="129">
        <f t="shared" si="47"/>
        <v>1.3140928270042196</v>
      </c>
      <c r="L143" s="128">
        <v>507</v>
      </c>
      <c r="M143" s="129">
        <f t="shared" si="48"/>
        <v>2.4449300012200536E-2</v>
      </c>
      <c r="N143" s="160"/>
      <c r="O143" s="160"/>
      <c r="P143" s="127" t="s">
        <v>147</v>
      </c>
    </row>
    <row r="144" spans="1:16" x14ac:dyDescent="0.25">
      <c r="A144" s="126" t="s">
        <v>89</v>
      </c>
      <c r="B144" s="167" t="s">
        <v>17</v>
      </c>
      <c r="C144" s="158">
        <v>24.9</v>
      </c>
      <c r="D144" s="128">
        <v>165993</v>
      </c>
      <c r="E144" s="129">
        <f t="shared" si="42"/>
        <v>27.477235143872562</v>
      </c>
      <c r="F144" s="109">
        <f t="shared" si="43"/>
        <v>1882586</v>
      </c>
      <c r="G144" s="129">
        <f t="shared" si="44"/>
        <v>25.595585116218363</v>
      </c>
      <c r="H144" s="109">
        <f>+[2]العمالة!$L$225</f>
        <v>650983</v>
      </c>
      <c r="I144" s="137">
        <f t="shared" si="45"/>
        <v>35.658519404273548</v>
      </c>
      <c r="J144" s="130">
        <f t="shared" si="46"/>
        <v>845767</v>
      </c>
      <c r="K144" s="129">
        <f t="shared" si="47"/>
        <v>47.58182841068917</v>
      </c>
      <c r="L144" s="130">
        <v>300532</v>
      </c>
      <c r="M144" s="129">
        <f t="shared" si="48"/>
        <v>14.492696314135408</v>
      </c>
      <c r="N144" s="160" t="s">
        <v>17</v>
      </c>
      <c r="O144" s="160" t="s">
        <v>17</v>
      </c>
      <c r="P144" s="127" t="s">
        <v>90</v>
      </c>
    </row>
    <row r="145" spans="1:16" ht="25.5" customHeight="1" x14ac:dyDescent="0.25">
      <c r="A145" s="126" t="s">
        <v>122</v>
      </c>
      <c r="B145" s="167" t="s">
        <v>17</v>
      </c>
      <c r="C145" s="158">
        <v>11</v>
      </c>
      <c r="D145" s="128">
        <v>98391</v>
      </c>
      <c r="E145" s="129">
        <f t="shared" si="42"/>
        <v>16.286907538515273</v>
      </c>
      <c r="F145" s="109">
        <f t="shared" si="43"/>
        <v>1513669</v>
      </c>
      <c r="G145" s="129">
        <f t="shared" si="44"/>
        <v>20.57980019360663</v>
      </c>
      <c r="H145" s="109">
        <f>+[2]العمالة!$L$226</f>
        <v>246102</v>
      </c>
      <c r="I145" s="137">
        <f t="shared" si="45"/>
        <v>13.480586962225633</v>
      </c>
      <c r="J145" s="130">
        <f t="shared" si="46"/>
        <v>252580</v>
      </c>
      <c r="K145" s="129">
        <f t="shared" si="47"/>
        <v>14.209845288326301</v>
      </c>
      <c r="L145" s="130">
        <v>97214</v>
      </c>
      <c r="M145" s="129">
        <f t="shared" si="48"/>
        <v>4.6879965510573243</v>
      </c>
      <c r="N145" s="160" t="s">
        <v>17</v>
      </c>
      <c r="O145" s="160" t="s">
        <v>17</v>
      </c>
      <c r="P145" s="127" t="s">
        <v>123</v>
      </c>
    </row>
    <row r="146" spans="1:16" ht="33.75" x14ac:dyDescent="0.25">
      <c r="A146" s="126" t="s">
        <v>148</v>
      </c>
      <c r="B146" s="167"/>
      <c r="C146" s="158">
        <v>7.5</v>
      </c>
      <c r="D146" s="128">
        <v>17736</v>
      </c>
      <c r="E146" s="129">
        <f t="shared" si="42"/>
        <v>2.9358842994085523</v>
      </c>
      <c r="F146" s="109">
        <f t="shared" si="43"/>
        <v>358688</v>
      </c>
      <c r="G146" s="129">
        <f t="shared" si="44"/>
        <v>4.8767117327793432</v>
      </c>
      <c r="H146" s="109">
        <f>+[2]العمالة!$L$228</f>
        <v>72033</v>
      </c>
      <c r="I146" s="137">
        <f t="shared" si="45"/>
        <v>3.9457099928078563</v>
      </c>
      <c r="J146" s="130">
        <f t="shared" si="46"/>
        <v>69938</v>
      </c>
      <c r="K146" s="129">
        <f t="shared" si="47"/>
        <v>3.9346272855133613</v>
      </c>
      <c r="L146" s="128">
        <v>113891</v>
      </c>
      <c r="M146" s="129">
        <f t="shared" si="48"/>
        <v>5.4922193840030209</v>
      </c>
      <c r="N146" s="160"/>
      <c r="O146" s="160"/>
      <c r="P146" s="127" t="s">
        <v>149</v>
      </c>
    </row>
    <row r="147" spans="1:16" ht="24" x14ac:dyDescent="0.25">
      <c r="A147" s="126" t="s">
        <v>91</v>
      </c>
      <c r="B147" s="167" t="s">
        <v>17</v>
      </c>
      <c r="C147" s="158">
        <v>6.1</v>
      </c>
      <c r="D147" s="128">
        <v>35753</v>
      </c>
      <c r="E147" s="129">
        <f t="shared" si="42"/>
        <v>5.9182832294065166</v>
      </c>
      <c r="F147" s="109">
        <f t="shared" si="43"/>
        <v>347393</v>
      </c>
      <c r="G147" s="129">
        <f t="shared" si="44"/>
        <v>4.7231452376031937</v>
      </c>
      <c r="H147" s="109">
        <f>+[2]العمالة!$L$227</f>
        <v>113357</v>
      </c>
      <c r="I147" s="137">
        <f t="shared" si="45"/>
        <v>6.2092908480102187</v>
      </c>
      <c r="J147" s="130">
        <f t="shared" si="46"/>
        <v>71842</v>
      </c>
      <c r="K147" s="129">
        <f t="shared" si="47"/>
        <v>4.0417440225035159</v>
      </c>
      <c r="L147" s="130">
        <v>81503</v>
      </c>
      <c r="M147" s="129">
        <f t="shared" si="48"/>
        <v>3.9303575915076534</v>
      </c>
      <c r="N147" s="160" t="s">
        <v>17</v>
      </c>
      <c r="O147" s="160" t="s">
        <v>17</v>
      </c>
      <c r="P147" s="127" t="s">
        <v>92</v>
      </c>
    </row>
    <row r="148" spans="1:16" ht="22.5" x14ac:dyDescent="0.25">
      <c r="A148" s="126" t="s">
        <v>93</v>
      </c>
      <c r="B148" s="167" t="s">
        <v>17</v>
      </c>
      <c r="C148" s="158">
        <v>2.2000000000000002</v>
      </c>
      <c r="D148" s="128">
        <v>8847</v>
      </c>
      <c r="E148" s="129">
        <f t="shared" si="42"/>
        <v>1.4644659673470604</v>
      </c>
      <c r="F148" s="109">
        <f t="shared" si="43"/>
        <v>54510</v>
      </c>
      <c r="G148" s="129">
        <f t="shared" si="44"/>
        <v>0.74111639239060678</v>
      </c>
      <c r="H148" s="109">
        <f>+[2]العمالة!$L$229</f>
        <v>4113</v>
      </c>
      <c r="I148" s="137">
        <f t="shared" si="45"/>
        <v>0.2252954229369693</v>
      </c>
      <c r="J148" s="130">
        <f t="shared" si="46"/>
        <v>11550</v>
      </c>
      <c r="K148" s="129">
        <f t="shared" si="47"/>
        <v>0.64978902953586504</v>
      </c>
      <c r="L148" s="130">
        <v>10784</v>
      </c>
      <c r="M148" s="129">
        <f t="shared" si="48"/>
        <v>0.52004191584136217</v>
      </c>
      <c r="N148" s="160" t="s">
        <v>17</v>
      </c>
      <c r="O148" s="160" t="s">
        <v>17</v>
      </c>
      <c r="P148" s="127" t="s">
        <v>94</v>
      </c>
    </row>
    <row r="149" spans="1:16" x14ac:dyDescent="0.25">
      <c r="A149" s="126" t="s">
        <v>95</v>
      </c>
      <c r="B149" s="167" t="s">
        <v>17</v>
      </c>
      <c r="C149" s="158">
        <v>2.6</v>
      </c>
      <c r="D149" s="128">
        <v>6815</v>
      </c>
      <c r="E149" s="129">
        <f t="shared" si="42"/>
        <v>1.1281039411631306</v>
      </c>
      <c r="F149" s="109">
        <f t="shared" si="43"/>
        <v>38548</v>
      </c>
      <c r="G149" s="129">
        <f t="shared" si="44"/>
        <v>0.52409749942896922</v>
      </c>
      <c r="H149" s="109">
        <f>+[2]العمالة!$L$230</f>
        <v>91996</v>
      </c>
      <c r="I149" s="137">
        <f t="shared" si="45"/>
        <v>5.0392117015583349</v>
      </c>
      <c r="J149" s="130">
        <f t="shared" si="46"/>
        <v>11533</v>
      </c>
      <c r="K149" s="129">
        <f t="shared" si="47"/>
        <v>0.64883263009845293</v>
      </c>
      <c r="L149" s="130">
        <v>5014</v>
      </c>
      <c r="M149" s="129">
        <f t="shared" si="48"/>
        <v>0.24179248572223569</v>
      </c>
      <c r="N149" s="160" t="s">
        <v>17</v>
      </c>
      <c r="O149" s="160" t="s">
        <v>17</v>
      </c>
      <c r="P149" s="127" t="s">
        <v>96</v>
      </c>
    </row>
    <row r="150" spans="1:16" ht="24" x14ac:dyDescent="0.25">
      <c r="A150" s="126" t="s">
        <v>97</v>
      </c>
      <c r="B150" s="167" t="s">
        <v>17</v>
      </c>
      <c r="C150" s="158">
        <v>2.8</v>
      </c>
      <c r="D150" s="128">
        <v>11404</v>
      </c>
      <c r="E150" s="129">
        <f t="shared" si="42"/>
        <v>1.8877325524613853</v>
      </c>
      <c r="F150" s="109">
        <f t="shared" si="43"/>
        <v>160263</v>
      </c>
      <c r="G150" s="129">
        <f t="shared" si="44"/>
        <v>2.1789311391248547</v>
      </c>
      <c r="H150" s="134" t="s">
        <v>127</v>
      </c>
      <c r="I150" s="137" t="s">
        <v>127</v>
      </c>
      <c r="J150" s="130">
        <f t="shared" si="46"/>
        <v>28469</v>
      </c>
      <c r="K150" s="129">
        <f t="shared" si="47"/>
        <v>1.6016315049226442</v>
      </c>
      <c r="L150" s="130">
        <v>16838</v>
      </c>
      <c r="M150" s="129">
        <f t="shared" si="48"/>
        <v>0.81198681184503485</v>
      </c>
      <c r="N150" s="160" t="s">
        <v>17</v>
      </c>
      <c r="O150" s="160" t="s">
        <v>17</v>
      </c>
      <c r="P150" s="127" t="s">
        <v>98</v>
      </c>
    </row>
    <row r="151" spans="1:16" ht="22.5" x14ac:dyDescent="0.25">
      <c r="A151" s="126" t="s">
        <v>121</v>
      </c>
      <c r="B151" s="167" t="s">
        <v>17</v>
      </c>
      <c r="C151" s="158">
        <v>8.8000000000000007</v>
      </c>
      <c r="D151" s="128">
        <v>17736</v>
      </c>
      <c r="E151" s="129">
        <f t="shared" si="42"/>
        <v>2.9358842994085523</v>
      </c>
      <c r="F151" s="109">
        <f t="shared" si="43"/>
        <v>218136</v>
      </c>
      <c r="G151" s="129">
        <f t="shared" si="44"/>
        <v>2.9657707828016404</v>
      </c>
      <c r="H151" s="134" t="s">
        <v>127</v>
      </c>
      <c r="I151" s="137" t="s">
        <v>127</v>
      </c>
      <c r="J151" s="130">
        <f t="shared" si="46"/>
        <v>83785</v>
      </c>
      <c r="K151" s="129">
        <f t="shared" si="47"/>
        <v>4.7136427566807315</v>
      </c>
      <c r="L151" s="130">
        <v>382909</v>
      </c>
      <c r="M151" s="129">
        <f t="shared" si="48"/>
        <v>18.465201219668039</v>
      </c>
      <c r="N151" s="160" t="s">
        <v>17</v>
      </c>
      <c r="O151" s="160" t="s">
        <v>17</v>
      </c>
      <c r="P151" s="127" t="s">
        <v>99</v>
      </c>
    </row>
    <row r="152" spans="1:16" ht="22.5" x14ac:dyDescent="0.25">
      <c r="A152" s="126" t="s">
        <v>120</v>
      </c>
      <c r="B152" s="167" t="s">
        <v>17</v>
      </c>
      <c r="C152" s="158">
        <v>2</v>
      </c>
      <c r="D152" s="128">
        <v>35893</v>
      </c>
      <c r="E152" s="129">
        <f t="shared" si="42"/>
        <v>5.9414577784546214</v>
      </c>
      <c r="F152" s="109">
        <f t="shared" si="43"/>
        <v>55732</v>
      </c>
      <c r="G152" s="129">
        <f t="shared" si="44"/>
        <v>0.75773066924808841</v>
      </c>
      <c r="H152" s="134" t="s">
        <v>127</v>
      </c>
      <c r="I152" s="137" t="s">
        <v>127</v>
      </c>
      <c r="J152" s="130">
        <f t="shared" si="46"/>
        <v>35762</v>
      </c>
      <c r="K152" s="129">
        <f t="shared" si="47"/>
        <v>2.0119268635724334</v>
      </c>
      <c r="L152" s="130">
        <v>35859</v>
      </c>
      <c r="M152" s="129">
        <f t="shared" si="48"/>
        <v>1.7292454618096629</v>
      </c>
      <c r="N152" s="160" t="s">
        <v>17</v>
      </c>
      <c r="O152" s="160" t="s">
        <v>17</v>
      </c>
      <c r="P152" s="127" t="s">
        <v>124</v>
      </c>
    </row>
    <row r="153" spans="1:16" x14ac:dyDescent="0.25">
      <c r="A153" s="126" t="s">
        <v>100</v>
      </c>
      <c r="B153" s="167" t="s">
        <v>17</v>
      </c>
      <c r="C153" s="158">
        <v>2.2000000000000002</v>
      </c>
      <c r="D153" s="128">
        <v>7892</v>
      </c>
      <c r="E153" s="129">
        <f t="shared" si="42"/>
        <v>1.3063824363403416</v>
      </c>
      <c r="F153" s="109">
        <f t="shared" si="43"/>
        <v>92388</v>
      </c>
      <c r="G153" s="129">
        <f t="shared" si="44"/>
        <v>1.256104591087569</v>
      </c>
      <c r="H153" s="109">
        <f>+[2]العمالة!$L$232</f>
        <v>15465</v>
      </c>
      <c r="I153" s="137">
        <f t="shared" si="45"/>
        <v>0.84711736341362287</v>
      </c>
      <c r="J153" s="130">
        <f t="shared" si="46"/>
        <v>34808</v>
      </c>
      <c r="K153" s="129">
        <f t="shared" si="47"/>
        <v>1.9582559774964838</v>
      </c>
      <c r="L153" s="130">
        <v>79666</v>
      </c>
      <c r="M153" s="129">
        <f t="shared" si="48"/>
        <v>3.8417710745009237</v>
      </c>
      <c r="N153" s="160" t="s">
        <v>17</v>
      </c>
      <c r="O153" s="160" t="s">
        <v>17</v>
      </c>
      <c r="P153" s="127" t="s">
        <v>101</v>
      </c>
    </row>
    <row r="154" spans="1:16" x14ac:dyDescent="0.25">
      <c r="A154" s="126" t="s">
        <v>119</v>
      </c>
      <c r="B154" s="167" t="s">
        <v>17</v>
      </c>
      <c r="C154" s="158">
        <v>1.5</v>
      </c>
      <c r="D154" s="128">
        <v>2640</v>
      </c>
      <c r="E154" s="129">
        <f t="shared" si="42"/>
        <v>0.43700578204998747</v>
      </c>
      <c r="F154" s="109">
        <f t="shared" si="43"/>
        <v>206588</v>
      </c>
      <c r="G154" s="129">
        <f t="shared" si="44"/>
        <v>2.8087645069013152</v>
      </c>
      <c r="H154" s="109">
        <f>+[2]العمالة!$L$233</f>
        <v>10356</v>
      </c>
      <c r="I154" s="137">
        <f t="shared" si="45"/>
        <v>0.56726462434603797</v>
      </c>
      <c r="J154" s="130">
        <f t="shared" si="46"/>
        <v>24722</v>
      </c>
      <c r="K154" s="129">
        <f t="shared" si="47"/>
        <v>1.3908298171589311</v>
      </c>
      <c r="L154" s="130">
        <v>57665</v>
      </c>
      <c r="M154" s="129">
        <f t="shared" si="48"/>
        <v>2.7808064796914085</v>
      </c>
      <c r="N154" s="160" t="s">
        <v>17</v>
      </c>
      <c r="O154" s="160" t="s">
        <v>17</v>
      </c>
      <c r="P154" s="127" t="s">
        <v>125</v>
      </c>
    </row>
    <row r="155" spans="1:16" ht="22.5" x14ac:dyDescent="0.25">
      <c r="A155" s="126" t="s">
        <v>102</v>
      </c>
      <c r="B155" s="167" t="s">
        <v>17</v>
      </c>
      <c r="C155" s="158">
        <v>0.6</v>
      </c>
      <c r="D155" s="128">
        <v>981</v>
      </c>
      <c r="E155" s="129">
        <f t="shared" si="42"/>
        <v>0.16238737582993854</v>
      </c>
      <c r="F155" s="109">
        <f t="shared" si="43"/>
        <v>21820</v>
      </c>
      <c r="G155" s="129">
        <f t="shared" si="44"/>
        <v>0.29666409249611153</v>
      </c>
      <c r="H155" s="134" t="s">
        <v>127</v>
      </c>
      <c r="I155" s="137" t="s">
        <v>127</v>
      </c>
      <c r="J155" s="130">
        <f t="shared" si="46"/>
        <v>4964</v>
      </c>
      <c r="K155" s="129">
        <f t="shared" si="47"/>
        <v>0.27926863572433192</v>
      </c>
      <c r="L155" s="130">
        <v>1677</v>
      </c>
      <c r="M155" s="129">
        <f t="shared" si="48"/>
        <v>8.087076157881716E-2</v>
      </c>
      <c r="N155" s="160" t="s">
        <v>17</v>
      </c>
      <c r="O155" s="160" t="s">
        <v>17</v>
      </c>
      <c r="P155" s="127" t="s">
        <v>103</v>
      </c>
    </row>
    <row r="156" spans="1:16" x14ac:dyDescent="0.25">
      <c r="A156" s="126" t="s">
        <v>104</v>
      </c>
      <c r="B156" s="167" t="s">
        <v>17</v>
      </c>
      <c r="C156" s="158">
        <v>0.8</v>
      </c>
      <c r="D156" s="128">
        <v>12303</v>
      </c>
      <c r="E156" s="129">
        <f t="shared" si="42"/>
        <v>2.0365462638488618</v>
      </c>
      <c r="F156" s="109">
        <f t="shared" si="43"/>
        <v>165627</v>
      </c>
      <c r="G156" s="129">
        <f t="shared" si="44"/>
        <v>2.2518599288658785</v>
      </c>
      <c r="H156" s="109">
        <f>+[2]العمالة!$L$234</f>
        <v>53227</v>
      </c>
      <c r="I156" s="137">
        <f t="shared" si="45"/>
        <v>2.9155846041006725</v>
      </c>
      <c r="J156" s="130">
        <f t="shared" si="46"/>
        <v>15547</v>
      </c>
      <c r="K156" s="129">
        <f t="shared" si="47"/>
        <v>0.87465541490857945</v>
      </c>
      <c r="L156" s="130">
        <v>12607</v>
      </c>
      <c r="M156" s="129">
        <f t="shared" si="48"/>
        <v>0.60795330424815019</v>
      </c>
      <c r="N156" s="160" t="s">
        <v>17</v>
      </c>
      <c r="O156" s="160" t="s">
        <v>17</v>
      </c>
      <c r="P156" s="127" t="s">
        <v>105</v>
      </c>
    </row>
    <row r="157" spans="1:16" ht="36.75" customHeight="1" x14ac:dyDescent="0.25">
      <c r="A157" s="126" t="s">
        <v>118</v>
      </c>
      <c r="B157" s="167" t="s">
        <v>17</v>
      </c>
      <c r="C157" s="158">
        <v>15.4</v>
      </c>
      <c r="D157" s="128">
        <v>94957</v>
      </c>
      <c r="E157" s="129">
        <f t="shared" si="42"/>
        <v>15.718468956863887</v>
      </c>
      <c r="F157" s="109">
        <f t="shared" si="43"/>
        <v>969859</v>
      </c>
      <c r="G157" s="129">
        <f t="shared" si="44"/>
        <v>13.186175072602484</v>
      </c>
      <c r="H157" s="109">
        <f>+[2]العمالة!$L$235</f>
        <v>195488</v>
      </c>
      <c r="I157" s="137">
        <f t="shared" si="45"/>
        <v>10.708133148335099</v>
      </c>
      <c r="J157" s="134" t="s">
        <v>127</v>
      </c>
      <c r="K157" s="137" t="s">
        <v>127</v>
      </c>
      <c r="L157" s="130">
        <v>299370</v>
      </c>
      <c r="M157" s="129">
        <f t="shared" si="48"/>
        <v>14.436660640340188</v>
      </c>
      <c r="N157" s="160" t="s">
        <v>17</v>
      </c>
      <c r="O157" s="160" t="s">
        <v>17</v>
      </c>
      <c r="P157" s="127" t="s">
        <v>130</v>
      </c>
    </row>
    <row r="158" spans="1:16" ht="35.25" customHeight="1" x14ac:dyDescent="0.25">
      <c r="A158" s="126" t="s">
        <v>106</v>
      </c>
      <c r="B158" s="167" t="s">
        <v>17</v>
      </c>
      <c r="C158" s="158">
        <v>0.1</v>
      </c>
      <c r="D158" s="128">
        <v>1784</v>
      </c>
      <c r="E158" s="129">
        <f t="shared" si="42"/>
        <v>0.29530996787014308</v>
      </c>
      <c r="F158" s="109">
        <f t="shared" si="43"/>
        <v>6994</v>
      </c>
      <c r="G158" s="129">
        <f t="shared" si="44"/>
        <v>9.5090222865160598E-2</v>
      </c>
      <c r="H158" s="109">
        <f>+[2]العمالة!$L$236</f>
        <v>974</v>
      </c>
      <c r="I158" s="137">
        <f t="shared" si="45"/>
        <v>5.335223485062196E-2</v>
      </c>
      <c r="J158" s="130">
        <f t="shared" si="46"/>
        <v>4765</v>
      </c>
      <c r="K158" s="129">
        <f t="shared" si="47"/>
        <v>0.2680731364275668</v>
      </c>
      <c r="L158" s="130">
        <v>561</v>
      </c>
      <c r="M158" s="129">
        <f t="shared" si="48"/>
        <v>2.7053367469121306E-2</v>
      </c>
      <c r="N158" s="160" t="s">
        <v>17</v>
      </c>
      <c r="O158" s="160" t="s">
        <v>17</v>
      </c>
      <c r="P158" s="127" t="s">
        <v>126</v>
      </c>
    </row>
    <row r="159" spans="1:16" ht="15.75" thickBot="1" x14ac:dyDescent="0.3">
      <c r="A159" s="265" t="s">
        <v>137</v>
      </c>
      <c r="B159" s="265" t="s">
        <v>17</v>
      </c>
      <c r="C159" s="269" t="s">
        <v>127</v>
      </c>
      <c r="D159" s="291">
        <v>379</v>
      </c>
      <c r="E159" s="292">
        <f t="shared" si="42"/>
        <v>6.2736814923085332E-2</v>
      </c>
      <c r="F159" s="269" t="s">
        <v>127</v>
      </c>
      <c r="G159" s="269" t="s">
        <v>127</v>
      </c>
      <c r="H159" s="293">
        <f>+[2]العمالة!$L$237</f>
        <v>37624</v>
      </c>
      <c r="I159" s="294">
        <f t="shared" si="45"/>
        <v>2.0609080944761811</v>
      </c>
      <c r="J159" s="269" t="s">
        <v>127</v>
      </c>
      <c r="K159" s="269" t="s">
        <v>127</v>
      </c>
      <c r="L159" s="269" t="s">
        <v>127</v>
      </c>
      <c r="M159" s="269" t="s">
        <v>127</v>
      </c>
      <c r="N159" s="265" t="s">
        <v>17</v>
      </c>
      <c r="O159" s="265" t="s">
        <v>17</v>
      </c>
      <c r="P159" s="272" t="s">
        <v>169</v>
      </c>
    </row>
    <row r="160" spans="1:16" s="65" customFormat="1" ht="19.5" thickTop="1" thickBot="1" x14ac:dyDescent="0.3">
      <c r="A160" s="369" t="s">
        <v>161</v>
      </c>
      <c r="B160" s="370"/>
      <c r="C160" s="370"/>
      <c r="D160" s="370"/>
      <c r="E160" s="370"/>
      <c r="F160" s="370"/>
      <c r="G160" s="370"/>
      <c r="H160" s="370"/>
      <c r="I160" s="370"/>
      <c r="J160" s="370"/>
      <c r="K160" s="370"/>
      <c r="L160" s="370"/>
      <c r="M160" s="370"/>
      <c r="N160" s="370"/>
      <c r="O160" s="370"/>
      <c r="P160" s="371"/>
    </row>
    <row r="161" spans="1:16" ht="16.5" thickTop="1" x14ac:dyDescent="0.25">
      <c r="A161" s="295" t="s">
        <v>16</v>
      </c>
      <c r="B161" s="255" t="s">
        <v>17</v>
      </c>
      <c r="C161" s="300">
        <f t="shared" ref="C161" si="49">SUM(C162:C181)</f>
        <v>100.00000000000001</v>
      </c>
      <c r="D161" s="298">
        <f t="shared" ref="D161:M161" si="50">SUM(D162:D181)</f>
        <v>503755</v>
      </c>
      <c r="E161" s="296">
        <f t="shared" si="50"/>
        <v>100.00000000000001</v>
      </c>
      <c r="F161" s="298">
        <f t="shared" si="50"/>
        <v>6708562</v>
      </c>
      <c r="G161" s="296">
        <f t="shared" si="50"/>
        <v>100</v>
      </c>
      <c r="H161" s="298">
        <f t="shared" si="50"/>
        <v>1627693</v>
      </c>
      <c r="I161" s="296">
        <f t="shared" si="50"/>
        <v>100</v>
      </c>
      <c r="J161" s="298">
        <f t="shared" si="50"/>
        <v>1716659</v>
      </c>
      <c r="K161" s="296">
        <f t="shared" si="50"/>
        <v>99.999999999999972</v>
      </c>
      <c r="L161" s="298">
        <f t="shared" si="50"/>
        <v>1567243</v>
      </c>
      <c r="M161" s="296">
        <f t="shared" si="50"/>
        <v>100.00000000000001</v>
      </c>
      <c r="N161" s="255" t="s">
        <v>17</v>
      </c>
      <c r="O161" s="255" t="s">
        <v>17</v>
      </c>
      <c r="P161" s="299" t="s">
        <v>18</v>
      </c>
    </row>
    <row r="162" spans="1:16" ht="24" x14ac:dyDescent="0.25">
      <c r="A162" s="126" t="s">
        <v>83</v>
      </c>
      <c r="B162" s="167" t="s">
        <v>17</v>
      </c>
      <c r="C162" s="158">
        <v>0.2</v>
      </c>
      <c r="D162" s="128">
        <v>7298</v>
      </c>
      <c r="E162" s="129">
        <f>+D162/$D$161*100</f>
        <v>1.4487201119591866</v>
      </c>
      <c r="F162" s="109">
        <f>+F30-F96</f>
        <v>305440</v>
      </c>
      <c r="G162" s="129">
        <f>+F162/$F$161*100</f>
        <v>4.5529876596504586</v>
      </c>
      <c r="H162" s="109">
        <f>+[2]العمالة!$L$239</f>
        <v>93627</v>
      </c>
      <c r="I162" s="137">
        <f>+H162/$H$161*100</f>
        <v>5.752128933404518</v>
      </c>
      <c r="J162" s="130">
        <f>+J30-J96</f>
        <v>24888</v>
      </c>
      <c r="K162" s="129">
        <f>+J162/$J$161*100</f>
        <v>1.4497928825701552</v>
      </c>
      <c r="L162" s="130">
        <v>76507</v>
      </c>
      <c r="M162" s="129">
        <f>+L162/$L$161*100</f>
        <v>4.8816297153664108</v>
      </c>
      <c r="N162" s="160" t="s">
        <v>17</v>
      </c>
      <c r="O162" s="160" t="s">
        <v>17</v>
      </c>
      <c r="P162" s="127" t="s">
        <v>84</v>
      </c>
    </row>
    <row r="163" spans="1:16" x14ac:dyDescent="0.25">
      <c r="A163" s="126" t="s">
        <v>85</v>
      </c>
      <c r="B163" s="167" t="s">
        <v>17</v>
      </c>
      <c r="C163" s="158">
        <v>3.1</v>
      </c>
      <c r="D163" s="128">
        <v>1591</v>
      </c>
      <c r="E163" s="129">
        <f t="shared" ref="E163:E181" si="51">+D163/$D$161*100</f>
        <v>0.31582813073815647</v>
      </c>
      <c r="F163" s="109">
        <f t="shared" ref="F163:F180" si="52">+F31-F97</f>
        <v>36341</v>
      </c>
      <c r="G163" s="129">
        <f t="shared" ref="G163:G180" si="53">+F163/$F$161*100</f>
        <v>0.54171072727657577</v>
      </c>
      <c r="H163" s="109">
        <f>+[2]العمالة!$L$240</f>
        <v>18392</v>
      </c>
      <c r="I163" s="137">
        <f t="shared" ref="I163:I181" si="54">+H163/$H$161*100</f>
        <v>1.1299428086254595</v>
      </c>
      <c r="J163" s="130">
        <f t="shared" ref="J163:J180" si="55">+J31-J97</f>
        <v>85761</v>
      </c>
      <c r="K163" s="129">
        <f t="shared" ref="K163:K180" si="56">+J163/$J$161*100</f>
        <v>4.9958087191457361</v>
      </c>
      <c r="L163" s="130">
        <v>340483</v>
      </c>
      <c r="M163" s="129">
        <f t="shared" ref="M163:M180" si="57">+L163/$L$161*100</f>
        <v>21.724965432929036</v>
      </c>
      <c r="N163" s="160" t="s">
        <v>17</v>
      </c>
      <c r="O163" s="160" t="s">
        <v>17</v>
      </c>
      <c r="P163" s="127" t="s">
        <v>86</v>
      </c>
    </row>
    <row r="164" spans="1:16" x14ac:dyDescent="0.25">
      <c r="A164" s="126" t="s">
        <v>87</v>
      </c>
      <c r="B164" s="167" t="s">
        <v>17</v>
      </c>
      <c r="C164" s="158">
        <v>9</v>
      </c>
      <c r="D164" s="128">
        <v>72243</v>
      </c>
      <c r="E164" s="129">
        <f t="shared" si="51"/>
        <v>14.340899842185189</v>
      </c>
      <c r="F164" s="109">
        <f t="shared" si="52"/>
        <v>859285</v>
      </c>
      <c r="G164" s="129">
        <f t="shared" si="53"/>
        <v>12.80878077895084</v>
      </c>
      <c r="H164" s="109">
        <f>+[2]العمالة!$L$241</f>
        <v>218900</v>
      </c>
      <c r="I164" s="137">
        <f t="shared" si="54"/>
        <v>13.448481992611629</v>
      </c>
      <c r="J164" s="130">
        <f t="shared" si="55"/>
        <v>140968</v>
      </c>
      <c r="K164" s="129">
        <f t="shared" si="56"/>
        <v>8.2117648292409839</v>
      </c>
      <c r="L164" s="130">
        <v>156687</v>
      </c>
      <c r="M164" s="129">
        <f t="shared" si="57"/>
        <v>9.9976200244633411</v>
      </c>
      <c r="N164" s="160" t="s">
        <v>17</v>
      </c>
      <c r="O164" s="160" t="s">
        <v>17</v>
      </c>
      <c r="P164" s="127" t="s">
        <v>88</v>
      </c>
    </row>
    <row r="165" spans="1:16" ht="36" x14ac:dyDescent="0.25">
      <c r="A165" s="126" t="s">
        <v>168</v>
      </c>
      <c r="B165" s="167" t="s">
        <v>17</v>
      </c>
      <c r="C165" s="158">
        <v>0.9</v>
      </c>
      <c r="D165" s="128">
        <v>729</v>
      </c>
      <c r="E165" s="129">
        <f t="shared" si="51"/>
        <v>0.14471320383916786</v>
      </c>
      <c r="F165" s="109">
        <f t="shared" si="52"/>
        <v>50258</v>
      </c>
      <c r="G165" s="129">
        <f t="shared" si="53"/>
        <v>0.74916204098583272</v>
      </c>
      <c r="H165" s="109">
        <f>+[2]العمالة!$L$242</f>
        <v>1030</v>
      </c>
      <c r="I165" s="137">
        <f t="shared" si="54"/>
        <v>6.32797462420739E-2</v>
      </c>
      <c r="J165" s="130">
        <f t="shared" si="55"/>
        <v>22559</v>
      </c>
      <c r="K165" s="129">
        <f t="shared" si="56"/>
        <v>1.3141223737504071</v>
      </c>
      <c r="L165" s="128">
        <v>507</v>
      </c>
      <c r="M165" s="129">
        <f t="shared" si="57"/>
        <v>3.2349801530458265E-2</v>
      </c>
      <c r="N165" s="160" t="s">
        <v>17</v>
      </c>
      <c r="O165" s="160" t="s">
        <v>17</v>
      </c>
      <c r="P165" s="127" t="s">
        <v>147</v>
      </c>
    </row>
    <row r="166" spans="1:16" x14ac:dyDescent="0.25">
      <c r="A166" s="126" t="s">
        <v>89</v>
      </c>
      <c r="B166" s="167" t="s">
        <v>17</v>
      </c>
      <c r="C166" s="158">
        <v>29.9</v>
      </c>
      <c r="D166" s="128">
        <v>164582</v>
      </c>
      <c r="E166" s="129">
        <f t="shared" si="51"/>
        <v>32.671040485950513</v>
      </c>
      <c r="F166" s="109">
        <f t="shared" si="52"/>
        <v>1881745</v>
      </c>
      <c r="G166" s="129">
        <f t="shared" si="53"/>
        <v>28.049901007101074</v>
      </c>
      <c r="H166" s="109">
        <f>+[2]العمالة!$L$243</f>
        <v>650027</v>
      </c>
      <c r="I166" s="137">
        <f t="shared" si="54"/>
        <v>39.935479233491819</v>
      </c>
      <c r="J166" s="130">
        <f t="shared" si="55"/>
        <v>839461</v>
      </c>
      <c r="K166" s="129">
        <f t="shared" si="56"/>
        <v>48.90085916888561</v>
      </c>
      <c r="L166" s="130">
        <v>296637</v>
      </c>
      <c r="M166" s="129">
        <f t="shared" si="57"/>
        <v>18.927313760533625</v>
      </c>
      <c r="N166" s="160" t="s">
        <v>17</v>
      </c>
      <c r="O166" s="160" t="s">
        <v>17</v>
      </c>
      <c r="P166" s="127" t="s">
        <v>90</v>
      </c>
    </row>
    <row r="167" spans="1:16" ht="23.25" customHeight="1" x14ac:dyDescent="0.25">
      <c r="A167" s="126" t="s">
        <v>122</v>
      </c>
      <c r="B167" s="167" t="s">
        <v>17</v>
      </c>
      <c r="C167" s="158">
        <v>11.6</v>
      </c>
      <c r="D167" s="128">
        <v>91792</v>
      </c>
      <c r="E167" s="129">
        <f t="shared" si="51"/>
        <v>18.221556113586963</v>
      </c>
      <c r="F167" s="109">
        <f t="shared" si="52"/>
        <v>1506501</v>
      </c>
      <c r="G167" s="129">
        <f t="shared" si="53"/>
        <v>22.456392293907399</v>
      </c>
      <c r="H167" s="109">
        <f>+[2]العمالة!$L$244</f>
        <v>240622</v>
      </c>
      <c r="I167" s="137">
        <f t="shared" si="54"/>
        <v>14.783008835204182</v>
      </c>
      <c r="J167" s="130">
        <f t="shared" si="55"/>
        <v>226232</v>
      </c>
      <c r="K167" s="129">
        <f t="shared" si="56"/>
        <v>13.178621962777697</v>
      </c>
      <c r="L167" s="130">
        <v>79053</v>
      </c>
      <c r="M167" s="129">
        <f t="shared" si="57"/>
        <v>5.044080592479915</v>
      </c>
      <c r="N167" s="160" t="s">
        <v>17</v>
      </c>
      <c r="O167" s="160" t="s">
        <v>17</v>
      </c>
      <c r="P167" s="127" t="s">
        <v>123</v>
      </c>
    </row>
    <row r="168" spans="1:16" ht="33.75" x14ac:dyDescent="0.25">
      <c r="A168" s="126" t="s">
        <v>148</v>
      </c>
      <c r="B168" s="167" t="s">
        <v>17</v>
      </c>
      <c r="C168" s="158">
        <v>8.6</v>
      </c>
      <c r="D168" s="128">
        <v>15345</v>
      </c>
      <c r="E168" s="129">
        <f t="shared" si="51"/>
        <v>3.0461236116763111</v>
      </c>
      <c r="F168" s="109">
        <f t="shared" si="52"/>
        <v>356556</v>
      </c>
      <c r="G168" s="129">
        <f t="shared" si="53"/>
        <v>5.3149393267886618</v>
      </c>
      <c r="H168" s="109">
        <f>+[2]العمالة!$L$246</f>
        <v>70019</v>
      </c>
      <c r="I168" s="137">
        <f t="shared" si="54"/>
        <v>4.30173257487745</v>
      </c>
      <c r="J168" s="130">
        <f t="shared" si="55"/>
        <v>58557</v>
      </c>
      <c r="K168" s="129">
        <f t="shared" si="56"/>
        <v>3.4111026126912805</v>
      </c>
      <c r="L168" s="128">
        <v>109179</v>
      </c>
      <c r="M168" s="129">
        <f t="shared" si="57"/>
        <v>6.9663096277986254</v>
      </c>
      <c r="N168" s="160" t="s">
        <v>17</v>
      </c>
      <c r="O168" s="160" t="s">
        <v>17</v>
      </c>
      <c r="P168" s="127" t="s">
        <v>149</v>
      </c>
    </row>
    <row r="169" spans="1:16" ht="24" x14ac:dyDescent="0.25">
      <c r="A169" s="126" t="s">
        <v>91</v>
      </c>
      <c r="B169" s="167" t="s">
        <v>17</v>
      </c>
      <c r="C169" s="158">
        <v>6.7</v>
      </c>
      <c r="D169" s="128">
        <v>30403</v>
      </c>
      <c r="E169" s="129">
        <f t="shared" si="51"/>
        <v>6.0352750841182718</v>
      </c>
      <c r="F169" s="109">
        <f t="shared" si="52"/>
        <v>345977</v>
      </c>
      <c r="G169" s="129">
        <f t="shared" si="53"/>
        <v>5.1572453232153181</v>
      </c>
      <c r="H169" s="109">
        <f>+[2]العمالة!$L$245</f>
        <v>110444</v>
      </c>
      <c r="I169" s="137">
        <f t="shared" si="54"/>
        <v>6.7853090232617586</v>
      </c>
      <c r="J169" s="130">
        <f t="shared" si="55"/>
        <v>55072</v>
      </c>
      <c r="K169" s="129">
        <f t="shared" si="56"/>
        <v>3.2080919973040656</v>
      </c>
      <c r="L169" s="130">
        <v>57282</v>
      </c>
      <c r="M169" s="129">
        <f t="shared" si="57"/>
        <v>3.6549533161098822</v>
      </c>
      <c r="N169" s="160" t="s">
        <v>17</v>
      </c>
      <c r="O169" s="160" t="s">
        <v>17</v>
      </c>
      <c r="P169" s="127" t="s">
        <v>92</v>
      </c>
    </row>
    <row r="170" spans="1:16" ht="22.5" x14ac:dyDescent="0.25">
      <c r="A170" s="126" t="s">
        <v>93</v>
      </c>
      <c r="B170" s="167" t="s">
        <v>17</v>
      </c>
      <c r="C170" s="158">
        <v>2</v>
      </c>
      <c r="D170" s="128">
        <v>7427</v>
      </c>
      <c r="E170" s="129">
        <f t="shared" si="51"/>
        <v>1.4743277982352532</v>
      </c>
      <c r="F170" s="109">
        <f t="shared" si="52"/>
        <v>54141</v>
      </c>
      <c r="G170" s="129">
        <f t="shared" si="53"/>
        <v>0.80704329780361284</v>
      </c>
      <c r="H170" s="109">
        <f>+[2]العمالة!$L$247</f>
        <v>3681</v>
      </c>
      <c r="I170" s="137">
        <f t="shared" si="54"/>
        <v>0.22614829700686798</v>
      </c>
      <c r="J170" s="130">
        <f t="shared" si="55"/>
        <v>7910</v>
      </c>
      <c r="K170" s="129">
        <f t="shared" si="56"/>
        <v>0.46077875687600162</v>
      </c>
      <c r="L170" s="130">
        <v>5861</v>
      </c>
      <c r="M170" s="129">
        <f t="shared" si="57"/>
        <v>0.37396881019727002</v>
      </c>
      <c r="N170" s="160" t="s">
        <v>17</v>
      </c>
      <c r="O170" s="160" t="s">
        <v>17</v>
      </c>
      <c r="P170" s="127" t="s">
        <v>94</v>
      </c>
    </row>
    <row r="171" spans="1:16" x14ac:dyDescent="0.25">
      <c r="A171" s="126" t="s">
        <v>95</v>
      </c>
      <c r="B171" s="167" t="s">
        <v>17</v>
      </c>
      <c r="C171" s="158">
        <v>2.9</v>
      </c>
      <c r="D171" s="128">
        <v>6219</v>
      </c>
      <c r="E171" s="129">
        <f t="shared" si="51"/>
        <v>1.234528689541543</v>
      </c>
      <c r="F171" s="109">
        <f t="shared" si="52"/>
        <v>38548</v>
      </c>
      <c r="G171" s="129">
        <f t="shared" si="53"/>
        <v>0.57460898475709099</v>
      </c>
      <c r="H171" s="109">
        <f>+[2]العمالة!$L$248</f>
        <v>88228</v>
      </c>
      <c r="I171" s="137">
        <f t="shared" si="54"/>
        <v>5.4204324771317438</v>
      </c>
      <c r="J171" s="130">
        <f t="shared" si="55"/>
        <v>10929</v>
      </c>
      <c r="K171" s="129">
        <f t="shared" si="56"/>
        <v>0.63664361996179786</v>
      </c>
      <c r="L171" s="130">
        <v>4034</v>
      </c>
      <c r="M171" s="129">
        <f t="shared" si="57"/>
        <v>0.25739467332123989</v>
      </c>
      <c r="N171" s="160" t="s">
        <v>17</v>
      </c>
      <c r="O171" s="160" t="s">
        <v>17</v>
      </c>
      <c r="P171" s="127" t="s">
        <v>96</v>
      </c>
    </row>
    <row r="172" spans="1:16" ht="24" x14ac:dyDescent="0.25">
      <c r="A172" s="126" t="s">
        <v>97</v>
      </c>
      <c r="B172" s="167" t="s">
        <v>17</v>
      </c>
      <c r="C172" s="158">
        <v>2.7</v>
      </c>
      <c r="D172" s="128">
        <v>9704</v>
      </c>
      <c r="E172" s="129">
        <f t="shared" si="51"/>
        <v>1.926333237387222</v>
      </c>
      <c r="F172" s="109">
        <f t="shared" si="52"/>
        <v>159377</v>
      </c>
      <c r="G172" s="129">
        <f t="shared" si="53"/>
        <v>2.3757252299375038</v>
      </c>
      <c r="H172" s="134" t="s">
        <v>127</v>
      </c>
      <c r="I172" s="137" t="s">
        <v>127</v>
      </c>
      <c r="J172" s="130">
        <f t="shared" si="55"/>
        <v>25248</v>
      </c>
      <c r="K172" s="129">
        <f t="shared" si="56"/>
        <v>1.4707638500133107</v>
      </c>
      <c r="L172" s="130">
        <v>13434</v>
      </c>
      <c r="M172" s="129">
        <f t="shared" si="57"/>
        <v>0.85717403108516044</v>
      </c>
      <c r="N172" s="160" t="s">
        <v>17</v>
      </c>
      <c r="O172" s="160" t="s">
        <v>17</v>
      </c>
      <c r="P172" s="127" t="s">
        <v>98</v>
      </c>
    </row>
    <row r="173" spans="1:16" ht="22.5" x14ac:dyDescent="0.25">
      <c r="A173" s="126" t="s">
        <v>121</v>
      </c>
      <c r="B173" s="167" t="s">
        <v>17</v>
      </c>
      <c r="C173" s="158">
        <v>9.9</v>
      </c>
      <c r="D173" s="128">
        <v>16687</v>
      </c>
      <c r="E173" s="129">
        <f t="shared" si="51"/>
        <v>3.3125229526257809</v>
      </c>
      <c r="F173" s="109">
        <f t="shared" si="52"/>
        <v>216983</v>
      </c>
      <c r="G173" s="129">
        <f t="shared" si="53"/>
        <v>3.2344189410487676</v>
      </c>
      <c r="H173" s="134" t="s">
        <v>127</v>
      </c>
      <c r="I173" s="137" t="s">
        <v>127</v>
      </c>
      <c r="J173" s="130">
        <f t="shared" si="55"/>
        <v>78433</v>
      </c>
      <c r="K173" s="129">
        <f t="shared" si="56"/>
        <v>4.5689330263028358</v>
      </c>
      <c r="L173" s="130">
        <v>321912</v>
      </c>
      <c r="M173" s="129">
        <f t="shared" si="57"/>
        <v>20.540018363457357</v>
      </c>
      <c r="N173" s="160" t="s">
        <v>17</v>
      </c>
      <c r="O173" s="160" t="s">
        <v>17</v>
      </c>
      <c r="P173" s="127" t="s">
        <v>99</v>
      </c>
    </row>
    <row r="174" spans="1:16" ht="22.5" x14ac:dyDescent="0.25">
      <c r="A174" s="126" t="s">
        <v>120</v>
      </c>
      <c r="B174" s="167" t="s">
        <v>17</v>
      </c>
      <c r="C174" s="158">
        <v>2.2999999999999998</v>
      </c>
      <c r="D174" s="128">
        <v>32407</v>
      </c>
      <c r="E174" s="129">
        <f t="shared" si="51"/>
        <v>6.4330875127790303</v>
      </c>
      <c r="F174" s="109">
        <f t="shared" si="52"/>
        <v>55424</v>
      </c>
      <c r="G174" s="129">
        <f t="shared" si="53"/>
        <v>0.82616811173542115</v>
      </c>
      <c r="H174" s="134" t="s">
        <v>127</v>
      </c>
      <c r="I174" s="137" t="s">
        <v>127</v>
      </c>
      <c r="J174" s="130">
        <f t="shared" si="55"/>
        <v>32401</v>
      </c>
      <c r="K174" s="129">
        <f t="shared" si="56"/>
        <v>1.8874453225713437</v>
      </c>
      <c r="L174" s="130">
        <v>26948</v>
      </c>
      <c r="M174" s="129">
        <f t="shared" si="57"/>
        <v>1.7194525673427794</v>
      </c>
      <c r="N174" s="160" t="s">
        <v>17</v>
      </c>
      <c r="O174" s="160" t="s">
        <v>17</v>
      </c>
      <c r="P174" s="127" t="s">
        <v>124</v>
      </c>
    </row>
    <row r="175" spans="1:16" x14ac:dyDescent="0.25">
      <c r="A175" s="126" t="s">
        <v>100</v>
      </c>
      <c r="B175" s="167" t="s">
        <v>17</v>
      </c>
      <c r="C175" s="158">
        <v>1.2</v>
      </c>
      <c r="D175" s="128">
        <v>6067</v>
      </c>
      <c r="E175" s="129">
        <f t="shared" si="51"/>
        <v>1.2043552917588907</v>
      </c>
      <c r="F175" s="109">
        <f t="shared" si="52"/>
        <v>70935</v>
      </c>
      <c r="G175" s="129">
        <f t="shared" si="53"/>
        <v>1.0573801061986159</v>
      </c>
      <c r="H175" s="109">
        <f>+[2]العمالة!$L$250</f>
        <v>7359</v>
      </c>
      <c r="I175" s="137">
        <f t="shared" si="54"/>
        <v>0.45211228407322512</v>
      </c>
      <c r="J175" s="130">
        <f t="shared" si="55"/>
        <v>11285</v>
      </c>
      <c r="K175" s="129">
        <f t="shared" si="56"/>
        <v>0.65738157665558505</v>
      </c>
      <c r="L175" s="130">
        <v>15715</v>
      </c>
      <c r="M175" s="129">
        <f t="shared" si="57"/>
        <v>1.0027162348148946</v>
      </c>
      <c r="N175" s="160" t="s">
        <v>17</v>
      </c>
      <c r="O175" s="160" t="s">
        <v>17</v>
      </c>
      <c r="P175" s="127" t="s">
        <v>101</v>
      </c>
    </row>
    <row r="176" spans="1:16" x14ac:dyDescent="0.25">
      <c r="A176" s="126" t="s">
        <v>119</v>
      </c>
      <c r="B176" s="167" t="s">
        <v>17</v>
      </c>
      <c r="C176" s="158">
        <v>1.1000000000000001</v>
      </c>
      <c r="D176" s="128">
        <v>1128</v>
      </c>
      <c r="E176" s="129">
        <f t="shared" si="51"/>
        <v>0.22391837301863007</v>
      </c>
      <c r="F176" s="109">
        <f t="shared" si="52"/>
        <v>128699</v>
      </c>
      <c r="G176" s="129">
        <f t="shared" si="53"/>
        <v>1.9184290165314115</v>
      </c>
      <c r="H176" s="109">
        <f>+[2]العمالة!$L$251</f>
        <v>4805</v>
      </c>
      <c r="I176" s="137">
        <f t="shared" si="54"/>
        <v>0.2952030880516166</v>
      </c>
      <c r="J176" s="130">
        <f t="shared" si="55"/>
        <v>11899</v>
      </c>
      <c r="K176" s="129">
        <f t="shared" si="56"/>
        <v>0.6931487266836337</v>
      </c>
      <c r="L176" s="130">
        <v>9624</v>
      </c>
      <c r="M176" s="129">
        <f t="shared" si="57"/>
        <v>0.61407197224680532</v>
      </c>
      <c r="N176" s="160" t="s">
        <v>17</v>
      </c>
      <c r="O176" s="160" t="s">
        <v>17</v>
      </c>
      <c r="P176" s="127" t="s">
        <v>125</v>
      </c>
    </row>
    <row r="177" spans="1:16" ht="22.5" x14ac:dyDescent="0.25">
      <c r="A177" s="126" t="s">
        <v>102</v>
      </c>
      <c r="B177" s="167" t="s">
        <v>17</v>
      </c>
      <c r="C177" s="158">
        <v>0.7</v>
      </c>
      <c r="D177" s="128">
        <v>744</v>
      </c>
      <c r="E177" s="129">
        <f t="shared" si="51"/>
        <v>0.14769084177824537</v>
      </c>
      <c r="F177" s="109">
        <f t="shared" si="52"/>
        <v>21367</v>
      </c>
      <c r="G177" s="129">
        <f t="shared" si="53"/>
        <v>0.31850342890175271</v>
      </c>
      <c r="H177" s="134" t="s">
        <v>127</v>
      </c>
      <c r="I177" s="137" t="s">
        <v>127</v>
      </c>
      <c r="J177" s="130">
        <f t="shared" si="55"/>
        <v>4584</v>
      </c>
      <c r="K177" s="129">
        <f t="shared" si="56"/>
        <v>0.26703031877618094</v>
      </c>
      <c r="L177" s="130">
        <v>1578</v>
      </c>
      <c r="M177" s="129">
        <f t="shared" si="57"/>
        <v>0.10068636452675175</v>
      </c>
      <c r="N177" s="160" t="s">
        <v>17</v>
      </c>
      <c r="O177" s="160" t="s">
        <v>17</v>
      </c>
      <c r="P177" s="127" t="s">
        <v>103</v>
      </c>
    </row>
    <row r="178" spans="1:16" x14ac:dyDescent="0.25">
      <c r="A178" s="126" t="s">
        <v>104</v>
      </c>
      <c r="B178" s="167" t="s">
        <v>17</v>
      </c>
      <c r="C178" s="158">
        <v>0.7</v>
      </c>
      <c r="D178" s="128">
        <v>9792</v>
      </c>
      <c r="E178" s="129">
        <f t="shared" si="51"/>
        <v>1.94380204662981</v>
      </c>
      <c r="F178" s="109">
        <f t="shared" si="52"/>
        <v>152200</v>
      </c>
      <c r="G178" s="129">
        <f t="shared" si="53"/>
        <v>2.2687425412480349</v>
      </c>
      <c r="H178" s="109">
        <f>+[2]العمالة!$L$252</f>
        <v>48105</v>
      </c>
      <c r="I178" s="137">
        <f t="shared" si="54"/>
        <v>2.9554098960921991</v>
      </c>
      <c r="J178" s="130">
        <f t="shared" si="55"/>
        <v>11045</v>
      </c>
      <c r="K178" s="129">
        <f t="shared" si="56"/>
        <v>0.64340093169348134</v>
      </c>
      <c r="L178" s="130">
        <v>5214</v>
      </c>
      <c r="M178" s="129">
        <f t="shared" si="57"/>
        <v>0.33268612461500863</v>
      </c>
      <c r="N178" s="160" t="s">
        <v>17</v>
      </c>
      <c r="O178" s="160" t="s">
        <v>17</v>
      </c>
      <c r="P178" s="127" t="s">
        <v>105</v>
      </c>
    </row>
    <row r="179" spans="1:16" ht="40.5" customHeight="1" x14ac:dyDescent="0.25">
      <c r="A179" s="126" t="s">
        <v>118</v>
      </c>
      <c r="B179" s="167" t="s">
        <v>17</v>
      </c>
      <c r="C179" s="158">
        <v>6.4</v>
      </c>
      <c r="D179" s="128">
        <v>27746</v>
      </c>
      <c r="E179" s="129">
        <f t="shared" si="51"/>
        <v>5.5078361505096725</v>
      </c>
      <c r="F179" s="109">
        <f t="shared" si="52"/>
        <v>462112</v>
      </c>
      <c r="G179" s="129">
        <f t="shared" si="53"/>
        <v>6.888391282662365</v>
      </c>
      <c r="H179" s="109">
        <f>+[2]العمالة!$L$253</f>
        <v>47905</v>
      </c>
      <c r="I179" s="137">
        <f t="shared" si="54"/>
        <v>2.943122566724806</v>
      </c>
      <c r="J179" s="130">
        <v>66121</v>
      </c>
      <c r="K179" s="129">
        <f t="shared" si="56"/>
        <v>3.8517259397469155</v>
      </c>
      <c r="L179" s="130">
        <v>46027</v>
      </c>
      <c r="M179" s="129">
        <f t="shared" si="57"/>
        <v>2.9368132446595712</v>
      </c>
      <c r="N179" s="160" t="s">
        <v>17</v>
      </c>
      <c r="O179" s="160" t="s">
        <v>17</v>
      </c>
      <c r="P179" s="127" t="s">
        <v>130</v>
      </c>
    </row>
    <row r="180" spans="1:16" ht="42" customHeight="1" x14ac:dyDescent="0.25">
      <c r="A180" s="126" t="s">
        <v>106</v>
      </c>
      <c r="B180" s="167" t="s">
        <v>17</v>
      </c>
      <c r="C180" s="158">
        <v>0.1</v>
      </c>
      <c r="D180" s="128">
        <v>1493</v>
      </c>
      <c r="E180" s="129">
        <f t="shared" si="51"/>
        <v>0.29637422953618325</v>
      </c>
      <c r="F180" s="109">
        <f t="shared" si="52"/>
        <v>6673</v>
      </c>
      <c r="G180" s="129">
        <f t="shared" si="53"/>
        <v>9.9469901299265029E-2</v>
      </c>
      <c r="H180" s="109">
        <f>+[2]العمالة!$L$254</f>
        <v>635</v>
      </c>
      <c r="I180" s="137">
        <f t="shared" si="54"/>
        <v>3.9012270741472746E-2</v>
      </c>
      <c r="J180" s="130">
        <f t="shared" si="55"/>
        <v>3306</v>
      </c>
      <c r="K180" s="129">
        <f t="shared" si="56"/>
        <v>0.19258338435297867</v>
      </c>
      <c r="L180" s="130">
        <v>561</v>
      </c>
      <c r="M180" s="129">
        <f t="shared" si="57"/>
        <v>3.5795342521868022E-2</v>
      </c>
      <c r="N180" s="160" t="s">
        <v>17</v>
      </c>
      <c r="O180" s="160" t="s">
        <v>17</v>
      </c>
      <c r="P180" s="127" t="s">
        <v>126</v>
      </c>
    </row>
    <row r="181" spans="1:16" ht="15.75" thickBot="1" x14ac:dyDescent="0.3">
      <c r="A181" s="265" t="s">
        <v>137</v>
      </c>
      <c r="B181" s="265" t="s">
        <v>17</v>
      </c>
      <c r="C181" s="269" t="s">
        <v>127</v>
      </c>
      <c r="D181" s="291">
        <v>358</v>
      </c>
      <c r="E181" s="292">
        <f t="shared" si="51"/>
        <v>7.1066292145983659E-2</v>
      </c>
      <c r="F181" s="269" t="s">
        <v>127</v>
      </c>
      <c r="G181" s="269" t="s">
        <v>127</v>
      </c>
      <c r="H181" s="293">
        <f>+[2]العمالة!$L$255</f>
        <v>23914</v>
      </c>
      <c r="I181" s="294">
        <f t="shared" si="54"/>
        <v>1.4691959724591799</v>
      </c>
      <c r="J181" s="269" t="s">
        <v>127</v>
      </c>
      <c r="K181" s="269" t="s">
        <v>127</v>
      </c>
      <c r="L181" s="269" t="s">
        <v>127</v>
      </c>
      <c r="M181" s="269" t="s">
        <v>127</v>
      </c>
      <c r="N181" s="265" t="s">
        <v>17</v>
      </c>
      <c r="O181" s="265" t="s">
        <v>17</v>
      </c>
      <c r="P181" s="272" t="s">
        <v>169</v>
      </c>
    </row>
    <row r="182" spans="1:16" s="65" customFormat="1" ht="19.5" thickTop="1" thickBot="1" x14ac:dyDescent="0.3">
      <c r="A182" s="369" t="s">
        <v>162</v>
      </c>
      <c r="B182" s="370"/>
      <c r="C182" s="370"/>
      <c r="D182" s="370"/>
      <c r="E182" s="370"/>
      <c r="F182" s="370"/>
      <c r="G182" s="370"/>
      <c r="H182" s="370"/>
      <c r="I182" s="370"/>
      <c r="J182" s="370"/>
      <c r="K182" s="370"/>
      <c r="L182" s="370"/>
      <c r="M182" s="370"/>
      <c r="N182" s="370"/>
      <c r="O182" s="370"/>
      <c r="P182" s="371"/>
    </row>
    <row r="183" spans="1:16" ht="16.5" thickTop="1" x14ac:dyDescent="0.25">
      <c r="A183" s="295" t="s">
        <v>16</v>
      </c>
      <c r="B183" s="255" t="s">
        <v>17</v>
      </c>
      <c r="C183" s="300">
        <v>100</v>
      </c>
      <c r="D183" s="298">
        <f t="shared" ref="D183:M183" si="58">SUM(D184:D203)</f>
        <v>100356</v>
      </c>
      <c r="E183" s="296">
        <f t="shared" si="58"/>
        <v>100.00000000000001</v>
      </c>
      <c r="F183" s="298">
        <f t="shared" si="58"/>
        <v>646558</v>
      </c>
      <c r="G183" s="296">
        <f t="shared" si="58"/>
        <v>100</v>
      </c>
      <c r="H183" s="298">
        <f t="shared" si="58"/>
        <v>197910</v>
      </c>
      <c r="I183" s="296">
        <f t="shared" si="58"/>
        <v>100.00000000000001</v>
      </c>
      <c r="J183" s="298">
        <f t="shared" si="58"/>
        <v>126962</v>
      </c>
      <c r="K183" s="296">
        <f t="shared" si="58"/>
        <v>100</v>
      </c>
      <c r="L183" s="298">
        <f t="shared" si="58"/>
        <v>506436</v>
      </c>
      <c r="M183" s="296">
        <f t="shared" si="58"/>
        <v>100</v>
      </c>
      <c r="N183" s="255" t="s">
        <v>17</v>
      </c>
      <c r="O183" s="255" t="s">
        <v>17</v>
      </c>
      <c r="P183" s="299" t="s">
        <v>18</v>
      </c>
    </row>
    <row r="184" spans="1:16" ht="24" x14ac:dyDescent="0.25">
      <c r="A184" s="126" t="s">
        <v>83</v>
      </c>
      <c r="B184" s="167" t="s">
        <v>17</v>
      </c>
      <c r="C184" s="158">
        <v>0</v>
      </c>
      <c r="D184" s="128">
        <v>16</v>
      </c>
      <c r="E184" s="129">
        <f>+D184/$D$183*100</f>
        <v>1.594324205827255E-2</v>
      </c>
      <c r="F184" s="109">
        <f>+F52-F118</f>
        <v>384</v>
      </c>
      <c r="G184" s="129">
        <f>+F184/$F$183*100</f>
        <v>5.9391423507249158E-2</v>
      </c>
      <c r="H184" s="109">
        <f>+[2]العمالة!$L$257</f>
        <v>201</v>
      </c>
      <c r="I184" s="137">
        <f>+H184/$H$183*100</f>
        <v>0.10156131574958316</v>
      </c>
      <c r="J184" s="134" t="s">
        <v>127</v>
      </c>
      <c r="K184" s="137" t="s">
        <v>127</v>
      </c>
      <c r="L184" s="131" t="s">
        <v>127</v>
      </c>
      <c r="M184" s="131" t="s">
        <v>127</v>
      </c>
      <c r="N184" s="160" t="s">
        <v>17</v>
      </c>
      <c r="O184" s="160" t="s">
        <v>17</v>
      </c>
      <c r="P184" s="127" t="s">
        <v>84</v>
      </c>
    </row>
    <row r="185" spans="1:16" x14ac:dyDescent="0.25">
      <c r="A185" s="126" t="s">
        <v>85</v>
      </c>
      <c r="B185" s="167" t="s">
        <v>17</v>
      </c>
      <c r="C185" s="158">
        <v>0.4</v>
      </c>
      <c r="D185" s="128">
        <v>16</v>
      </c>
      <c r="E185" s="129">
        <f t="shared" ref="E185:E203" si="59">+D185/$D$183*100</f>
        <v>1.594324205827255E-2</v>
      </c>
      <c r="F185" s="109">
        <f t="shared" ref="F185:F202" si="60">+F53-F119</f>
        <v>0</v>
      </c>
      <c r="G185" s="131" t="s">
        <v>127</v>
      </c>
      <c r="H185" s="109">
        <f>+[2]العمالة!$L$258</f>
        <v>746</v>
      </c>
      <c r="I185" s="137">
        <f t="shared" ref="I185:I203" si="61">+H185/$H$183*100</f>
        <v>0.37693901268253244</v>
      </c>
      <c r="J185" s="121">
        <f t="shared" ref="J185:J202" si="62">+J53-J119</f>
        <v>4650</v>
      </c>
      <c r="K185" s="129">
        <f t="shared" ref="K185:K202" si="63">+J185/$J$183*100</f>
        <v>3.6625131929238672</v>
      </c>
      <c r="L185" s="130">
        <v>363</v>
      </c>
      <c r="M185" s="129">
        <f t="shared" ref="M185:M201" si="64">+L185/$L$183*100</f>
        <v>7.1677368907423641E-2</v>
      </c>
      <c r="N185" s="160" t="s">
        <v>17</v>
      </c>
      <c r="O185" s="160" t="s">
        <v>17</v>
      </c>
      <c r="P185" s="127" t="s">
        <v>86</v>
      </c>
    </row>
    <row r="186" spans="1:16" x14ac:dyDescent="0.25">
      <c r="A186" s="126" t="s">
        <v>87</v>
      </c>
      <c r="B186" s="167" t="s">
        <v>17</v>
      </c>
      <c r="C186" s="158">
        <v>2</v>
      </c>
      <c r="D186" s="128">
        <v>2708</v>
      </c>
      <c r="E186" s="129">
        <f t="shared" si="59"/>
        <v>2.6983937183626292</v>
      </c>
      <c r="F186" s="109">
        <f t="shared" si="60"/>
        <v>10338</v>
      </c>
      <c r="G186" s="129">
        <f t="shared" ref="G186:G202" si="65">+F186/$F$183*100</f>
        <v>1.5989284797342234</v>
      </c>
      <c r="H186" s="109">
        <f>+[2]العمالة!$L$259</f>
        <v>976</v>
      </c>
      <c r="I186" s="137">
        <f t="shared" si="61"/>
        <v>0.49315345359001561</v>
      </c>
      <c r="J186" s="121">
        <f t="shared" si="62"/>
        <v>1843</v>
      </c>
      <c r="K186" s="129">
        <f t="shared" si="63"/>
        <v>1.4516154439911155</v>
      </c>
      <c r="L186" s="130">
        <v>3043</v>
      </c>
      <c r="M186" s="129">
        <f t="shared" si="64"/>
        <v>0.60086565725975238</v>
      </c>
      <c r="N186" s="160" t="s">
        <v>17</v>
      </c>
      <c r="O186" s="160" t="s">
        <v>17</v>
      </c>
      <c r="P186" s="127" t="s">
        <v>88</v>
      </c>
    </row>
    <row r="187" spans="1:16" ht="36" x14ac:dyDescent="0.25">
      <c r="A187" s="126" t="s">
        <v>168</v>
      </c>
      <c r="B187" s="167" t="s">
        <v>17</v>
      </c>
      <c r="C187" s="158">
        <v>0.2</v>
      </c>
      <c r="D187" s="128">
        <v>6</v>
      </c>
      <c r="E187" s="129">
        <f t="shared" si="59"/>
        <v>5.9787157718522062E-3</v>
      </c>
      <c r="F187" s="109">
        <f t="shared" si="60"/>
        <v>273</v>
      </c>
      <c r="G187" s="129">
        <f t="shared" si="65"/>
        <v>4.222359014968495E-2</v>
      </c>
      <c r="H187" s="109">
        <f>+[2]العمالة!$L$260</f>
        <v>13</v>
      </c>
      <c r="I187" s="137">
        <f t="shared" si="61"/>
        <v>6.5686423121620935E-3</v>
      </c>
      <c r="J187" s="121">
        <f t="shared" si="62"/>
        <v>799</v>
      </c>
      <c r="K187" s="129">
        <f t="shared" si="63"/>
        <v>0.62932215938627301</v>
      </c>
      <c r="L187" s="131" t="s">
        <v>127</v>
      </c>
      <c r="M187" s="131" t="s">
        <v>127</v>
      </c>
      <c r="N187" s="160" t="s">
        <v>17</v>
      </c>
      <c r="O187" s="160" t="s">
        <v>17</v>
      </c>
      <c r="P187" s="127" t="s">
        <v>147</v>
      </c>
    </row>
    <row r="188" spans="1:16" x14ac:dyDescent="0.25">
      <c r="A188" s="126" t="s">
        <v>89</v>
      </c>
      <c r="B188" s="167" t="s">
        <v>17</v>
      </c>
      <c r="C188" s="158">
        <v>2.2999999999999998</v>
      </c>
      <c r="D188" s="128">
        <v>1411</v>
      </c>
      <c r="E188" s="129">
        <f t="shared" si="59"/>
        <v>1.4059946590139105</v>
      </c>
      <c r="F188" s="109">
        <f t="shared" si="60"/>
        <v>841</v>
      </c>
      <c r="G188" s="129">
        <f t="shared" si="65"/>
        <v>0.13007340408749099</v>
      </c>
      <c r="H188" s="109">
        <f>+[2]العمالة!$L$261</f>
        <v>956</v>
      </c>
      <c r="I188" s="137">
        <f t="shared" si="61"/>
        <v>0.48304785003284323</v>
      </c>
      <c r="J188" s="121">
        <f t="shared" si="62"/>
        <v>6306</v>
      </c>
      <c r="K188" s="129">
        <f t="shared" si="63"/>
        <v>4.9668404719522377</v>
      </c>
      <c r="L188" s="130">
        <v>3896</v>
      </c>
      <c r="M188" s="129">
        <f t="shared" si="64"/>
        <v>0.76929760127637059</v>
      </c>
      <c r="N188" s="160" t="s">
        <v>17</v>
      </c>
      <c r="O188" s="160" t="s">
        <v>17</v>
      </c>
      <c r="P188" s="127" t="s">
        <v>90</v>
      </c>
    </row>
    <row r="189" spans="1:16" ht="22.5" customHeight="1" x14ac:dyDescent="0.25">
      <c r="A189" s="126" t="s">
        <v>122</v>
      </c>
      <c r="B189" s="167" t="s">
        <v>17</v>
      </c>
      <c r="C189" s="158">
        <v>8.1999999999999993</v>
      </c>
      <c r="D189" s="128">
        <v>6599</v>
      </c>
      <c r="E189" s="129">
        <f t="shared" si="59"/>
        <v>6.5755908964087855</v>
      </c>
      <c r="F189" s="109">
        <f t="shared" si="60"/>
        <v>7168</v>
      </c>
      <c r="G189" s="129">
        <f t="shared" si="65"/>
        <v>1.1086399054686509</v>
      </c>
      <c r="H189" s="109">
        <f>+[2]العمالة!$L$262</f>
        <v>5480</v>
      </c>
      <c r="I189" s="137">
        <f t="shared" si="61"/>
        <v>2.7689353746652516</v>
      </c>
      <c r="J189" s="121">
        <f t="shared" si="62"/>
        <v>26348</v>
      </c>
      <c r="K189" s="129">
        <f t="shared" si="63"/>
        <v>20.752666152076998</v>
      </c>
      <c r="L189" s="130">
        <v>18161</v>
      </c>
      <c r="M189" s="129">
        <f t="shared" si="64"/>
        <v>3.586040486853225</v>
      </c>
      <c r="N189" s="160" t="s">
        <v>17</v>
      </c>
      <c r="O189" s="160" t="s">
        <v>17</v>
      </c>
      <c r="P189" s="127" t="s">
        <v>123</v>
      </c>
    </row>
    <row r="190" spans="1:16" ht="33.75" x14ac:dyDescent="0.25">
      <c r="A190" s="126" t="s">
        <v>148</v>
      </c>
      <c r="B190" s="167" t="s">
        <v>17</v>
      </c>
      <c r="C190" s="158">
        <v>3</v>
      </c>
      <c r="D190" s="128">
        <v>2391</v>
      </c>
      <c r="E190" s="129">
        <f t="shared" si="59"/>
        <v>2.3825182350831042</v>
      </c>
      <c r="F190" s="109">
        <f t="shared" si="60"/>
        <v>2132</v>
      </c>
      <c r="G190" s="129">
        <f t="shared" ref="G190" si="66">+F190/$F$183*100</f>
        <v>0.3297461325975396</v>
      </c>
      <c r="H190" s="109">
        <f>+[2]العمالة!$L$264</f>
        <v>2014</v>
      </c>
      <c r="I190" s="137">
        <f t="shared" si="61"/>
        <v>1.017634278207266</v>
      </c>
      <c r="J190" s="121">
        <f t="shared" si="62"/>
        <v>11381</v>
      </c>
      <c r="K190" s="129">
        <f t="shared" si="63"/>
        <v>8.9640994943368888</v>
      </c>
      <c r="L190" s="128">
        <v>4711</v>
      </c>
      <c r="M190" s="129">
        <f t="shared" si="64"/>
        <v>0.93022612926411241</v>
      </c>
      <c r="N190" s="160" t="s">
        <v>17</v>
      </c>
      <c r="O190" s="160" t="s">
        <v>17</v>
      </c>
      <c r="P190" s="127" t="s">
        <v>149</v>
      </c>
    </row>
    <row r="191" spans="1:16" ht="24" x14ac:dyDescent="0.25">
      <c r="A191" s="126" t="s">
        <v>91</v>
      </c>
      <c r="B191" s="167" t="s">
        <v>17</v>
      </c>
      <c r="C191" s="158">
        <v>3.2</v>
      </c>
      <c r="D191" s="128">
        <v>5350</v>
      </c>
      <c r="E191" s="129">
        <f t="shared" si="59"/>
        <v>5.3310215632348843</v>
      </c>
      <c r="F191" s="109">
        <f t="shared" si="60"/>
        <v>1416</v>
      </c>
      <c r="G191" s="129">
        <f t="shared" si="65"/>
        <v>0.21900587418298129</v>
      </c>
      <c r="H191" s="109">
        <f>+[2]العمالة!$L$263</f>
        <v>2913</v>
      </c>
      <c r="I191" s="137">
        <f t="shared" si="61"/>
        <v>1.4718811581021678</v>
      </c>
      <c r="J191" s="121">
        <f t="shared" si="62"/>
        <v>16770</v>
      </c>
      <c r="K191" s="129">
        <f t="shared" si="63"/>
        <v>13.208676611899623</v>
      </c>
      <c r="L191" s="130">
        <v>24221</v>
      </c>
      <c r="M191" s="129">
        <f t="shared" si="64"/>
        <v>4.7826378851424458</v>
      </c>
      <c r="N191" s="160" t="s">
        <v>17</v>
      </c>
      <c r="O191" s="160" t="s">
        <v>17</v>
      </c>
      <c r="P191" s="127" t="s">
        <v>92</v>
      </c>
    </row>
    <row r="192" spans="1:16" ht="22.5" x14ac:dyDescent="0.25">
      <c r="A192" s="126" t="s">
        <v>93</v>
      </c>
      <c r="B192" s="167" t="s">
        <v>17</v>
      </c>
      <c r="C192" s="158">
        <v>3.1</v>
      </c>
      <c r="D192" s="128">
        <v>1420</v>
      </c>
      <c r="E192" s="129">
        <f t="shared" si="59"/>
        <v>1.4149627326716887</v>
      </c>
      <c r="F192" s="109">
        <f t="shared" si="60"/>
        <v>369</v>
      </c>
      <c r="G192" s="129">
        <f t="shared" si="65"/>
        <v>5.7071446026497233E-2</v>
      </c>
      <c r="H192" s="109">
        <f>+[2]العمالة!$L$265</f>
        <v>432</v>
      </c>
      <c r="I192" s="137">
        <f t="shared" si="61"/>
        <v>0.21828103683492497</v>
      </c>
      <c r="J192" s="121">
        <f t="shared" si="62"/>
        <v>3640</v>
      </c>
      <c r="K192" s="129">
        <f t="shared" si="63"/>
        <v>2.8669995746758872</v>
      </c>
      <c r="L192" s="130">
        <v>4923</v>
      </c>
      <c r="M192" s="129">
        <f t="shared" si="64"/>
        <v>0.97208729237258007</v>
      </c>
      <c r="N192" s="160" t="s">
        <v>17</v>
      </c>
      <c r="O192" s="160" t="s">
        <v>17</v>
      </c>
      <c r="P192" s="127" t="s">
        <v>94</v>
      </c>
    </row>
    <row r="193" spans="1:16" x14ac:dyDescent="0.25">
      <c r="A193" s="126" t="s">
        <v>95</v>
      </c>
      <c r="B193" s="167" t="s">
        <v>17</v>
      </c>
      <c r="C193" s="158">
        <v>1.5</v>
      </c>
      <c r="D193" s="128">
        <v>596</v>
      </c>
      <c r="E193" s="129">
        <f t="shared" si="59"/>
        <v>0.59388576667065252</v>
      </c>
      <c r="F193" s="109">
        <f t="shared" si="60"/>
        <v>0</v>
      </c>
      <c r="G193" s="129">
        <f t="shared" si="65"/>
        <v>0</v>
      </c>
      <c r="H193" s="109">
        <f>+[2]العمالة!$L$266</f>
        <v>3768</v>
      </c>
      <c r="I193" s="137">
        <f t="shared" si="61"/>
        <v>1.9038957101712901</v>
      </c>
      <c r="J193" s="121">
        <f t="shared" si="62"/>
        <v>604</v>
      </c>
      <c r="K193" s="129">
        <f t="shared" si="63"/>
        <v>0.47573289645720768</v>
      </c>
      <c r="L193" s="130">
        <v>980</v>
      </c>
      <c r="M193" s="129">
        <f t="shared" si="64"/>
        <v>0.19350915021838891</v>
      </c>
      <c r="N193" s="160" t="s">
        <v>17</v>
      </c>
      <c r="O193" s="160" t="s">
        <v>17</v>
      </c>
      <c r="P193" s="127" t="s">
        <v>96</v>
      </c>
    </row>
    <row r="194" spans="1:16" ht="24" x14ac:dyDescent="0.25">
      <c r="A194" s="126" t="s">
        <v>97</v>
      </c>
      <c r="B194" s="167" t="s">
        <v>17</v>
      </c>
      <c r="C194" s="158">
        <v>3.3</v>
      </c>
      <c r="D194" s="128">
        <v>1700</v>
      </c>
      <c r="E194" s="129">
        <f t="shared" si="59"/>
        <v>1.6939694686914581</v>
      </c>
      <c r="F194" s="109">
        <f t="shared" si="60"/>
        <v>886</v>
      </c>
      <c r="G194" s="129">
        <f t="shared" si="65"/>
        <v>0.13703333652974675</v>
      </c>
      <c r="H194" s="134" t="s">
        <v>127</v>
      </c>
      <c r="I194" s="137" t="s">
        <v>127</v>
      </c>
      <c r="J194" s="121">
        <f t="shared" si="62"/>
        <v>3221</v>
      </c>
      <c r="K194" s="129">
        <f t="shared" si="63"/>
        <v>2.5369795686898442</v>
      </c>
      <c r="L194" s="130">
        <v>3404</v>
      </c>
      <c r="M194" s="129">
        <f t="shared" si="64"/>
        <v>0.67214810953407744</v>
      </c>
      <c r="N194" s="160" t="s">
        <v>17</v>
      </c>
      <c r="O194" s="160" t="s">
        <v>17</v>
      </c>
      <c r="P194" s="127" t="s">
        <v>98</v>
      </c>
    </row>
    <row r="195" spans="1:16" ht="22.5" x14ac:dyDescent="0.25">
      <c r="A195" s="126" t="s">
        <v>121</v>
      </c>
      <c r="B195" s="167" t="s">
        <v>17</v>
      </c>
      <c r="C195" s="158">
        <v>3.7</v>
      </c>
      <c r="D195" s="128">
        <v>1049</v>
      </c>
      <c r="E195" s="129">
        <f t="shared" si="59"/>
        <v>1.045278807445494</v>
      </c>
      <c r="F195" s="109">
        <f t="shared" si="60"/>
        <v>1153</v>
      </c>
      <c r="G195" s="129">
        <f t="shared" si="65"/>
        <v>0.17832893568713093</v>
      </c>
      <c r="H195" s="134" t="s">
        <v>127</v>
      </c>
      <c r="I195" s="137" t="s">
        <v>127</v>
      </c>
      <c r="J195" s="121">
        <f t="shared" si="62"/>
        <v>5352</v>
      </c>
      <c r="K195" s="129">
        <f t="shared" si="63"/>
        <v>4.215434539468502</v>
      </c>
      <c r="L195" s="130">
        <v>60997</v>
      </c>
      <c r="M195" s="129">
        <f t="shared" si="64"/>
        <v>12.044364934562314</v>
      </c>
      <c r="N195" s="160" t="s">
        <v>17</v>
      </c>
      <c r="O195" s="160" t="s">
        <v>17</v>
      </c>
      <c r="P195" s="127" t="s">
        <v>99</v>
      </c>
    </row>
    <row r="196" spans="1:16" ht="22.5" x14ac:dyDescent="0.25">
      <c r="A196" s="126" t="s">
        <v>120</v>
      </c>
      <c r="B196" s="167" t="s">
        <v>17</v>
      </c>
      <c r="C196" s="158">
        <v>0.8</v>
      </c>
      <c r="D196" s="128">
        <v>3486</v>
      </c>
      <c r="E196" s="129">
        <f t="shared" si="59"/>
        <v>3.4736338634461315</v>
      </c>
      <c r="F196" s="109">
        <f t="shared" si="60"/>
        <v>308</v>
      </c>
      <c r="G196" s="129">
        <f t="shared" si="65"/>
        <v>4.7636870938106098E-2</v>
      </c>
      <c r="H196" s="134" t="s">
        <v>127</v>
      </c>
      <c r="I196" s="137" t="s">
        <v>127</v>
      </c>
      <c r="J196" s="121">
        <f t="shared" si="62"/>
        <v>3361</v>
      </c>
      <c r="K196" s="129">
        <f t="shared" si="63"/>
        <v>2.6472487831004554</v>
      </c>
      <c r="L196" s="130">
        <v>8911</v>
      </c>
      <c r="M196" s="129">
        <f t="shared" si="64"/>
        <v>1.7595510587714933</v>
      </c>
      <c r="N196" s="160" t="s">
        <v>17</v>
      </c>
      <c r="O196" s="160" t="s">
        <v>17</v>
      </c>
      <c r="P196" s="127" t="s">
        <v>124</v>
      </c>
    </row>
    <row r="197" spans="1:16" x14ac:dyDescent="0.25">
      <c r="A197" s="126" t="s">
        <v>100</v>
      </c>
      <c r="B197" s="167" t="s">
        <v>17</v>
      </c>
      <c r="C197" s="158">
        <v>6.9</v>
      </c>
      <c r="D197" s="128">
        <v>1825</v>
      </c>
      <c r="E197" s="129">
        <f t="shared" si="59"/>
        <v>1.8185260472717129</v>
      </c>
      <c r="F197" s="109">
        <f t="shared" si="60"/>
        <v>21453</v>
      </c>
      <c r="G197" s="129">
        <f t="shared" si="65"/>
        <v>3.3180317929713961</v>
      </c>
      <c r="H197" s="109">
        <f>+[2]العمالة!$L$268</f>
        <v>8106</v>
      </c>
      <c r="I197" s="137">
        <f t="shared" si="61"/>
        <v>4.095801121721995</v>
      </c>
      <c r="J197" s="121">
        <f t="shared" si="62"/>
        <v>23523</v>
      </c>
      <c r="K197" s="129">
        <f t="shared" si="63"/>
        <v>18.527590932720024</v>
      </c>
      <c r="L197" s="130">
        <v>63951</v>
      </c>
      <c r="M197" s="129">
        <f t="shared" si="64"/>
        <v>12.627656801649174</v>
      </c>
      <c r="N197" s="160" t="s">
        <v>17</v>
      </c>
      <c r="O197" s="160" t="s">
        <v>17</v>
      </c>
      <c r="P197" s="127" t="s">
        <v>101</v>
      </c>
    </row>
    <row r="198" spans="1:16" x14ac:dyDescent="0.25">
      <c r="A198" s="126" t="s">
        <v>119</v>
      </c>
      <c r="B198" s="167" t="s">
        <v>17</v>
      </c>
      <c r="C198" s="158">
        <v>3.5</v>
      </c>
      <c r="D198" s="128">
        <v>1512</v>
      </c>
      <c r="E198" s="129">
        <f t="shared" si="59"/>
        <v>1.5066363745067559</v>
      </c>
      <c r="F198" s="109">
        <f t="shared" si="60"/>
        <v>77889</v>
      </c>
      <c r="G198" s="129">
        <f t="shared" si="65"/>
        <v>12.046715066552419</v>
      </c>
      <c r="H198" s="109">
        <f>+[2]العمالة!$L$269</f>
        <v>5551</v>
      </c>
      <c r="I198" s="137">
        <f t="shared" si="61"/>
        <v>2.804810267293214</v>
      </c>
      <c r="J198" s="121">
        <f t="shared" si="62"/>
        <v>12823</v>
      </c>
      <c r="K198" s="129">
        <f t="shared" si="63"/>
        <v>10.099872402766181</v>
      </c>
      <c r="L198" s="130">
        <v>48042</v>
      </c>
      <c r="M198" s="129">
        <f t="shared" si="64"/>
        <v>9.4862924436651426</v>
      </c>
      <c r="N198" s="160" t="s">
        <v>17</v>
      </c>
      <c r="O198" s="160" t="s">
        <v>17</v>
      </c>
      <c r="P198" s="127" t="s">
        <v>125</v>
      </c>
    </row>
    <row r="199" spans="1:16" ht="22.5" x14ac:dyDescent="0.25">
      <c r="A199" s="126" t="s">
        <v>102</v>
      </c>
      <c r="B199" s="167" t="s">
        <v>17</v>
      </c>
      <c r="C199" s="158">
        <v>0.3</v>
      </c>
      <c r="D199" s="128">
        <v>237</v>
      </c>
      <c r="E199" s="129">
        <f t="shared" si="59"/>
        <v>0.23615927298816214</v>
      </c>
      <c r="F199" s="109">
        <f t="shared" si="60"/>
        <v>453</v>
      </c>
      <c r="G199" s="129">
        <f t="shared" si="65"/>
        <v>7.0063319918707984E-2</v>
      </c>
      <c r="H199" s="134" t="s">
        <v>127</v>
      </c>
      <c r="I199" s="137" t="s">
        <v>127</v>
      </c>
      <c r="J199" s="121">
        <f t="shared" si="62"/>
        <v>380</v>
      </c>
      <c r="K199" s="129">
        <f t="shared" si="63"/>
        <v>0.29930215340023003</v>
      </c>
      <c r="L199" s="130">
        <v>99</v>
      </c>
      <c r="M199" s="129">
        <f t="shared" si="64"/>
        <v>1.9548373338388266E-2</v>
      </c>
      <c r="N199" s="160" t="s">
        <v>17</v>
      </c>
      <c r="O199" s="160" t="s">
        <v>17</v>
      </c>
      <c r="P199" s="127" t="s">
        <v>103</v>
      </c>
    </row>
    <row r="200" spans="1:16" x14ac:dyDescent="0.25">
      <c r="A200" s="126" t="s">
        <v>104</v>
      </c>
      <c r="B200" s="167" t="s">
        <v>17</v>
      </c>
      <c r="C200" s="158">
        <v>1.6</v>
      </c>
      <c r="D200" s="128">
        <v>2511</v>
      </c>
      <c r="E200" s="129">
        <f t="shared" si="59"/>
        <v>2.5020925505201483</v>
      </c>
      <c r="F200" s="109">
        <f t="shared" si="60"/>
        <v>13427</v>
      </c>
      <c r="G200" s="129">
        <f t="shared" si="65"/>
        <v>2.0766891756037351</v>
      </c>
      <c r="H200" s="109">
        <f>+[2]العمالة!$L$270</f>
        <v>5122</v>
      </c>
      <c r="I200" s="137">
        <f t="shared" si="61"/>
        <v>2.588045070991865</v>
      </c>
      <c r="J200" s="121">
        <f t="shared" si="62"/>
        <v>4502</v>
      </c>
      <c r="K200" s="129">
        <f t="shared" si="63"/>
        <v>3.5459428805469351</v>
      </c>
      <c r="L200" s="130">
        <v>7392</v>
      </c>
      <c r="M200" s="129">
        <f t="shared" si="64"/>
        <v>1.4596118759329906</v>
      </c>
      <c r="N200" s="160" t="s">
        <v>17</v>
      </c>
      <c r="O200" s="160" t="s">
        <v>17</v>
      </c>
      <c r="P200" s="127" t="s">
        <v>105</v>
      </c>
    </row>
    <row r="201" spans="1:16" ht="42" customHeight="1" x14ac:dyDescent="0.25">
      <c r="A201" s="126" t="s">
        <v>118</v>
      </c>
      <c r="B201" s="167" t="s">
        <v>17</v>
      </c>
      <c r="C201" s="158">
        <v>56.1</v>
      </c>
      <c r="D201" s="128">
        <v>67211</v>
      </c>
      <c r="E201" s="129">
        <f t="shared" si="59"/>
        <v>66.972577623659774</v>
      </c>
      <c r="F201" s="109">
        <f t="shared" si="60"/>
        <v>507747</v>
      </c>
      <c r="G201" s="129">
        <f t="shared" si="65"/>
        <v>78.530773727956344</v>
      </c>
      <c r="H201" s="109">
        <f>+[2]العمالة!$L$271</f>
        <v>147583</v>
      </c>
      <c r="I201" s="137">
        <f t="shared" si="61"/>
        <v>74.570764488909106</v>
      </c>
      <c r="J201" s="149" t="s">
        <v>127</v>
      </c>
      <c r="K201" s="149" t="s">
        <v>127</v>
      </c>
      <c r="L201" s="130">
        <v>253342</v>
      </c>
      <c r="M201" s="129">
        <f t="shared" si="64"/>
        <v>50.024484831252124</v>
      </c>
      <c r="N201" s="160" t="s">
        <v>17</v>
      </c>
      <c r="O201" s="160" t="s">
        <v>17</v>
      </c>
      <c r="P201" s="127" t="s">
        <v>130</v>
      </c>
    </row>
    <row r="202" spans="1:16" ht="39.75" customHeight="1" x14ac:dyDescent="0.25">
      <c r="A202" s="126" t="s">
        <v>106</v>
      </c>
      <c r="B202" s="167" t="s">
        <v>17</v>
      </c>
      <c r="C202" s="158">
        <v>0.1</v>
      </c>
      <c r="D202" s="128">
        <v>291</v>
      </c>
      <c r="E202" s="129">
        <f t="shared" si="59"/>
        <v>0.28996771493483198</v>
      </c>
      <c r="F202" s="109">
        <f t="shared" si="60"/>
        <v>321</v>
      </c>
      <c r="G202" s="129">
        <f t="shared" si="65"/>
        <v>4.9647518088091099E-2</v>
      </c>
      <c r="H202" s="109">
        <f>+[2]العمالة!$L$272</f>
        <v>339</v>
      </c>
      <c r="I202" s="137">
        <f t="shared" si="61"/>
        <v>0.17128998029407305</v>
      </c>
      <c r="J202" s="121">
        <f t="shared" si="62"/>
        <v>1459</v>
      </c>
      <c r="K202" s="129">
        <f t="shared" si="63"/>
        <v>1.1491627416077252</v>
      </c>
      <c r="L202" s="131" t="s">
        <v>127</v>
      </c>
      <c r="M202" s="131" t="s">
        <v>127</v>
      </c>
      <c r="N202" s="160" t="s">
        <v>17</v>
      </c>
      <c r="O202" s="160" t="s">
        <v>17</v>
      </c>
      <c r="P202" s="127" t="s">
        <v>126</v>
      </c>
    </row>
    <row r="203" spans="1:16" ht="15.75" thickBot="1" x14ac:dyDescent="0.3">
      <c r="A203" s="265" t="s">
        <v>137</v>
      </c>
      <c r="B203" s="265" t="s">
        <v>17</v>
      </c>
      <c r="C203" s="269" t="s">
        <v>127</v>
      </c>
      <c r="D203" s="291">
        <v>21</v>
      </c>
      <c r="E203" s="292">
        <f t="shared" si="59"/>
        <v>2.0925505201482723E-2</v>
      </c>
      <c r="F203" s="269" t="s">
        <v>127</v>
      </c>
      <c r="G203" s="269" t="s">
        <v>127</v>
      </c>
      <c r="H203" s="293">
        <f>+[2]العمالة!$L$273</f>
        <v>13710</v>
      </c>
      <c r="I203" s="294">
        <f t="shared" si="61"/>
        <v>6.9273912384417162</v>
      </c>
      <c r="J203" s="269" t="s">
        <v>127</v>
      </c>
      <c r="K203" s="269" t="s">
        <v>127</v>
      </c>
      <c r="L203" s="269" t="s">
        <v>127</v>
      </c>
      <c r="M203" s="269" t="s">
        <v>127</v>
      </c>
      <c r="N203" s="265" t="s">
        <v>17</v>
      </c>
      <c r="O203" s="265" t="s">
        <v>17</v>
      </c>
      <c r="P203" s="272" t="s">
        <v>169</v>
      </c>
    </row>
    <row r="204" spans="1:16" ht="15.75" thickTop="1" x14ac:dyDescent="0.25">
      <c r="A204" s="344" t="s">
        <v>187</v>
      </c>
      <c r="B204" s="344"/>
      <c r="C204" s="344"/>
      <c r="D204" s="344"/>
      <c r="E204" s="344"/>
      <c r="F204" s="344"/>
      <c r="G204" s="344"/>
      <c r="H204" s="344"/>
      <c r="I204" s="345" t="s">
        <v>188</v>
      </c>
      <c r="J204" s="345"/>
      <c r="K204" s="345"/>
      <c r="L204" s="345"/>
      <c r="M204" s="345"/>
      <c r="N204" s="345"/>
      <c r="O204" s="345"/>
      <c r="P204" s="345"/>
    </row>
    <row r="205" spans="1:16" ht="23.25" customHeight="1" x14ac:dyDescent="0.25">
      <c r="A205" s="344" t="s">
        <v>259</v>
      </c>
      <c r="B205" s="344"/>
      <c r="C205" s="344"/>
      <c r="D205" s="344"/>
      <c r="E205" s="344"/>
      <c r="F205" s="344"/>
      <c r="G205" s="344"/>
      <c r="H205" s="344"/>
      <c r="I205" s="345" t="s">
        <v>261</v>
      </c>
      <c r="J205" s="345"/>
      <c r="K205" s="345"/>
      <c r="L205" s="345"/>
      <c r="M205" s="345"/>
      <c r="N205" s="345"/>
      <c r="O205" s="345"/>
      <c r="P205" s="345"/>
    </row>
    <row r="206" spans="1:16" ht="15" customHeight="1" x14ac:dyDescent="0.25">
      <c r="A206" s="344" t="s">
        <v>260</v>
      </c>
      <c r="B206" s="344"/>
      <c r="C206" s="344"/>
      <c r="D206" s="344"/>
      <c r="E206" s="344"/>
      <c r="F206" s="344"/>
      <c r="G206" s="344"/>
      <c r="H206" s="344"/>
      <c r="I206" s="345" t="s">
        <v>262</v>
      </c>
      <c r="J206" s="345"/>
      <c r="K206" s="345"/>
      <c r="L206" s="345"/>
      <c r="M206" s="345"/>
      <c r="N206" s="345"/>
      <c r="O206" s="345"/>
      <c r="P206" s="345"/>
    </row>
  </sheetData>
  <mergeCells count="31">
    <mergeCell ref="A206:H206"/>
    <mergeCell ref="I206:P206"/>
    <mergeCell ref="A6:P6"/>
    <mergeCell ref="A28:P28"/>
    <mergeCell ref="A50:P50"/>
    <mergeCell ref="A72:P72"/>
    <mergeCell ref="A94:P94"/>
    <mergeCell ref="I204:P204"/>
    <mergeCell ref="A116:P116"/>
    <mergeCell ref="A138:P138"/>
    <mergeCell ref="A160:P160"/>
    <mergeCell ref="A182:P182"/>
    <mergeCell ref="A204:H204"/>
    <mergeCell ref="A205:H205"/>
    <mergeCell ref="I205:P205"/>
    <mergeCell ref="L3:M3"/>
    <mergeCell ref="N3:O3"/>
    <mergeCell ref="A3:A5"/>
    <mergeCell ref="P3:P5"/>
    <mergeCell ref="B4:C4"/>
    <mergeCell ref="D4:E4"/>
    <mergeCell ref="F4:G4"/>
    <mergeCell ref="B3:C3"/>
    <mergeCell ref="D3:E3"/>
    <mergeCell ref="F3:G3"/>
    <mergeCell ref="H3:I3"/>
    <mergeCell ref="J3:K3"/>
    <mergeCell ref="H4:I4"/>
    <mergeCell ref="J4:K4"/>
    <mergeCell ref="L4:M4"/>
    <mergeCell ref="N4:O4"/>
  </mergeCells>
  <printOptions horizontalCentered="1"/>
  <pageMargins left="0.19684930008748908" right="0.19684930008748908" top="0.19684930008748908" bottom="0.19684930008748908" header="0.31496062992125984" footer="0.31496062992125984"/>
  <pageSetup paperSize="9" scale="86" orientation="landscape" r:id="rId1"/>
  <rowBreaks count="8" manualBreakCount="8">
    <brk id="27" max="15" man="1"/>
    <brk id="49" max="15" man="1"/>
    <brk id="71" max="15" man="1"/>
    <brk id="93" max="15" man="1"/>
    <brk id="115" max="15" man="1"/>
    <brk id="137" max="15" man="1"/>
    <brk id="159" max="15" man="1"/>
    <brk id="181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79"/>
  <sheetViews>
    <sheetView showGridLines="0" rightToLeft="1" view="pageBreakPreview" topLeftCell="A55" zoomScale="90" zoomScaleNormal="80" zoomScaleSheetLayoutView="90" workbookViewId="0">
      <selection activeCell="I80" sqref="I80"/>
    </sheetView>
  </sheetViews>
  <sheetFormatPr defaultRowHeight="15" x14ac:dyDescent="0.25"/>
  <cols>
    <col min="1" max="1" width="11.7109375" customWidth="1"/>
    <col min="2" max="2" width="5.7109375" style="14" customWidth="1"/>
    <col min="3" max="3" width="7.140625" style="14" customWidth="1"/>
    <col min="4" max="4" width="9.7109375" style="14" customWidth="1"/>
    <col min="5" max="5" width="7.7109375" style="14" customWidth="1"/>
    <col min="6" max="6" width="9.7109375" style="14" customWidth="1"/>
    <col min="7" max="7" width="7.7109375" style="14" customWidth="1"/>
    <col min="8" max="8" width="9.42578125" style="14" customWidth="1"/>
    <col min="9" max="9" width="9.28515625" style="14" customWidth="1"/>
    <col min="10" max="10" width="9.7109375" style="14" customWidth="1"/>
    <col min="11" max="11" width="7.7109375" style="14" customWidth="1"/>
    <col min="12" max="12" width="9.7109375" style="14" customWidth="1"/>
    <col min="13" max="13" width="7.7109375" style="14" customWidth="1"/>
    <col min="14" max="14" width="9.28515625" style="14" customWidth="1"/>
    <col min="15" max="15" width="6.85546875" style="14" customWidth="1"/>
    <col min="16" max="16" width="11.140625" customWidth="1"/>
    <col min="17" max="17" width="14.5703125" customWidth="1"/>
  </cols>
  <sheetData>
    <row r="1" spans="1:17" s="22" customFormat="1" ht="30" customHeight="1" x14ac:dyDescent="0.4">
      <c r="A1" s="78" t="s">
        <v>178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7" s="22" customFormat="1" ht="30" customHeight="1" x14ac:dyDescent="0.3">
      <c r="A2" s="79" t="s">
        <v>298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7" ht="33" customHeight="1" x14ac:dyDescent="0.25">
      <c r="A3" s="368" t="s">
        <v>4</v>
      </c>
      <c r="B3" s="381" t="s">
        <v>185</v>
      </c>
      <c r="C3" s="361"/>
      <c r="D3" s="361" t="s">
        <v>6</v>
      </c>
      <c r="E3" s="361"/>
      <c r="F3" s="361" t="s">
        <v>7</v>
      </c>
      <c r="G3" s="361"/>
      <c r="H3" s="361" t="s">
        <v>8</v>
      </c>
      <c r="I3" s="361"/>
      <c r="J3" s="361" t="s">
        <v>9</v>
      </c>
      <c r="K3" s="361"/>
      <c r="L3" s="361" t="s">
        <v>192</v>
      </c>
      <c r="M3" s="375"/>
      <c r="N3" s="382" t="s">
        <v>277</v>
      </c>
      <c r="O3" s="383"/>
      <c r="P3" s="364" t="s">
        <v>10</v>
      </c>
    </row>
    <row r="4" spans="1:17" ht="18.75" x14ac:dyDescent="0.25">
      <c r="A4" s="368"/>
      <c r="B4" s="363" t="s">
        <v>186</v>
      </c>
      <c r="C4" s="362"/>
      <c r="D4" s="362" t="s">
        <v>12</v>
      </c>
      <c r="E4" s="362"/>
      <c r="F4" s="362" t="s">
        <v>13</v>
      </c>
      <c r="G4" s="362"/>
      <c r="H4" s="362" t="s">
        <v>14</v>
      </c>
      <c r="I4" s="362"/>
      <c r="J4" s="362" t="s">
        <v>15</v>
      </c>
      <c r="K4" s="362"/>
      <c r="L4" s="362" t="s">
        <v>193</v>
      </c>
      <c r="M4" s="376"/>
      <c r="N4" s="384" t="s">
        <v>275</v>
      </c>
      <c r="O4" s="385"/>
      <c r="P4" s="364"/>
    </row>
    <row r="5" spans="1:17" ht="23.25" thickBot="1" x14ac:dyDescent="0.3">
      <c r="A5" s="368"/>
      <c r="B5" s="245" t="s">
        <v>117</v>
      </c>
      <c r="C5" s="246" t="s">
        <v>3</v>
      </c>
      <c r="D5" s="247" t="s">
        <v>117</v>
      </c>
      <c r="E5" s="246" t="s">
        <v>3</v>
      </c>
      <c r="F5" s="247" t="s">
        <v>117</v>
      </c>
      <c r="G5" s="246" t="s">
        <v>3</v>
      </c>
      <c r="H5" s="247" t="s">
        <v>117</v>
      </c>
      <c r="I5" s="246" t="s">
        <v>3</v>
      </c>
      <c r="J5" s="247" t="s">
        <v>117</v>
      </c>
      <c r="K5" s="246" t="s">
        <v>3</v>
      </c>
      <c r="L5" s="247" t="s">
        <v>117</v>
      </c>
      <c r="M5" s="248" t="s">
        <v>3</v>
      </c>
      <c r="N5" s="245" t="s">
        <v>117</v>
      </c>
      <c r="O5" s="248" t="s">
        <v>3</v>
      </c>
      <c r="P5" s="364"/>
    </row>
    <row r="6" spans="1:17" s="65" customFormat="1" ht="21" thickTop="1" thickBot="1" x14ac:dyDescent="0.3">
      <c r="A6" s="369" t="s">
        <v>184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1"/>
    </row>
    <row r="7" spans="1:17" ht="24.95" customHeight="1" thickTop="1" x14ac:dyDescent="0.25">
      <c r="A7" s="295" t="s">
        <v>16</v>
      </c>
      <c r="B7" s="302" t="s">
        <v>17</v>
      </c>
      <c r="C7" s="302">
        <v>100</v>
      </c>
      <c r="D7" s="303">
        <f t="shared" ref="D7:E7" si="0">SUM(D8:D13)</f>
        <v>8485</v>
      </c>
      <c r="E7" s="302">
        <f t="shared" si="0"/>
        <v>99.999999999999986</v>
      </c>
      <c r="F7" s="304">
        <f t="shared" ref="F7:M7" si="1">SUM(F8:F13)</f>
        <v>751811</v>
      </c>
      <c r="G7" s="301">
        <f t="shared" si="1"/>
        <v>100</v>
      </c>
      <c r="H7" s="303" t="s">
        <v>131</v>
      </c>
      <c r="I7" s="302" t="s">
        <v>131</v>
      </c>
      <c r="J7" s="304">
        <f t="shared" si="1"/>
        <v>2946</v>
      </c>
      <c r="K7" s="301">
        <f t="shared" si="1"/>
        <v>100</v>
      </c>
      <c r="L7" s="304">
        <f t="shared" si="1"/>
        <v>48079</v>
      </c>
      <c r="M7" s="301">
        <f t="shared" si="1"/>
        <v>100</v>
      </c>
      <c r="N7" s="302" t="s">
        <v>17</v>
      </c>
      <c r="O7" s="302" t="s">
        <v>17</v>
      </c>
      <c r="P7" s="305" t="s">
        <v>18</v>
      </c>
    </row>
    <row r="8" spans="1:17" s="8" customFormat="1" ht="24.95" customHeight="1" x14ac:dyDescent="0.25">
      <c r="A8" s="34" t="s">
        <v>26</v>
      </c>
      <c r="B8" s="7" t="s">
        <v>17</v>
      </c>
      <c r="C8" s="11">
        <v>5.8</v>
      </c>
      <c r="D8" s="16">
        <v>542</v>
      </c>
      <c r="E8" s="28">
        <f>+D8/$D$31*100</f>
        <v>6.3877430760165002</v>
      </c>
      <c r="F8" s="16">
        <v>19217</v>
      </c>
      <c r="G8" s="28">
        <f>+F8/$F$7*100</f>
        <v>2.5560945503590662</v>
      </c>
      <c r="H8" s="4" t="s">
        <v>131</v>
      </c>
      <c r="I8" s="122" t="s">
        <v>131</v>
      </c>
      <c r="J8" s="18">
        <f>+'[3]103'!J8</f>
        <v>28</v>
      </c>
      <c r="K8" s="28">
        <f>+J8/$J$7*100</f>
        <v>0.95044127630685671</v>
      </c>
      <c r="L8" s="18">
        <v>3196</v>
      </c>
      <c r="M8" s="28">
        <f>+L8/$L$7*100</f>
        <v>6.6473928326296301</v>
      </c>
      <c r="N8" s="7" t="s">
        <v>17</v>
      </c>
      <c r="O8" s="7" t="s">
        <v>17</v>
      </c>
      <c r="P8" s="33" t="s">
        <v>27</v>
      </c>
    </row>
    <row r="9" spans="1:17" s="50" customFormat="1" ht="24.95" customHeight="1" x14ac:dyDescent="0.25">
      <c r="A9" s="34" t="s">
        <v>28</v>
      </c>
      <c r="B9" s="7" t="s">
        <v>17</v>
      </c>
      <c r="C9" s="11">
        <v>28.4</v>
      </c>
      <c r="D9" s="16">
        <v>2420</v>
      </c>
      <c r="E9" s="28">
        <f t="shared" ref="E9:E13" si="2">+D9/$D$31*100</f>
        <v>28.520919269298762</v>
      </c>
      <c r="F9" s="16">
        <v>258467</v>
      </c>
      <c r="G9" s="28">
        <f t="shared" ref="G9:G13" si="3">+F9/$F$7*100</f>
        <v>34.379252232276464</v>
      </c>
      <c r="H9" s="4" t="s">
        <v>131</v>
      </c>
      <c r="I9" s="122" t="s">
        <v>131</v>
      </c>
      <c r="J9" s="18">
        <f>+'[3]103'!J9</f>
        <v>1114</v>
      </c>
      <c r="K9" s="28">
        <f t="shared" ref="K9:K13" si="4">+J9/$J$7*100</f>
        <v>37.813985064494233</v>
      </c>
      <c r="L9" s="18">
        <v>12818</v>
      </c>
      <c r="M9" s="28">
        <f t="shared" ref="M9:M13" si="5">+L9/$L$7*100</f>
        <v>26.660288275546495</v>
      </c>
      <c r="N9" s="7" t="s">
        <v>17</v>
      </c>
      <c r="O9" s="7" t="s">
        <v>17</v>
      </c>
      <c r="P9" s="33" t="s">
        <v>29</v>
      </c>
    </row>
    <row r="10" spans="1:17" s="50" customFormat="1" ht="24.95" customHeight="1" x14ac:dyDescent="0.25">
      <c r="A10" s="34" t="s">
        <v>30</v>
      </c>
      <c r="B10" s="7" t="s">
        <v>17</v>
      </c>
      <c r="C10" s="11">
        <v>24.3</v>
      </c>
      <c r="D10" s="16">
        <v>2915</v>
      </c>
      <c r="E10" s="28">
        <f t="shared" si="2"/>
        <v>34.354743665291693</v>
      </c>
      <c r="F10" s="16">
        <v>294156</v>
      </c>
      <c r="G10" s="28">
        <f t="shared" si="3"/>
        <v>39.126322972129962</v>
      </c>
      <c r="H10" s="4" t="s">
        <v>131</v>
      </c>
      <c r="I10" s="122" t="s">
        <v>131</v>
      </c>
      <c r="J10" s="18">
        <f>+'[3]103'!J10</f>
        <v>666</v>
      </c>
      <c r="K10" s="28">
        <f t="shared" si="4"/>
        <v>22.606924643584524</v>
      </c>
      <c r="L10" s="18">
        <v>10153</v>
      </c>
      <c r="M10" s="28">
        <f t="shared" si="5"/>
        <v>21.117327731442</v>
      </c>
      <c r="N10" s="7" t="s">
        <v>17</v>
      </c>
      <c r="O10" s="7" t="s">
        <v>17</v>
      </c>
      <c r="P10" s="33" t="s">
        <v>31</v>
      </c>
    </row>
    <row r="11" spans="1:17" s="50" customFormat="1" ht="24.95" customHeight="1" x14ac:dyDescent="0.25">
      <c r="A11" s="34" t="s">
        <v>32</v>
      </c>
      <c r="B11" s="7" t="s">
        <v>17</v>
      </c>
      <c r="C11" s="11">
        <v>12.1</v>
      </c>
      <c r="D11" s="16">
        <v>1527</v>
      </c>
      <c r="E11" s="28">
        <f t="shared" si="2"/>
        <v>17.996464348850914</v>
      </c>
      <c r="F11" s="16">
        <v>122306</v>
      </c>
      <c r="G11" s="28">
        <f t="shared" si="3"/>
        <v>16.268184424010823</v>
      </c>
      <c r="H11" s="4" t="s">
        <v>131</v>
      </c>
      <c r="I11" s="122" t="s">
        <v>131</v>
      </c>
      <c r="J11" s="18">
        <f>+'[3]103'!J11</f>
        <v>736</v>
      </c>
      <c r="K11" s="28">
        <f t="shared" si="4"/>
        <v>24.983027834351663</v>
      </c>
      <c r="L11" s="18">
        <v>7847</v>
      </c>
      <c r="M11" s="28">
        <f t="shared" si="5"/>
        <v>16.321054930427007</v>
      </c>
      <c r="N11" s="7" t="s">
        <v>17</v>
      </c>
      <c r="O11" s="7" t="s">
        <v>17</v>
      </c>
      <c r="P11" s="33" t="s">
        <v>33</v>
      </c>
    </row>
    <row r="12" spans="1:17" s="50" customFormat="1" ht="24.95" customHeight="1" x14ac:dyDescent="0.25">
      <c r="A12" s="34" t="s">
        <v>34</v>
      </c>
      <c r="B12" s="7" t="s">
        <v>17</v>
      </c>
      <c r="C12" s="11">
        <v>10.5</v>
      </c>
      <c r="D12" s="16">
        <v>593</v>
      </c>
      <c r="E12" s="28">
        <f t="shared" si="2"/>
        <v>6.9888037713612254</v>
      </c>
      <c r="F12" s="16">
        <v>39447</v>
      </c>
      <c r="G12" s="28">
        <f t="shared" si="3"/>
        <v>5.2469304120317473</v>
      </c>
      <c r="H12" s="4" t="s">
        <v>131</v>
      </c>
      <c r="I12" s="122" t="s">
        <v>131</v>
      </c>
      <c r="J12" s="18">
        <f>+'[3]103'!J12</f>
        <v>222</v>
      </c>
      <c r="K12" s="28">
        <f t="shared" si="4"/>
        <v>7.5356415478615073</v>
      </c>
      <c r="L12" s="18">
        <v>6909</v>
      </c>
      <c r="M12" s="28">
        <f t="shared" si="5"/>
        <v>14.370099211714054</v>
      </c>
      <c r="N12" s="7" t="s">
        <v>17</v>
      </c>
      <c r="O12" s="7" t="s">
        <v>17</v>
      </c>
      <c r="P12" s="33" t="s">
        <v>35</v>
      </c>
      <c r="Q12" s="50">
        <f>48079-40923</f>
        <v>7156</v>
      </c>
    </row>
    <row r="13" spans="1:17" s="50" customFormat="1" ht="24.95" customHeight="1" thickBot="1" x14ac:dyDescent="0.3">
      <c r="A13" s="306" t="s">
        <v>179</v>
      </c>
      <c r="B13" s="239" t="s">
        <v>17</v>
      </c>
      <c r="C13" s="307">
        <v>18.8</v>
      </c>
      <c r="D13" s="315">
        <v>488</v>
      </c>
      <c r="E13" s="316">
        <f t="shared" si="2"/>
        <v>5.7513258691809073</v>
      </c>
      <c r="F13" s="242">
        <v>18218</v>
      </c>
      <c r="G13" s="317">
        <f t="shared" si="3"/>
        <v>2.4232154091919376</v>
      </c>
      <c r="H13" s="315" t="s">
        <v>131</v>
      </c>
      <c r="I13" s="316" t="s">
        <v>131</v>
      </c>
      <c r="J13" s="313">
        <f>+'[3]103'!J13</f>
        <v>180</v>
      </c>
      <c r="K13" s="316">
        <f t="shared" si="4"/>
        <v>6.1099796334012222</v>
      </c>
      <c r="L13" s="313">
        <v>7156</v>
      </c>
      <c r="M13" s="316">
        <f t="shared" si="5"/>
        <v>14.883837018240811</v>
      </c>
      <c r="N13" s="239" t="s">
        <v>17</v>
      </c>
      <c r="O13" s="239" t="s">
        <v>17</v>
      </c>
      <c r="P13" s="314" t="s">
        <v>180</v>
      </c>
    </row>
    <row r="14" spans="1:17" s="65" customFormat="1" ht="19.5" thickTop="1" thickBot="1" x14ac:dyDescent="0.3">
      <c r="A14" s="369" t="s">
        <v>155</v>
      </c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1"/>
    </row>
    <row r="15" spans="1:17" ht="24.95" customHeight="1" thickTop="1" x14ac:dyDescent="0.25">
      <c r="A15" s="295" t="s">
        <v>16</v>
      </c>
      <c r="B15" s="302" t="s">
        <v>17</v>
      </c>
      <c r="C15" s="302">
        <f>SUM(C16:C21)</f>
        <v>99.999999999999986</v>
      </c>
      <c r="D15" s="303">
        <f t="shared" ref="D15:E15" si="6">SUM(D16:D21)</f>
        <v>1487</v>
      </c>
      <c r="E15" s="302">
        <f t="shared" si="6"/>
        <v>100.00000000000001</v>
      </c>
      <c r="F15" s="304">
        <f t="shared" ref="F15:M15" si="7">SUM(F16:F21)</f>
        <v>292966</v>
      </c>
      <c r="G15" s="301">
        <f t="shared" si="7"/>
        <v>100</v>
      </c>
      <c r="H15" s="303" t="s">
        <v>131</v>
      </c>
      <c r="I15" s="302" t="s">
        <v>131</v>
      </c>
      <c r="J15" s="304">
        <f t="shared" si="7"/>
        <v>1050</v>
      </c>
      <c r="K15" s="301">
        <f t="shared" si="7"/>
        <v>100</v>
      </c>
      <c r="L15" s="304">
        <f t="shared" si="7"/>
        <v>19418</v>
      </c>
      <c r="M15" s="301">
        <f t="shared" si="7"/>
        <v>99.999999999999986</v>
      </c>
      <c r="N15" s="302" t="s">
        <v>17</v>
      </c>
      <c r="O15" s="302" t="s">
        <v>17</v>
      </c>
      <c r="P15" s="305" t="s">
        <v>18</v>
      </c>
    </row>
    <row r="16" spans="1:17" s="8" customFormat="1" ht="24.95" customHeight="1" x14ac:dyDescent="0.25">
      <c r="A16" s="34" t="s">
        <v>26</v>
      </c>
      <c r="B16" s="7" t="s">
        <v>17</v>
      </c>
      <c r="C16" s="70">
        <v>8.6999999999999993</v>
      </c>
      <c r="D16" s="16">
        <v>364</v>
      </c>
      <c r="E16" s="28">
        <f t="shared" ref="E16:E21" si="8">+D16/$D$39*100</f>
        <v>24.478816408876934</v>
      </c>
      <c r="F16" s="16">
        <v>15220</v>
      </c>
      <c r="G16" s="28">
        <f>+F16/$F$15*100</f>
        <v>5.1951420984004972</v>
      </c>
      <c r="H16" s="4" t="s">
        <v>131</v>
      </c>
      <c r="I16" s="122" t="s">
        <v>131</v>
      </c>
      <c r="J16" s="18">
        <f>+'[3]103'!H8</f>
        <v>14</v>
      </c>
      <c r="K16" s="28">
        <f>+J16/$J$15*100</f>
        <v>1.3333333333333335</v>
      </c>
      <c r="L16" s="18">
        <v>2463</v>
      </c>
      <c r="M16" s="28">
        <f>+L16/$L$15*100</f>
        <v>12.684107529096714</v>
      </c>
      <c r="N16" s="7" t="s">
        <v>17</v>
      </c>
      <c r="O16" s="7" t="s">
        <v>17</v>
      </c>
      <c r="P16" s="33" t="s">
        <v>27</v>
      </c>
    </row>
    <row r="17" spans="1:16" s="50" customFormat="1" ht="24.95" customHeight="1" x14ac:dyDescent="0.25">
      <c r="A17" s="34" t="s">
        <v>28</v>
      </c>
      <c r="B17" s="7" t="s">
        <v>17</v>
      </c>
      <c r="C17" s="70">
        <v>33.9</v>
      </c>
      <c r="D17" s="16">
        <v>602</v>
      </c>
      <c r="E17" s="28">
        <f t="shared" si="8"/>
        <v>40.484196368527236</v>
      </c>
      <c r="F17" s="16">
        <v>131829</v>
      </c>
      <c r="G17" s="28">
        <f t="shared" ref="G17:G21" si="9">+F17/$F$15*100</f>
        <v>44.998054381737127</v>
      </c>
      <c r="H17" s="4" t="s">
        <v>131</v>
      </c>
      <c r="I17" s="122" t="s">
        <v>131</v>
      </c>
      <c r="J17" s="18">
        <f>+'[3]103'!H9</f>
        <v>356</v>
      </c>
      <c r="K17" s="28">
        <f t="shared" ref="K17:K21" si="10">+J17/$J$15*100</f>
        <v>33.904761904761905</v>
      </c>
      <c r="L17" s="18">
        <v>5977</v>
      </c>
      <c r="M17" s="28">
        <f t="shared" ref="M17:M21" si="11">+L17/$L$15*100</f>
        <v>30.780718920589145</v>
      </c>
      <c r="N17" s="7" t="s">
        <v>17</v>
      </c>
      <c r="O17" s="7" t="s">
        <v>17</v>
      </c>
      <c r="P17" s="33" t="s">
        <v>29</v>
      </c>
    </row>
    <row r="18" spans="1:16" s="50" customFormat="1" ht="24.95" customHeight="1" x14ac:dyDescent="0.25">
      <c r="A18" s="34" t="s">
        <v>30</v>
      </c>
      <c r="B18" s="7" t="s">
        <v>17</v>
      </c>
      <c r="C18" s="70">
        <v>16.100000000000001</v>
      </c>
      <c r="D18" s="16">
        <v>309</v>
      </c>
      <c r="E18" s="28">
        <f t="shared" si="8"/>
        <v>20.78009414929388</v>
      </c>
      <c r="F18" s="16">
        <v>93318</v>
      </c>
      <c r="G18" s="28">
        <f t="shared" si="9"/>
        <v>31.852842992019553</v>
      </c>
      <c r="H18" s="4" t="s">
        <v>131</v>
      </c>
      <c r="I18" s="122" t="s">
        <v>131</v>
      </c>
      <c r="J18" s="18">
        <f>+'[3]103'!H10</f>
        <v>226</v>
      </c>
      <c r="K18" s="28">
        <f t="shared" si="10"/>
        <v>21.523809523809522</v>
      </c>
      <c r="L18" s="18">
        <v>4517</v>
      </c>
      <c r="M18" s="28">
        <f t="shared" si="11"/>
        <v>23.261921928107938</v>
      </c>
      <c r="N18" s="7" t="s">
        <v>17</v>
      </c>
      <c r="O18" s="7" t="s">
        <v>17</v>
      </c>
      <c r="P18" s="33" t="s">
        <v>31</v>
      </c>
    </row>
    <row r="19" spans="1:16" s="50" customFormat="1" ht="24.95" customHeight="1" x14ac:dyDescent="0.25">
      <c r="A19" s="34" t="s">
        <v>32</v>
      </c>
      <c r="B19" s="7" t="s">
        <v>17</v>
      </c>
      <c r="C19" s="70">
        <v>6</v>
      </c>
      <c r="D19" s="16">
        <v>113</v>
      </c>
      <c r="E19" s="28">
        <f t="shared" si="8"/>
        <v>7.5991930060524542</v>
      </c>
      <c r="F19" s="16">
        <v>30374</v>
      </c>
      <c r="G19" s="28">
        <f t="shared" si="9"/>
        <v>10.367755985336183</v>
      </c>
      <c r="H19" s="4" t="s">
        <v>131</v>
      </c>
      <c r="I19" s="122" t="s">
        <v>131</v>
      </c>
      <c r="J19" s="18">
        <f>+'[3]103'!H11</f>
        <v>278</v>
      </c>
      <c r="K19" s="28">
        <f t="shared" si="10"/>
        <v>26.476190476190474</v>
      </c>
      <c r="L19" s="18">
        <v>2272</v>
      </c>
      <c r="M19" s="28">
        <f t="shared" si="11"/>
        <v>11.700484086929652</v>
      </c>
      <c r="N19" s="7" t="s">
        <v>17</v>
      </c>
      <c r="O19" s="7" t="s">
        <v>17</v>
      </c>
      <c r="P19" s="33" t="s">
        <v>33</v>
      </c>
    </row>
    <row r="20" spans="1:16" s="50" customFormat="1" ht="24.95" customHeight="1" x14ac:dyDescent="0.25">
      <c r="A20" s="34" t="s">
        <v>34</v>
      </c>
      <c r="B20" s="7" t="s">
        <v>17</v>
      </c>
      <c r="C20" s="70">
        <v>12.3</v>
      </c>
      <c r="D20" s="16">
        <v>50</v>
      </c>
      <c r="E20" s="28">
        <f t="shared" si="8"/>
        <v>3.3624747814391389</v>
      </c>
      <c r="F20" s="16">
        <v>11862</v>
      </c>
      <c r="G20" s="28">
        <f t="shared" si="9"/>
        <v>4.0489340059938694</v>
      </c>
      <c r="H20" s="4" t="s">
        <v>131</v>
      </c>
      <c r="I20" s="122" t="s">
        <v>131</v>
      </c>
      <c r="J20" s="18">
        <f>+'[3]103'!H12</f>
        <v>102</v>
      </c>
      <c r="K20" s="28">
        <f t="shared" si="10"/>
        <v>9.7142857142857135</v>
      </c>
      <c r="L20" s="18">
        <v>1463</v>
      </c>
      <c r="M20" s="28">
        <f t="shared" si="11"/>
        <v>7.5342465753424657</v>
      </c>
      <c r="N20" s="7" t="s">
        <v>17</v>
      </c>
      <c r="O20" s="7" t="s">
        <v>17</v>
      </c>
      <c r="P20" s="33" t="s">
        <v>35</v>
      </c>
    </row>
    <row r="21" spans="1:16" s="13" customFormat="1" ht="24.95" customHeight="1" thickBot="1" x14ac:dyDescent="0.3">
      <c r="A21" s="306" t="s">
        <v>179</v>
      </c>
      <c r="B21" s="239" t="s">
        <v>17</v>
      </c>
      <c r="C21" s="307">
        <v>23</v>
      </c>
      <c r="D21" s="315">
        <v>49</v>
      </c>
      <c r="E21" s="316">
        <f t="shared" si="8"/>
        <v>3.2952252858103561</v>
      </c>
      <c r="F21" s="242">
        <v>10363</v>
      </c>
      <c r="G21" s="317">
        <f t="shared" si="9"/>
        <v>3.5372705365127697</v>
      </c>
      <c r="H21" s="315" t="s">
        <v>131</v>
      </c>
      <c r="I21" s="316" t="s">
        <v>131</v>
      </c>
      <c r="J21" s="313">
        <f>+'[3]103'!H13</f>
        <v>74</v>
      </c>
      <c r="K21" s="316">
        <f t="shared" si="10"/>
        <v>7.0476190476190474</v>
      </c>
      <c r="L21" s="313">
        <v>2726</v>
      </c>
      <c r="M21" s="316">
        <f t="shared" si="11"/>
        <v>14.038520959934081</v>
      </c>
      <c r="N21" s="239" t="s">
        <v>17</v>
      </c>
      <c r="O21" s="239" t="s">
        <v>17</v>
      </c>
      <c r="P21" s="314" t="s">
        <v>180</v>
      </c>
    </row>
    <row r="22" spans="1:16" s="65" customFormat="1" ht="19.5" thickTop="1" thickBot="1" x14ac:dyDescent="0.3">
      <c r="A22" s="369" t="s">
        <v>156</v>
      </c>
      <c r="B22" s="370"/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1"/>
    </row>
    <row r="23" spans="1:16" ht="24.95" customHeight="1" thickTop="1" x14ac:dyDescent="0.25">
      <c r="A23" s="295" t="s">
        <v>16</v>
      </c>
      <c r="B23" s="302" t="s">
        <v>17</v>
      </c>
      <c r="C23" s="302">
        <f>SUM(C24:C29)</f>
        <v>99.979927067921295</v>
      </c>
      <c r="D23" s="303">
        <f t="shared" ref="D23:E23" si="12">SUM(D24:D29)</f>
        <v>6998</v>
      </c>
      <c r="E23" s="302">
        <f t="shared" si="12"/>
        <v>100</v>
      </c>
      <c r="F23" s="304">
        <f t="shared" ref="F23:M23" si="13">SUM(F24:F29)</f>
        <v>458845</v>
      </c>
      <c r="G23" s="301">
        <f t="shared" si="13"/>
        <v>100</v>
      </c>
      <c r="H23" s="303" t="s">
        <v>131</v>
      </c>
      <c r="I23" s="302" t="s">
        <v>131</v>
      </c>
      <c r="J23" s="304">
        <f t="shared" si="13"/>
        <v>1896</v>
      </c>
      <c r="K23" s="301">
        <f t="shared" si="13"/>
        <v>99.999999999999986</v>
      </c>
      <c r="L23" s="304">
        <f t="shared" si="13"/>
        <v>28660</v>
      </c>
      <c r="M23" s="301">
        <f t="shared" si="13"/>
        <v>100</v>
      </c>
      <c r="N23" s="302" t="s">
        <v>17</v>
      </c>
      <c r="O23" s="302" t="s">
        <v>17</v>
      </c>
      <c r="P23" s="305" t="s">
        <v>18</v>
      </c>
    </row>
    <row r="24" spans="1:16" s="8" customFormat="1" ht="24.95" customHeight="1" x14ac:dyDescent="0.25">
      <c r="A24" s="34" t="s">
        <v>26</v>
      </c>
      <c r="B24" s="7" t="s">
        <v>17</v>
      </c>
      <c r="C24" s="70">
        <v>2.52046812395553</v>
      </c>
      <c r="D24" s="16">
        <v>178</v>
      </c>
      <c r="E24" s="28">
        <f t="shared" ref="E24:E29" si="14">+D24/$D$47*100</f>
        <v>2.5435838811088884</v>
      </c>
      <c r="F24" s="16">
        <v>3997</v>
      </c>
      <c r="G24" s="28">
        <f>+F24/$F$23*100</f>
        <v>0.871100262615916</v>
      </c>
      <c r="H24" s="4" t="s">
        <v>131</v>
      </c>
      <c r="I24" s="122" t="s">
        <v>131</v>
      </c>
      <c r="J24" s="18">
        <f>+'[3]103'!I8</f>
        <v>14</v>
      </c>
      <c r="K24" s="28">
        <f>+J24/$J$23*100</f>
        <v>0.73839662447257381</v>
      </c>
      <c r="L24" s="18">
        <v>733</v>
      </c>
      <c r="M24" s="28">
        <f>+L24/$L$23*100</f>
        <v>2.557571528262387</v>
      </c>
      <c r="N24" s="7" t="s">
        <v>17</v>
      </c>
      <c r="O24" s="7" t="s">
        <v>17</v>
      </c>
      <c r="P24" s="33" t="s">
        <v>27</v>
      </c>
    </row>
    <row r="25" spans="1:16" s="50" customFormat="1" ht="24.95" customHeight="1" x14ac:dyDescent="0.25">
      <c r="A25" s="34" t="s">
        <v>28</v>
      </c>
      <c r="B25" s="7" t="s">
        <v>17</v>
      </c>
      <c r="C25" s="70">
        <v>22.224637699376299</v>
      </c>
      <c r="D25" s="16">
        <v>1818</v>
      </c>
      <c r="E25" s="28">
        <f t="shared" si="14"/>
        <v>25.978851100314376</v>
      </c>
      <c r="F25" s="16">
        <v>126638</v>
      </c>
      <c r="G25" s="28">
        <f t="shared" ref="G25:G29" si="15">+F25/$F$23*100</f>
        <v>27.599298237967069</v>
      </c>
      <c r="H25" s="4" t="s">
        <v>131</v>
      </c>
      <c r="I25" s="122" t="s">
        <v>131</v>
      </c>
      <c r="J25" s="18">
        <f>+'[3]103'!I9</f>
        <v>758</v>
      </c>
      <c r="K25" s="28">
        <f t="shared" ref="K25:K29" si="16">+J25/$J$23*100</f>
        <v>39.978902953586498</v>
      </c>
      <c r="L25" s="18">
        <v>6840</v>
      </c>
      <c r="M25" s="28">
        <f t="shared" ref="M25:M29" si="17">+L25/$L$23*100</f>
        <v>23.866015352407537</v>
      </c>
      <c r="N25" s="7" t="s">
        <v>17</v>
      </c>
      <c r="O25" s="7" t="s">
        <v>17</v>
      </c>
      <c r="P25" s="33" t="s">
        <v>29</v>
      </c>
    </row>
    <row r="26" spans="1:16" s="50" customFormat="1" ht="24.95" customHeight="1" x14ac:dyDescent="0.25">
      <c r="A26" s="34" t="s">
        <v>30</v>
      </c>
      <c r="B26" s="7" t="s">
        <v>17</v>
      </c>
      <c r="C26" s="70">
        <v>33.585498083934503</v>
      </c>
      <c r="D26" s="16">
        <v>2606</v>
      </c>
      <c r="E26" s="28">
        <f t="shared" si="14"/>
        <v>37.239211203200917</v>
      </c>
      <c r="F26" s="16">
        <v>200838</v>
      </c>
      <c r="G26" s="28">
        <f t="shared" si="15"/>
        <v>43.770336388104916</v>
      </c>
      <c r="H26" s="4" t="s">
        <v>131</v>
      </c>
      <c r="I26" s="122" t="s">
        <v>131</v>
      </c>
      <c r="J26" s="18">
        <f>+'[3]103'!I10</f>
        <v>440</v>
      </c>
      <c r="K26" s="28">
        <f t="shared" si="16"/>
        <v>23.206751054852319</v>
      </c>
      <c r="L26" s="18">
        <v>5636</v>
      </c>
      <c r="M26" s="28">
        <f t="shared" si="17"/>
        <v>19.665038381018842</v>
      </c>
      <c r="N26" s="7" t="s">
        <v>17</v>
      </c>
      <c r="O26" s="7" t="s">
        <v>17</v>
      </c>
      <c r="P26" s="33" t="s">
        <v>31</v>
      </c>
    </row>
    <row r="27" spans="1:16" s="50" customFormat="1" ht="24.95" customHeight="1" x14ac:dyDescent="0.25">
      <c r="A27" s="34" t="s">
        <v>32</v>
      </c>
      <c r="B27" s="7" t="s">
        <v>17</v>
      </c>
      <c r="C27" s="70">
        <v>19.004250477983</v>
      </c>
      <c r="D27" s="16">
        <v>1414</v>
      </c>
      <c r="E27" s="28">
        <f t="shared" si="14"/>
        <v>20.205773078022293</v>
      </c>
      <c r="F27" s="16">
        <v>91932</v>
      </c>
      <c r="G27" s="28">
        <f t="shared" si="15"/>
        <v>20.035523978685614</v>
      </c>
      <c r="H27" s="4" t="s">
        <v>131</v>
      </c>
      <c r="I27" s="122" t="s">
        <v>131</v>
      </c>
      <c r="J27" s="18">
        <f>+'[3]103'!I11</f>
        <v>458</v>
      </c>
      <c r="K27" s="28">
        <f t="shared" si="16"/>
        <v>24.156118143459913</v>
      </c>
      <c r="L27" s="18">
        <v>5575</v>
      </c>
      <c r="M27" s="28">
        <f t="shared" si="17"/>
        <v>19.452198185624564</v>
      </c>
      <c r="N27" s="7" t="s">
        <v>17</v>
      </c>
      <c r="O27" s="7" t="s">
        <v>17</v>
      </c>
      <c r="P27" s="33" t="s">
        <v>33</v>
      </c>
    </row>
    <row r="28" spans="1:16" s="50" customFormat="1" ht="24.95" customHeight="1" x14ac:dyDescent="0.25">
      <c r="A28" s="34" t="s">
        <v>34</v>
      </c>
      <c r="B28" s="7" t="s">
        <v>17</v>
      </c>
      <c r="C28" s="70">
        <v>8.5450726826719592</v>
      </c>
      <c r="D28" s="16">
        <v>543</v>
      </c>
      <c r="E28" s="28">
        <f t="shared" si="14"/>
        <v>7.7593598170905969</v>
      </c>
      <c r="F28" s="16">
        <v>27585</v>
      </c>
      <c r="G28" s="28">
        <f t="shared" si="15"/>
        <v>6.0118340616112196</v>
      </c>
      <c r="H28" s="4" t="s">
        <v>131</v>
      </c>
      <c r="I28" s="122" t="s">
        <v>131</v>
      </c>
      <c r="J28" s="18">
        <f>+'[3]103'!I12</f>
        <v>120</v>
      </c>
      <c r="K28" s="28">
        <f t="shared" si="16"/>
        <v>6.3291139240506329</v>
      </c>
      <c r="L28" s="18">
        <v>5446</v>
      </c>
      <c r="M28" s="28">
        <f t="shared" si="17"/>
        <v>19.00209351011863</v>
      </c>
      <c r="N28" s="7" t="s">
        <v>17</v>
      </c>
      <c r="O28" s="7" t="s">
        <v>17</v>
      </c>
      <c r="P28" s="33" t="s">
        <v>35</v>
      </c>
    </row>
    <row r="29" spans="1:16" s="13" customFormat="1" ht="24.95" customHeight="1" thickBot="1" x14ac:dyDescent="0.3">
      <c r="A29" s="306" t="s">
        <v>179</v>
      </c>
      <c r="B29" s="239" t="s">
        <v>17</v>
      </c>
      <c r="C29" s="307">
        <v>14.1</v>
      </c>
      <c r="D29" s="315">
        <v>439</v>
      </c>
      <c r="E29" s="316">
        <f t="shared" si="14"/>
        <v>6.2732209202629328</v>
      </c>
      <c r="F29" s="242">
        <v>7855</v>
      </c>
      <c r="G29" s="317">
        <f t="shared" si="15"/>
        <v>1.7119070710152666</v>
      </c>
      <c r="H29" s="315" t="s">
        <v>131</v>
      </c>
      <c r="I29" s="316" t="s">
        <v>131</v>
      </c>
      <c r="J29" s="313">
        <f>+'[3]103'!I13</f>
        <v>106</v>
      </c>
      <c r="K29" s="316">
        <f t="shared" si="16"/>
        <v>5.590717299578059</v>
      </c>
      <c r="L29" s="313">
        <v>4430</v>
      </c>
      <c r="M29" s="316">
        <f t="shared" si="17"/>
        <v>15.457083042568041</v>
      </c>
      <c r="N29" s="239" t="s">
        <v>17</v>
      </c>
      <c r="O29" s="239" t="s">
        <v>17</v>
      </c>
      <c r="P29" s="314" t="s">
        <v>180</v>
      </c>
    </row>
    <row r="30" spans="1:16" s="65" customFormat="1" ht="19.5" thickTop="1" thickBot="1" x14ac:dyDescent="0.3">
      <c r="A30" s="369" t="s">
        <v>157</v>
      </c>
      <c r="B30" s="370"/>
      <c r="C30" s="370"/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1"/>
    </row>
    <row r="31" spans="1:16" ht="24.95" customHeight="1" thickTop="1" x14ac:dyDescent="0.25">
      <c r="A31" s="295" t="s">
        <v>16</v>
      </c>
      <c r="B31" s="302" t="s">
        <v>17</v>
      </c>
      <c r="C31" s="302">
        <v>100</v>
      </c>
      <c r="D31" s="303">
        <f t="shared" ref="D31:M31" si="18">SUM(D32:D37)</f>
        <v>8485</v>
      </c>
      <c r="E31" s="302">
        <f t="shared" si="18"/>
        <v>99.999999999999986</v>
      </c>
      <c r="F31" s="304">
        <f t="shared" si="18"/>
        <v>693784</v>
      </c>
      <c r="G31" s="301">
        <f t="shared" si="18"/>
        <v>100</v>
      </c>
      <c r="H31" s="303">
        <f t="shared" si="18"/>
        <v>43858</v>
      </c>
      <c r="I31" s="302">
        <f t="shared" si="18"/>
        <v>99.999999999999986</v>
      </c>
      <c r="J31" s="304">
        <f t="shared" si="18"/>
        <v>364</v>
      </c>
      <c r="K31" s="301">
        <f t="shared" si="18"/>
        <v>99.999999999999986</v>
      </c>
      <c r="L31" s="304">
        <f t="shared" si="18"/>
        <v>17367</v>
      </c>
      <c r="M31" s="301">
        <f t="shared" si="18"/>
        <v>100</v>
      </c>
      <c r="N31" s="302" t="s">
        <v>17</v>
      </c>
      <c r="O31" s="302" t="s">
        <v>17</v>
      </c>
      <c r="P31" s="305" t="s">
        <v>18</v>
      </c>
    </row>
    <row r="32" spans="1:16" s="8" customFormat="1" ht="24.95" customHeight="1" x14ac:dyDescent="0.25">
      <c r="A32" s="34" t="s">
        <v>26</v>
      </c>
      <c r="B32" s="7" t="s">
        <v>17</v>
      </c>
      <c r="C32" s="70">
        <v>8.1</v>
      </c>
      <c r="D32" s="16">
        <v>542</v>
      </c>
      <c r="E32" s="28">
        <f>+D32/$D$31*100</f>
        <v>6.3877430760165002</v>
      </c>
      <c r="F32" s="19">
        <v>16915</v>
      </c>
      <c r="G32" s="28">
        <f>+F32/$F$31*100</f>
        <v>2.4380787103767165</v>
      </c>
      <c r="H32" s="30">
        <f>+[2]البطالة!$K$13</f>
        <v>951</v>
      </c>
      <c r="I32" s="140">
        <f>+H32/$H$31*100</f>
        <v>2.1683615303935428</v>
      </c>
      <c r="J32" s="18">
        <f>+'[3]103'!D8</f>
        <v>14</v>
      </c>
      <c r="K32" s="28">
        <f>+J32/$J$31*100</f>
        <v>3.8461538461538463</v>
      </c>
      <c r="L32" s="18">
        <v>625</v>
      </c>
      <c r="M32" s="28">
        <f>+L32/$L$31*100</f>
        <v>3.598779294063454</v>
      </c>
      <c r="N32" s="7" t="s">
        <v>17</v>
      </c>
      <c r="O32" s="7" t="s">
        <v>17</v>
      </c>
      <c r="P32" s="33" t="s">
        <v>27</v>
      </c>
    </row>
    <row r="33" spans="1:17" s="50" customFormat="1" ht="24.95" customHeight="1" x14ac:dyDescent="0.25">
      <c r="A33" s="34" t="s">
        <v>28</v>
      </c>
      <c r="B33" s="7" t="s">
        <v>17</v>
      </c>
      <c r="C33" s="70">
        <v>26</v>
      </c>
      <c r="D33" s="16">
        <v>2420</v>
      </c>
      <c r="E33" s="28">
        <f t="shared" ref="E33:E37" si="19">+D33/$D$31*100</f>
        <v>28.520919269298762</v>
      </c>
      <c r="F33" s="19">
        <v>243286</v>
      </c>
      <c r="G33" s="28">
        <f t="shared" ref="G33:G37" si="20">+F33/$F$31*100</f>
        <v>35.066533676187397</v>
      </c>
      <c r="H33" s="30">
        <f>+[2]البطالة!$K$14</f>
        <v>11749</v>
      </c>
      <c r="I33" s="140">
        <f t="shared" ref="I33:I37" si="21">+H33/$H$31*100</f>
        <v>26.788727256144828</v>
      </c>
      <c r="J33" s="18">
        <f>+'[3]103'!D9</f>
        <v>112</v>
      </c>
      <c r="K33" s="28">
        <f t="shared" ref="K33:K37" si="22">+J33/$J$31*100</f>
        <v>30.76923076923077</v>
      </c>
      <c r="L33" s="18">
        <v>7635</v>
      </c>
      <c r="M33" s="28">
        <f t="shared" ref="M33:M37" si="23">+L33/$L$31*100</f>
        <v>43.962687856279146</v>
      </c>
      <c r="N33" s="7" t="s">
        <v>17</v>
      </c>
      <c r="O33" s="7" t="s">
        <v>17</v>
      </c>
      <c r="P33" s="33" t="s">
        <v>29</v>
      </c>
    </row>
    <row r="34" spans="1:17" s="50" customFormat="1" ht="24.95" customHeight="1" x14ac:dyDescent="0.25">
      <c r="A34" s="34" t="s">
        <v>30</v>
      </c>
      <c r="B34" s="7" t="s">
        <v>17</v>
      </c>
      <c r="C34" s="70">
        <v>24.1</v>
      </c>
      <c r="D34" s="16">
        <v>2915</v>
      </c>
      <c r="E34" s="28">
        <f t="shared" si="19"/>
        <v>34.354743665291693</v>
      </c>
      <c r="F34" s="19">
        <v>270720</v>
      </c>
      <c r="G34" s="28">
        <f t="shared" si="20"/>
        <v>39.020790332437763</v>
      </c>
      <c r="H34" s="30">
        <f>+[2]البطالة!$K$15</f>
        <v>20869</v>
      </c>
      <c r="I34" s="140">
        <f t="shared" si="21"/>
        <v>47.583109124903096</v>
      </c>
      <c r="J34" s="18">
        <f>+'[3]103'!D10</f>
        <v>126</v>
      </c>
      <c r="K34" s="28">
        <f t="shared" si="22"/>
        <v>34.615384615384613</v>
      </c>
      <c r="L34" s="18">
        <v>4981</v>
      </c>
      <c r="M34" s="28">
        <f t="shared" si="23"/>
        <v>28.680831461968097</v>
      </c>
      <c r="N34" s="7" t="s">
        <v>17</v>
      </c>
      <c r="O34" s="7" t="s">
        <v>17</v>
      </c>
      <c r="P34" s="33" t="s">
        <v>31</v>
      </c>
      <c r="Q34" s="50">
        <f>17367-16495</f>
        <v>872</v>
      </c>
    </row>
    <row r="35" spans="1:17" s="50" customFormat="1" ht="24.95" customHeight="1" x14ac:dyDescent="0.25">
      <c r="A35" s="34" t="s">
        <v>32</v>
      </c>
      <c r="B35" s="7" t="s">
        <v>17</v>
      </c>
      <c r="C35" s="70">
        <v>13.6</v>
      </c>
      <c r="D35" s="16">
        <v>1527</v>
      </c>
      <c r="E35" s="28">
        <f t="shared" si="19"/>
        <v>17.996464348850914</v>
      </c>
      <c r="F35" s="19">
        <v>113708</v>
      </c>
      <c r="G35" s="28">
        <f t="shared" si="20"/>
        <v>16.389539107272579</v>
      </c>
      <c r="H35" s="30">
        <f>+[2]البطالة!$K$16</f>
        <v>7231</v>
      </c>
      <c r="I35" s="140">
        <f t="shared" si="21"/>
        <v>16.487299922477085</v>
      </c>
      <c r="J35" s="18">
        <f>+'[3]103'!D11</f>
        <v>56</v>
      </c>
      <c r="K35" s="28">
        <f t="shared" si="22"/>
        <v>15.384615384615385</v>
      </c>
      <c r="L35" s="18">
        <v>2173</v>
      </c>
      <c r="M35" s="28">
        <f t="shared" si="23"/>
        <v>12.512235849599815</v>
      </c>
      <c r="N35" s="7" t="s">
        <v>17</v>
      </c>
      <c r="O35" s="7" t="s">
        <v>17</v>
      </c>
      <c r="P35" s="33" t="s">
        <v>33</v>
      </c>
    </row>
    <row r="36" spans="1:17" s="50" customFormat="1" ht="24.95" customHeight="1" x14ac:dyDescent="0.25">
      <c r="A36" s="34" t="s">
        <v>34</v>
      </c>
      <c r="B36" s="7" t="s">
        <v>17</v>
      </c>
      <c r="C36" s="70">
        <v>8.9</v>
      </c>
      <c r="D36" s="16">
        <v>593</v>
      </c>
      <c r="E36" s="28">
        <f t="shared" si="19"/>
        <v>6.9888037713612254</v>
      </c>
      <c r="F36" s="19">
        <v>34375</v>
      </c>
      <c r="G36" s="28">
        <f t="shared" si="20"/>
        <v>4.9547121294235668</v>
      </c>
      <c r="H36" s="30">
        <f>+[2]البطالة!$K$17</f>
        <v>2735</v>
      </c>
      <c r="I36" s="140">
        <f t="shared" si="21"/>
        <v>6.2360344748962566</v>
      </c>
      <c r="J36" s="18">
        <f>+'[3]103'!D12</f>
        <v>42</v>
      </c>
      <c r="K36" s="28">
        <f t="shared" si="22"/>
        <v>11.538461538461538</v>
      </c>
      <c r="L36" s="18">
        <v>1081</v>
      </c>
      <c r="M36" s="28">
        <f t="shared" si="23"/>
        <v>6.2244486670121493</v>
      </c>
      <c r="N36" s="7" t="s">
        <v>17</v>
      </c>
      <c r="O36" s="7" t="s">
        <v>17</v>
      </c>
      <c r="P36" s="33" t="s">
        <v>35</v>
      </c>
    </row>
    <row r="37" spans="1:17" s="13" customFormat="1" ht="24.95" customHeight="1" thickBot="1" x14ac:dyDescent="0.3">
      <c r="A37" s="306" t="s">
        <v>179</v>
      </c>
      <c r="B37" s="239" t="s">
        <v>17</v>
      </c>
      <c r="C37" s="307">
        <v>19.399999999999999</v>
      </c>
      <c r="D37" s="315">
        <v>488</v>
      </c>
      <c r="E37" s="316">
        <f t="shared" si="19"/>
        <v>5.7513258691809073</v>
      </c>
      <c r="F37" s="242">
        <v>14780</v>
      </c>
      <c r="G37" s="317">
        <f t="shared" si="20"/>
        <v>2.1303460443019731</v>
      </c>
      <c r="H37" s="315">
        <f>+[2]البطالة!$K$18</f>
        <v>323</v>
      </c>
      <c r="I37" s="316">
        <f t="shared" si="21"/>
        <v>0.73646769118518851</v>
      </c>
      <c r="J37" s="313">
        <f>+'[3]103'!D13</f>
        <v>14</v>
      </c>
      <c r="K37" s="316">
        <f t="shared" si="22"/>
        <v>3.8461538461538463</v>
      </c>
      <c r="L37" s="313">
        <v>872</v>
      </c>
      <c r="M37" s="316">
        <f t="shared" si="23"/>
        <v>5.0210168710773306</v>
      </c>
      <c r="N37" s="239" t="s">
        <v>17</v>
      </c>
      <c r="O37" s="239" t="s">
        <v>17</v>
      </c>
      <c r="P37" s="314" t="s">
        <v>180</v>
      </c>
    </row>
    <row r="38" spans="1:17" s="65" customFormat="1" ht="19.5" thickTop="1" thickBot="1" x14ac:dyDescent="0.3">
      <c r="A38" s="369" t="s">
        <v>158</v>
      </c>
      <c r="B38" s="370"/>
      <c r="C38" s="370"/>
      <c r="D38" s="370"/>
      <c r="E38" s="370"/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371"/>
    </row>
    <row r="39" spans="1:17" ht="24.95" customHeight="1" thickTop="1" x14ac:dyDescent="0.25">
      <c r="A39" s="295" t="s">
        <v>16</v>
      </c>
      <c r="B39" s="302" t="s">
        <v>17</v>
      </c>
      <c r="C39" s="302">
        <v>100</v>
      </c>
      <c r="D39" s="303">
        <f t="shared" ref="D39:M39" si="24">SUM(D40:D45)</f>
        <v>1487</v>
      </c>
      <c r="E39" s="302">
        <f t="shared" si="24"/>
        <v>100.00000000000001</v>
      </c>
      <c r="F39" s="304">
        <f t="shared" si="24"/>
        <v>254108</v>
      </c>
      <c r="G39" s="301">
        <f t="shared" si="24"/>
        <v>100</v>
      </c>
      <c r="H39" s="303">
        <f t="shared" si="24"/>
        <v>15831</v>
      </c>
      <c r="I39" s="302">
        <f t="shared" si="24"/>
        <v>100.00000000000001</v>
      </c>
      <c r="J39" s="304">
        <f t="shared" si="24"/>
        <v>112</v>
      </c>
      <c r="K39" s="301">
        <f t="shared" si="24"/>
        <v>100</v>
      </c>
      <c r="L39" s="304">
        <f t="shared" si="24"/>
        <v>8650</v>
      </c>
      <c r="M39" s="301">
        <f t="shared" si="24"/>
        <v>100</v>
      </c>
      <c r="N39" s="302" t="s">
        <v>17</v>
      </c>
      <c r="O39" s="302" t="s">
        <v>17</v>
      </c>
      <c r="P39" s="305" t="s">
        <v>18</v>
      </c>
    </row>
    <row r="40" spans="1:17" s="8" customFormat="1" ht="24.95" customHeight="1" x14ac:dyDescent="0.25">
      <c r="A40" s="34" t="s">
        <v>26</v>
      </c>
      <c r="B40" s="7" t="s">
        <v>17</v>
      </c>
      <c r="C40" s="70">
        <v>10.6</v>
      </c>
      <c r="D40" s="16">
        <v>364</v>
      </c>
      <c r="E40" s="28">
        <f t="shared" ref="E40:E45" si="25">+D40/$D$39*100</f>
        <v>24.478816408876934</v>
      </c>
      <c r="F40" s="16">
        <v>13135</v>
      </c>
      <c r="G40" s="28">
        <f>+F40/$F$39*100</f>
        <v>5.1690619736489998</v>
      </c>
      <c r="H40" s="30">
        <f>+[2]البطالة!$K$20</f>
        <v>760</v>
      </c>
      <c r="I40" s="140">
        <f>+H40/$H$39*100</f>
        <v>4.8007074726801848</v>
      </c>
      <c r="J40" s="122" t="s">
        <v>127</v>
      </c>
      <c r="K40" s="122" t="s">
        <v>127</v>
      </c>
      <c r="L40" s="18">
        <v>625</v>
      </c>
      <c r="M40" s="28">
        <f>+L40/$L$39*100</f>
        <v>7.2254335260115612</v>
      </c>
      <c r="N40" s="7" t="s">
        <v>17</v>
      </c>
      <c r="O40" s="7" t="s">
        <v>17</v>
      </c>
      <c r="P40" s="33" t="s">
        <v>27</v>
      </c>
    </row>
    <row r="41" spans="1:17" s="50" customFormat="1" ht="24.95" customHeight="1" x14ac:dyDescent="0.25">
      <c r="A41" s="34" t="s">
        <v>28</v>
      </c>
      <c r="B41" s="7" t="s">
        <v>17</v>
      </c>
      <c r="C41" s="70">
        <v>30.8</v>
      </c>
      <c r="D41" s="16">
        <v>602</v>
      </c>
      <c r="E41" s="28">
        <f t="shared" si="25"/>
        <v>40.484196368527236</v>
      </c>
      <c r="F41" s="16">
        <v>121102</v>
      </c>
      <c r="G41" s="28">
        <f t="shared" ref="G41:G45" si="26">+F41/$F$39*100</f>
        <v>47.657688856706599</v>
      </c>
      <c r="H41" s="30">
        <f>+[2]البطالة!$K$21</f>
        <v>6638</v>
      </c>
      <c r="I41" s="140">
        <f t="shared" ref="I41:I45" si="27">+H41/$H$39*100</f>
        <v>41.930389741646138</v>
      </c>
      <c r="J41" s="18">
        <f>+'[3]103'!B9</f>
        <v>42</v>
      </c>
      <c r="K41" s="28">
        <f t="shared" ref="K41:K44" si="28">+J41/$J$39*100</f>
        <v>37.5</v>
      </c>
      <c r="L41" s="18">
        <v>3514</v>
      </c>
      <c r="M41" s="28">
        <f t="shared" ref="M41:M45" si="29">+L41/$L$39*100</f>
        <v>40.624277456647398</v>
      </c>
      <c r="N41" s="7" t="s">
        <v>17</v>
      </c>
      <c r="O41" s="7" t="s">
        <v>17</v>
      </c>
      <c r="P41" s="33" t="s">
        <v>29</v>
      </c>
    </row>
    <row r="42" spans="1:17" s="50" customFormat="1" ht="24.95" customHeight="1" x14ac:dyDescent="0.25">
      <c r="A42" s="34" t="s">
        <v>30</v>
      </c>
      <c r="B42" s="7" t="s">
        <v>17</v>
      </c>
      <c r="C42" s="70">
        <v>16</v>
      </c>
      <c r="D42" s="16">
        <v>309</v>
      </c>
      <c r="E42" s="28">
        <f t="shared" si="25"/>
        <v>20.78009414929388</v>
      </c>
      <c r="F42" s="16">
        <v>78893</v>
      </c>
      <c r="G42" s="28">
        <f t="shared" si="26"/>
        <v>31.047035118925809</v>
      </c>
      <c r="H42" s="30">
        <f>+[2]البطالة!$K$22</f>
        <v>5512</v>
      </c>
      <c r="I42" s="140">
        <f t="shared" si="27"/>
        <v>34.817762617648917</v>
      </c>
      <c r="J42" s="18">
        <f>+'[3]103'!B10</f>
        <v>14</v>
      </c>
      <c r="K42" s="28">
        <f t="shared" si="28"/>
        <v>12.5</v>
      </c>
      <c r="L42" s="18">
        <v>2891</v>
      </c>
      <c r="M42" s="28">
        <f t="shared" si="29"/>
        <v>33.421965317919074</v>
      </c>
      <c r="N42" s="7" t="s">
        <v>17</v>
      </c>
      <c r="O42" s="7" t="s">
        <v>17</v>
      </c>
      <c r="P42" s="33" t="s">
        <v>31</v>
      </c>
    </row>
    <row r="43" spans="1:17" s="50" customFormat="1" ht="24.95" customHeight="1" x14ac:dyDescent="0.25">
      <c r="A43" s="34" t="s">
        <v>32</v>
      </c>
      <c r="B43" s="7" t="s">
        <v>17</v>
      </c>
      <c r="C43" s="70">
        <v>7.4</v>
      </c>
      <c r="D43" s="16">
        <v>113</v>
      </c>
      <c r="E43" s="28">
        <f t="shared" si="25"/>
        <v>7.5991930060524542</v>
      </c>
      <c r="F43" s="16">
        <v>25152</v>
      </c>
      <c r="G43" s="28">
        <f t="shared" si="26"/>
        <v>9.8981535410140573</v>
      </c>
      <c r="H43" s="30">
        <f>+[2]البطالة!$K$23</f>
        <v>1791</v>
      </c>
      <c r="I43" s="140">
        <f t="shared" si="27"/>
        <v>11.313246162592382</v>
      </c>
      <c r="J43" s="18">
        <f>+'[3]103'!B11</f>
        <v>42</v>
      </c>
      <c r="K43" s="28">
        <f t="shared" si="28"/>
        <v>37.5</v>
      </c>
      <c r="L43" s="18">
        <v>922</v>
      </c>
      <c r="M43" s="28">
        <f t="shared" si="29"/>
        <v>10.658959537572255</v>
      </c>
      <c r="N43" s="7" t="s">
        <v>17</v>
      </c>
      <c r="O43" s="7" t="s">
        <v>17</v>
      </c>
      <c r="P43" s="33" t="s">
        <v>33</v>
      </c>
    </row>
    <row r="44" spans="1:17" s="50" customFormat="1" ht="24.95" customHeight="1" x14ac:dyDescent="0.25">
      <c r="A44" s="34" t="s">
        <v>34</v>
      </c>
      <c r="B44" s="7" t="s">
        <v>17</v>
      </c>
      <c r="C44" s="70">
        <v>4.9000000000000004</v>
      </c>
      <c r="D44" s="16">
        <v>50</v>
      </c>
      <c r="E44" s="28">
        <f t="shared" si="25"/>
        <v>3.3624747814391389</v>
      </c>
      <c r="F44" s="16">
        <v>8901</v>
      </c>
      <c r="G44" s="28">
        <f t="shared" si="26"/>
        <v>3.5028413115683095</v>
      </c>
      <c r="H44" s="30">
        <f>+[2]البطالة!$K$24</f>
        <v>997</v>
      </c>
      <c r="I44" s="140">
        <f t="shared" si="27"/>
        <v>6.2977701977133469</v>
      </c>
      <c r="J44" s="18">
        <f>+'[3]103'!B12</f>
        <v>14</v>
      </c>
      <c r="K44" s="28">
        <f t="shared" si="28"/>
        <v>12.5</v>
      </c>
      <c r="L44" s="18">
        <v>415</v>
      </c>
      <c r="M44" s="28">
        <f t="shared" si="29"/>
        <v>4.797687861271676</v>
      </c>
      <c r="N44" s="7" t="s">
        <v>17</v>
      </c>
      <c r="O44" s="7" t="s">
        <v>17</v>
      </c>
      <c r="P44" s="33" t="s">
        <v>35</v>
      </c>
    </row>
    <row r="45" spans="1:17" s="13" customFormat="1" ht="24.95" customHeight="1" thickBot="1" x14ac:dyDescent="0.3">
      <c r="A45" s="306" t="s">
        <v>179</v>
      </c>
      <c r="B45" s="239" t="s">
        <v>17</v>
      </c>
      <c r="C45" s="307">
        <v>30.2</v>
      </c>
      <c r="D45" s="315">
        <v>49</v>
      </c>
      <c r="E45" s="316">
        <f t="shared" si="25"/>
        <v>3.2952252858103561</v>
      </c>
      <c r="F45" s="242">
        <v>6925</v>
      </c>
      <c r="G45" s="317">
        <f t="shared" si="26"/>
        <v>2.7252191981362253</v>
      </c>
      <c r="H45" s="315">
        <f>+[2]البطالة!$K$25</f>
        <v>133</v>
      </c>
      <c r="I45" s="316">
        <f t="shared" si="27"/>
        <v>0.84012380771903217</v>
      </c>
      <c r="J45" s="313" t="s">
        <v>127</v>
      </c>
      <c r="K45" s="316" t="s">
        <v>127</v>
      </c>
      <c r="L45" s="313">
        <v>283</v>
      </c>
      <c r="M45" s="316">
        <f t="shared" si="29"/>
        <v>3.2716763005780343</v>
      </c>
      <c r="N45" s="239" t="s">
        <v>17</v>
      </c>
      <c r="O45" s="239" t="s">
        <v>17</v>
      </c>
      <c r="P45" s="314" t="s">
        <v>180</v>
      </c>
    </row>
    <row r="46" spans="1:17" s="65" customFormat="1" ht="19.5" thickTop="1" thickBot="1" x14ac:dyDescent="0.3">
      <c r="A46" s="369" t="s">
        <v>159</v>
      </c>
      <c r="B46" s="370"/>
      <c r="C46" s="370"/>
      <c r="D46" s="370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0"/>
      <c r="P46" s="371"/>
    </row>
    <row r="47" spans="1:17" ht="24.95" customHeight="1" thickTop="1" x14ac:dyDescent="0.25">
      <c r="A47" s="295" t="s">
        <v>16</v>
      </c>
      <c r="B47" s="302" t="s">
        <v>17</v>
      </c>
      <c r="C47" s="302">
        <v>100</v>
      </c>
      <c r="D47" s="303">
        <f t="shared" ref="D47:M47" si="30">SUM(D48:D53)</f>
        <v>6998</v>
      </c>
      <c r="E47" s="302">
        <f t="shared" si="30"/>
        <v>100</v>
      </c>
      <c r="F47" s="304">
        <f t="shared" si="30"/>
        <v>439676</v>
      </c>
      <c r="G47" s="301">
        <f t="shared" si="30"/>
        <v>100</v>
      </c>
      <c r="H47" s="303">
        <f t="shared" si="30"/>
        <v>28027</v>
      </c>
      <c r="I47" s="302">
        <f t="shared" si="30"/>
        <v>100</v>
      </c>
      <c r="J47" s="304">
        <f t="shared" si="30"/>
        <v>252</v>
      </c>
      <c r="K47" s="301">
        <f t="shared" si="30"/>
        <v>100</v>
      </c>
      <c r="L47" s="304">
        <f t="shared" si="30"/>
        <v>8717</v>
      </c>
      <c r="M47" s="301">
        <f t="shared" si="30"/>
        <v>100</v>
      </c>
      <c r="N47" s="302" t="s">
        <v>17</v>
      </c>
      <c r="O47" s="302" t="s">
        <v>17</v>
      </c>
      <c r="P47" s="305" t="s">
        <v>18</v>
      </c>
    </row>
    <row r="48" spans="1:17" s="8" customFormat="1" ht="24.95" customHeight="1" x14ac:dyDescent="0.25">
      <c r="A48" s="34" t="s">
        <v>26</v>
      </c>
      <c r="B48" s="7" t="s">
        <v>17</v>
      </c>
      <c r="C48" s="11">
        <v>6.1</v>
      </c>
      <c r="D48" s="16">
        <v>178</v>
      </c>
      <c r="E48" s="28">
        <f t="shared" ref="E48:E53" si="31">+D48/$D$47*100</f>
        <v>2.5435838811088884</v>
      </c>
      <c r="F48" s="16">
        <v>3780</v>
      </c>
      <c r="G48" s="28">
        <f>+F48/$F$47*100</f>
        <v>0.85972397856603511</v>
      </c>
      <c r="H48" s="30">
        <f>+[2]البطالة!$K$27</f>
        <v>191</v>
      </c>
      <c r="I48" s="140">
        <f>+H48/$H$47*100</f>
        <v>0.68148571020801374</v>
      </c>
      <c r="J48" s="18">
        <f>+'[3]103'!C8</f>
        <v>14</v>
      </c>
      <c r="K48" s="28">
        <f>+J48/$J$47*100</f>
        <v>5.5555555555555554</v>
      </c>
      <c r="L48" s="122" t="s">
        <v>127</v>
      </c>
      <c r="M48" s="122" t="s">
        <v>127</v>
      </c>
      <c r="N48" s="7" t="s">
        <v>17</v>
      </c>
      <c r="O48" s="7" t="s">
        <v>17</v>
      </c>
      <c r="P48" s="33" t="s">
        <v>27</v>
      </c>
    </row>
    <row r="49" spans="1:16" s="50" customFormat="1" ht="24.95" customHeight="1" x14ac:dyDescent="0.25">
      <c r="A49" s="34" t="s">
        <v>28</v>
      </c>
      <c r="B49" s="7" t="s">
        <v>17</v>
      </c>
      <c r="C49" s="11">
        <v>22.3</v>
      </c>
      <c r="D49" s="16">
        <v>1818</v>
      </c>
      <c r="E49" s="28">
        <f t="shared" si="31"/>
        <v>25.978851100314376</v>
      </c>
      <c r="F49" s="16">
        <v>122184</v>
      </c>
      <c r="G49" s="28">
        <f t="shared" ref="G49:G53" si="32">+F49/$F$47*100</f>
        <v>27.789554126220217</v>
      </c>
      <c r="H49" s="30">
        <f>+[2]البطالة!$K$28</f>
        <v>5111</v>
      </c>
      <c r="I49" s="140">
        <f t="shared" ref="I49:I53" si="33">+H49/$H$47*100</f>
        <v>18.235986727084597</v>
      </c>
      <c r="J49" s="18">
        <f>+'[3]103'!C9</f>
        <v>70</v>
      </c>
      <c r="K49" s="28">
        <f t="shared" ref="K49:K53" si="34">+J49/$J$47*100</f>
        <v>27.777777777777779</v>
      </c>
      <c r="L49" s="18">
        <v>4121</v>
      </c>
      <c r="M49" s="28">
        <f t="shared" ref="M49:M53" si="35">+L49/$L$47*100</f>
        <v>47.275438797751519</v>
      </c>
      <c r="N49" s="7" t="s">
        <v>17</v>
      </c>
      <c r="O49" s="7" t="s">
        <v>17</v>
      </c>
      <c r="P49" s="33" t="s">
        <v>29</v>
      </c>
    </row>
    <row r="50" spans="1:16" s="50" customFormat="1" ht="24.95" customHeight="1" x14ac:dyDescent="0.25">
      <c r="A50" s="34" t="s">
        <v>30</v>
      </c>
      <c r="B50" s="7" t="s">
        <v>17</v>
      </c>
      <c r="C50" s="11">
        <v>30.3</v>
      </c>
      <c r="D50" s="16">
        <v>2606</v>
      </c>
      <c r="E50" s="28">
        <f t="shared" si="31"/>
        <v>37.239211203200917</v>
      </c>
      <c r="F50" s="16">
        <v>191827</v>
      </c>
      <c r="G50" s="28">
        <f t="shared" si="32"/>
        <v>43.629172390578518</v>
      </c>
      <c r="H50" s="30">
        <f>+[2]البطالة!$K$29</f>
        <v>15357</v>
      </c>
      <c r="I50" s="140">
        <f t="shared" si="33"/>
        <v>54.793591893531236</v>
      </c>
      <c r="J50" s="18">
        <f>+'[3]103'!C10</f>
        <v>112</v>
      </c>
      <c r="K50" s="28">
        <f t="shared" si="34"/>
        <v>44.444444444444443</v>
      </c>
      <c r="L50" s="18">
        <v>2090</v>
      </c>
      <c r="M50" s="28">
        <f t="shared" si="35"/>
        <v>23.976138579786625</v>
      </c>
      <c r="N50" s="7" t="s">
        <v>17</v>
      </c>
      <c r="O50" s="7" t="s">
        <v>17</v>
      </c>
      <c r="P50" s="33" t="s">
        <v>31</v>
      </c>
    </row>
    <row r="51" spans="1:16" s="50" customFormat="1" ht="24.95" customHeight="1" x14ac:dyDescent="0.25">
      <c r="A51" s="34" t="s">
        <v>32</v>
      </c>
      <c r="B51" s="7" t="s">
        <v>17</v>
      </c>
      <c r="C51" s="11">
        <v>18.399999999999999</v>
      </c>
      <c r="D51" s="16">
        <v>1414</v>
      </c>
      <c r="E51" s="28">
        <f t="shared" si="31"/>
        <v>20.205773078022293</v>
      </c>
      <c r="F51" s="16">
        <v>88556</v>
      </c>
      <c r="G51" s="28">
        <f t="shared" si="32"/>
        <v>20.141194879866084</v>
      </c>
      <c r="H51" s="30">
        <f>+[2]البطالة!$K$30</f>
        <v>5440</v>
      </c>
      <c r="I51" s="140">
        <f t="shared" si="33"/>
        <v>19.40985478288793</v>
      </c>
      <c r="J51" s="18">
        <f>+'[3]103'!C11</f>
        <v>14</v>
      </c>
      <c r="K51" s="28">
        <f t="shared" si="34"/>
        <v>5.5555555555555554</v>
      </c>
      <c r="L51" s="18">
        <v>1251</v>
      </c>
      <c r="M51" s="28">
        <f t="shared" si="35"/>
        <v>14.351267637948837</v>
      </c>
      <c r="N51" s="7" t="s">
        <v>17</v>
      </c>
      <c r="O51" s="7" t="s">
        <v>17</v>
      </c>
      <c r="P51" s="33" t="s">
        <v>33</v>
      </c>
    </row>
    <row r="52" spans="1:16" s="50" customFormat="1" ht="24.95" customHeight="1" x14ac:dyDescent="0.25">
      <c r="A52" s="34" t="s">
        <v>34</v>
      </c>
      <c r="B52" s="7" t="s">
        <v>17</v>
      </c>
      <c r="C52" s="11">
        <v>11.9</v>
      </c>
      <c r="D52" s="16">
        <v>543</v>
      </c>
      <c r="E52" s="28">
        <f t="shared" si="31"/>
        <v>7.7593598170905969</v>
      </c>
      <c r="F52" s="16">
        <v>25474</v>
      </c>
      <c r="G52" s="28">
        <f t="shared" si="32"/>
        <v>5.7938118068759721</v>
      </c>
      <c r="H52" s="30">
        <f>+[2]البطالة!$K$31</f>
        <v>1738</v>
      </c>
      <c r="I52" s="140">
        <f t="shared" si="33"/>
        <v>6.2011631640917688</v>
      </c>
      <c r="J52" s="18">
        <f>+'[3]103'!C12</f>
        <v>28</v>
      </c>
      <c r="K52" s="28">
        <f t="shared" si="34"/>
        <v>11.111111111111111</v>
      </c>
      <c r="L52" s="18">
        <v>666</v>
      </c>
      <c r="M52" s="28">
        <f t="shared" si="35"/>
        <v>7.6402432029367899</v>
      </c>
      <c r="N52" s="7" t="s">
        <v>17</v>
      </c>
      <c r="O52" s="7" t="s">
        <v>17</v>
      </c>
      <c r="P52" s="33" t="s">
        <v>35</v>
      </c>
    </row>
    <row r="53" spans="1:16" s="13" customFormat="1" ht="24.95" customHeight="1" thickBot="1" x14ac:dyDescent="0.3">
      <c r="A53" s="306" t="s">
        <v>179</v>
      </c>
      <c r="B53" s="239" t="s">
        <v>17</v>
      </c>
      <c r="C53" s="307">
        <v>11.1</v>
      </c>
      <c r="D53" s="315">
        <v>439</v>
      </c>
      <c r="E53" s="316">
        <f t="shared" si="31"/>
        <v>6.2732209202629328</v>
      </c>
      <c r="F53" s="242">
        <v>7855</v>
      </c>
      <c r="G53" s="317">
        <f t="shared" si="32"/>
        <v>1.7865428178931757</v>
      </c>
      <c r="H53" s="315">
        <f>+[2]البطالة!$K$32</f>
        <v>190</v>
      </c>
      <c r="I53" s="316">
        <f t="shared" si="33"/>
        <v>0.67791772219645341</v>
      </c>
      <c r="J53" s="313">
        <f>+'[3]103'!C13</f>
        <v>14</v>
      </c>
      <c r="K53" s="316">
        <f t="shared" si="34"/>
        <v>5.5555555555555554</v>
      </c>
      <c r="L53" s="313">
        <v>589</v>
      </c>
      <c r="M53" s="316">
        <f t="shared" si="35"/>
        <v>6.7569117815762301</v>
      </c>
      <c r="N53" s="239" t="s">
        <v>17</v>
      </c>
      <c r="O53" s="239" t="s">
        <v>17</v>
      </c>
      <c r="P53" s="314" t="s">
        <v>180</v>
      </c>
    </row>
    <row r="54" spans="1:16" s="65" customFormat="1" ht="19.5" thickTop="1" thickBot="1" x14ac:dyDescent="0.3">
      <c r="A54" s="369" t="s">
        <v>160</v>
      </c>
      <c r="B54" s="370"/>
      <c r="C54" s="370"/>
      <c r="D54" s="370"/>
      <c r="E54" s="370"/>
      <c r="F54" s="370"/>
      <c r="G54" s="370"/>
      <c r="H54" s="370"/>
      <c r="I54" s="370"/>
      <c r="J54" s="370"/>
      <c r="K54" s="370"/>
      <c r="L54" s="370"/>
      <c r="M54" s="370"/>
      <c r="N54" s="370"/>
      <c r="O54" s="370"/>
      <c r="P54" s="371"/>
    </row>
    <row r="55" spans="1:16" ht="24.95" customHeight="1" thickTop="1" x14ac:dyDescent="0.25">
      <c r="A55" s="295" t="s">
        <v>16</v>
      </c>
      <c r="B55" s="302" t="s">
        <v>17</v>
      </c>
      <c r="C55" s="302">
        <v>100</v>
      </c>
      <c r="D55" s="303" t="s">
        <v>131</v>
      </c>
      <c r="E55" s="303" t="s">
        <v>131</v>
      </c>
      <c r="F55" s="304">
        <f t="shared" ref="F55:M55" si="36">SUM(F56:F61)</f>
        <v>58027</v>
      </c>
      <c r="G55" s="301">
        <f t="shared" si="36"/>
        <v>99.999999999999986</v>
      </c>
      <c r="H55" s="303" t="s">
        <v>131</v>
      </c>
      <c r="I55" s="302" t="s">
        <v>131</v>
      </c>
      <c r="J55" s="304">
        <f t="shared" si="36"/>
        <v>2582</v>
      </c>
      <c r="K55" s="301">
        <f t="shared" si="36"/>
        <v>100</v>
      </c>
      <c r="L55" s="304">
        <f t="shared" si="36"/>
        <v>30711</v>
      </c>
      <c r="M55" s="301">
        <f t="shared" si="36"/>
        <v>100</v>
      </c>
      <c r="N55" s="302" t="s">
        <v>17</v>
      </c>
      <c r="O55" s="302" t="s">
        <v>17</v>
      </c>
      <c r="P55" s="305" t="s">
        <v>18</v>
      </c>
    </row>
    <row r="56" spans="1:16" s="8" customFormat="1" ht="24.95" customHeight="1" x14ac:dyDescent="0.25">
      <c r="A56" s="34" t="s">
        <v>26</v>
      </c>
      <c r="B56" s="7" t="s">
        <v>17</v>
      </c>
      <c r="C56" s="11">
        <v>5.2</v>
      </c>
      <c r="D56" s="4" t="s">
        <v>131</v>
      </c>
      <c r="E56" s="122" t="s">
        <v>131</v>
      </c>
      <c r="F56" s="16">
        <f>+F8-F32</f>
        <v>2302</v>
      </c>
      <c r="G56" s="28">
        <f t="shared" ref="G56:G61" si="37">+F56/$F$55*100</f>
        <v>3.9671187550622991</v>
      </c>
      <c r="H56" s="4" t="s">
        <v>131</v>
      </c>
      <c r="I56" s="122" t="s">
        <v>131</v>
      </c>
      <c r="J56" s="18">
        <f>+'[3]103'!G8</f>
        <v>14</v>
      </c>
      <c r="K56" s="28">
        <f>+J56/$J$55*100</f>
        <v>0.5422153369481022</v>
      </c>
      <c r="L56" s="18">
        <v>2571</v>
      </c>
      <c r="M56" s="28">
        <f t="shared" ref="M56:M61" si="38">+L56/$L$55*100</f>
        <v>8.3715932402070923</v>
      </c>
      <c r="N56" s="7" t="s">
        <v>17</v>
      </c>
      <c r="O56" s="7" t="s">
        <v>17</v>
      </c>
      <c r="P56" s="33" t="s">
        <v>27</v>
      </c>
    </row>
    <row r="57" spans="1:16" s="50" customFormat="1" ht="24.95" customHeight="1" x14ac:dyDescent="0.25">
      <c r="A57" s="34" t="s">
        <v>28</v>
      </c>
      <c r="B57" s="7" t="s">
        <v>17</v>
      </c>
      <c r="C57" s="11">
        <v>29</v>
      </c>
      <c r="D57" s="4" t="s">
        <v>131</v>
      </c>
      <c r="E57" s="122" t="s">
        <v>131</v>
      </c>
      <c r="F57" s="16">
        <f t="shared" ref="F57:F61" si="39">+F9-F33</f>
        <v>15181</v>
      </c>
      <c r="G57" s="28">
        <f t="shared" si="37"/>
        <v>26.161959088010754</v>
      </c>
      <c r="H57" s="4" t="s">
        <v>131</v>
      </c>
      <c r="I57" s="122" t="s">
        <v>131</v>
      </c>
      <c r="J57" s="18">
        <f>+'[3]103'!G9</f>
        <v>1002</v>
      </c>
      <c r="K57" s="28">
        <f t="shared" ref="K57:K61" si="40">+J57/$J$55*100</f>
        <v>38.807126258714177</v>
      </c>
      <c r="L57" s="18">
        <v>5183</v>
      </c>
      <c r="M57" s="28">
        <f t="shared" si="38"/>
        <v>16.876689134186449</v>
      </c>
      <c r="N57" s="7" t="s">
        <v>17</v>
      </c>
      <c r="O57" s="7" t="s">
        <v>17</v>
      </c>
      <c r="P57" s="33" t="s">
        <v>29</v>
      </c>
    </row>
    <row r="58" spans="1:16" s="50" customFormat="1" ht="24.95" customHeight="1" x14ac:dyDescent="0.25">
      <c r="A58" s="34" t="s">
        <v>30</v>
      </c>
      <c r="B58" s="7" t="s">
        <v>17</v>
      </c>
      <c r="C58" s="11">
        <v>24.4</v>
      </c>
      <c r="D58" s="4" t="s">
        <v>131</v>
      </c>
      <c r="E58" s="122" t="s">
        <v>131</v>
      </c>
      <c r="F58" s="16">
        <f t="shared" si="39"/>
        <v>23436</v>
      </c>
      <c r="G58" s="28">
        <f t="shared" si="37"/>
        <v>40.388095197063436</v>
      </c>
      <c r="H58" s="4" t="s">
        <v>131</v>
      </c>
      <c r="I58" s="122" t="s">
        <v>131</v>
      </c>
      <c r="J58" s="18">
        <f>+'[3]103'!G10</f>
        <v>540</v>
      </c>
      <c r="K58" s="28">
        <f t="shared" si="40"/>
        <v>20.9140201394268</v>
      </c>
      <c r="L58" s="18">
        <v>5172</v>
      </c>
      <c r="M58" s="28">
        <f t="shared" si="38"/>
        <v>16.840871349028035</v>
      </c>
      <c r="N58" s="7" t="s">
        <v>17</v>
      </c>
      <c r="O58" s="7" t="s">
        <v>17</v>
      </c>
      <c r="P58" s="33" t="s">
        <v>31</v>
      </c>
    </row>
    <row r="59" spans="1:16" s="50" customFormat="1" ht="24.95" customHeight="1" x14ac:dyDescent="0.25">
      <c r="A59" s="34" t="s">
        <v>32</v>
      </c>
      <c r="B59" s="7" t="s">
        <v>17</v>
      </c>
      <c r="C59" s="11">
        <v>11.7</v>
      </c>
      <c r="D59" s="4" t="s">
        <v>131</v>
      </c>
      <c r="E59" s="122" t="s">
        <v>131</v>
      </c>
      <c r="F59" s="16">
        <f t="shared" si="39"/>
        <v>8598</v>
      </c>
      <c r="G59" s="28">
        <f t="shared" si="37"/>
        <v>14.817240250228341</v>
      </c>
      <c r="H59" s="4" t="s">
        <v>131</v>
      </c>
      <c r="I59" s="122" t="s">
        <v>131</v>
      </c>
      <c r="J59" s="18">
        <f>+'[3]103'!G11</f>
        <v>680</v>
      </c>
      <c r="K59" s="28">
        <f t="shared" si="40"/>
        <v>26.336173508907823</v>
      </c>
      <c r="L59" s="18">
        <v>5674</v>
      </c>
      <c r="M59" s="28">
        <f t="shared" si="38"/>
        <v>18.475464817166486</v>
      </c>
      <c r="N59" s="7" t="s">
        <v>17</v>
      </c>
      <c r="O59" s="7" t="s">
        <v>17</v>
      </c>
      <c r="P59" s="33" t="s">
        <v>33</v>
      </c>
    </row>
    <row r="60" spans="1:16" s="50" customFormat="1" ht="24.95" customHeight="1" x14ac:dyDescent="0.25">
      <c r="A60" s="34" t="s">
        <v>34</v>
      </c>
      <c r="B60" s="7" t="s">
        <v>17</v>
      </c>
      <c r="C60" s="11">
        <v>10.9</v>
      </c>
      <c r="D60" s="4" t="s">
        <v>131</v>
      </c>
      <c r="E60" s="122" t="s">
        <v>131</v>
      </c>
      <c r="F60" s="16">
        <f t="shared" si="39"/>
        <v>5072</v>
      </c>
      <c r="G60" s="28">
        <f t="shared" si="37"/>
        <v>8.7407586123701027</v>
      </c>
      <c r="H60" s="4" t="s">
        <v>131</v>
      </c>
      <c r="I60" s="122" t="s">
        <v>131</v>
      </c>
      <c r="J60" s="18">
        <f>+'[3]103'!G12</f>
        <v>180</v>
      </c>
      <c r="K60" s="28">
        <f t="shared" si="40"/>
        <v>6.9713400464756008</v>
      </c>
      <c r="L60" s="18">
        <v>5828</v>
      </c>
      <c r="M60" s="28">
        <f t="shared" si="38"/>
        <v>18.976913809384261</v>
      </c>
      <c r="N60" s="7" t="s">
        <v>17</v>
      </c>
      <c r="O60" s="7" t="s">
        <v>17</v>
      </c>
      <c r="P60" s="33" t="s">
        <v>35</v>
      </c>
    </row>
    <row r="61" spans="1:16" s="13" customFormat="1" ht="24.95" customHeight="1" thickBot="1" x14ac:dyDescent="0.3">
      <c r="A61" s="306" t="s">
        <v>179</v>
      </c>
      <c r="B61" s="239" t="s">
        <v>17</v>
      </c>
      <c r="C61" s="307">
        <v>18.7</v>
      </c>
      <c r="D61" s="315" t="s">
        <v>131</v>
      </c>
      <c r="E61" s="316" t="s">
        <v>131</v>
      </c>
      <c r="F61" s="242">
        <f t="shared" si="39"/>
        <v>3438</v>
      </c>
      <c r="G61" s="317">
        <f t="shared" si="37"/>
        <v>5.924828097265066</v>
      </c>
      <c r="H61" s="315" t="s">
        <v>131</v>
      </c>
      <c r="I61" s="316" t="s">
        <v>131</v>
      </c>
      <c r="J61" s="313">
        <f>+'[3]103'!G13</f>
        <v>166</v>
      </c>
      <c r="K61" s="316">
        <f t="shared" si="40"/>
        <v>6.4291247095274979</v>
      </c>
      <c r="L61" s="313">
        <v>6283</v>
      </c>
      <c r="M61" s="316">
        <f t="shared" si="38"/>
        <v>20.458467650027679</v>
      </c>
      <c r="N61" s="239" t="s">
        <v>17</v>
      </c>
      <c r="O61" s="239" t="s">
        <v>17</v>
      </c>
      <c r="P61" s="314" t="s">
        <v>180</v>
      </c>
    </row>
    <row r="62" spans="1:16" s="65" customFormat="1" ht="19.5" thickTop="1" thickBot="1" x14ac:dyDescent="0.3">
      <c r="A62" s="369" t="s">
        <v>161</v>
      </c>
      <c r="B62" s="370"/>
      <c r="C62" s="370"/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370"/>
      <c r="P62" s="371"/>
    </row>
    <row r="63" spans="1:16" ht="24.95" customHeight="1" thickTop="1" x14ac:dyDescent="0.25">
      <c r="A63" s="295" t="s">
        <v>16</v>
      </c>
      <c r="B63" s="302" t="s">
        <v>17</v>
      </c>
      <c r="C63" s="302">
        <f>SUM(C64:C69)</f>
        <v>100</v>
      </c>
      <c r="D63" s="303" t="s">
        <v>131</v>
      </c>
      <c r="E63" s="303" t="s">
        <v>131</v>
      </c>
      <c r="F63" s="304">
        <f t="shared" ref="F63:M63" si="41">SUM(F64:F69)</f>
        <v>38858</v>
      </c>
      <c r="G63" s="301">
        <f>SUM(G64:G69)</f>
        <v>100</v>
      </c>
      <c r="H63" s="303" t="s">
        <v>131</v>
      </c>
      <c r="I63" s="302" t="s">
        <v>131</v>
      </c>
      <c r="J63" s="304">
        <f t="shared" si="41"/>
        <v>938</v>
      </c>
      <c r="K63" s="301">
        <f t="shared" si="41"/>
        <v>100</v>
      </c>
      <c r="L63" s="304">
        <f t="shared" si="41"/>
        <v>10769</v>
      </c>
      <c r="M63" s="301">
        <f t="shared" si="41"/>
        <v>100</v>
      </c>
      <c r="N63" s="302" t="s">
        <v>17</v>
      </c>
      <c r="O63" s="302" t="s">
        <v>17</v>
      </c>
      <c r="P63" s="305" t="s">
        <v>18</v>
      </c>
    </row>
    <row r="64" spans="1:16" s="8" customFormat="1" ht="24.95" customHeight="1" x14ac:dyDescent="0.25">
      <c r="A64" s="34" t="s">
        <v>26</v>
      </c>
      <c r="B64" s="7" t="s">
        <v>17</v>
      </c>
      <c r="C64" s="11">
        <v>8.3000000000000007</v>
      </c>
      <c r="D64" s="4" t="s">
        <v>131</v>
      </c>
      <c r="E64" s="122" t="s">
        <v>131</v>
      </c>
      <c r="F64" s="16">
        <f>+F16-F40</f>
        <v>2085</v>
      </c>
      <c r="G64" s="28">
        <f t="shared" ref="G64:G69" si="42">+F64/$F$63*100</f>
        <v>5.365690462710381</v>
      </c>
      <c r="H64" s="4" t="s">
        <v>131</v>
      </c>
      <c r="I64" s="122" t="s">
        <v>131</v>
      </c>
      <c r="J64" s="18">
        <f>+'[3]103'!E8</f>
        <v>14</v>
      </c>
      <c r="K64" s="28">
        <f>+J64/$J$63*100</f>
        <v>1.4925373134328357</v>
      </c>
      <c r="L64" s="18">
        <v>1838</v>
      </c>
      <c r="M64" s="28">
        <f t="shared" ref="M64:M69" si="43">+L64/$L$63*100</f>
        <v>17.067508589469774</v>
      </c>
      <c r="N64" s="7" t="s">
        <v>17</v>
      </c>
      <c r="O64" s="7" t="s">
        <v>17</v>
      </c>
      <c r="P64" s="33" t="s">
        <v>27</v>
      </c>
    </row>
    <row r="65" spans="1:16" s="50" customFormat="1" ht="24.95" customHeight="1" x14ac:dyDescent="0.25">
      <c r="A65" s="34" t="s">
        <v>28</v>
      </c>
      <c r="B65" s="7" t="s">
        <v>17</v>
      </c>
      <c r="C65" s="11">
        <v>34.6</v>
      </c>
      <c r="D65" s="4" t="s">
        <v>131</v>
      </c>
      <c r="E65" s="122" t="s">
        <v>131</v>
      </c>
      <c r="F65" s="16">
        <f t="shared" ref="F65:F69" si="44">+F17-F41</f>
        <v>10727</v>
      </c>
      <c r="G65" s="28">
        <f t="shared" si="42"/>
        <v>27.605641052035619</v>
      </c>
      <c r="H65" s="4" t="s">
        <v>131</v>
      </c>
      <c r="I65" s="122" t="s">
        <v>131</v>
      </c>
      <c r="J65" s="18">
        <f>+'[3]103'!E9</f>
        <v>314</v>
      </c>
      <c r="K65" s="28">
        <f t="shared" ref="K65:K69" si="45">+J65/$J$63*100</f>
        <v>33.475479744136457</v>
      </c>
      <c r="L65" s="18">
        <v>2464</v>
      </c>
      <c r="M65" s="28">
        <f t="shared" si="43"/>
        <v>22.880490296220636</v>
      </c>
      <c r="N65" s="7" t="s">
        <v>17</v>
      </c>
      <c r="O65" s="7" t="s">
        <v>17</v>
      </c>
      <c r="P65" s="33" t="s">
        <v>29</v>
      </c>
    </row>
    <row r="66" spans="1:16" s="50" customFormat="1" ht="24.95" customHeight="1" x14ac:dyDescent="0.25">
      <c r="A66" s="34" t="s">
        <v>30</v>
      </c>
      <c r="B66" s="7" t="s">
        <v>17</v>
      </c>
      <c r="C66" s="11">
        <v>16.100000000000001</v>
      </c>
      <c r="D66" s="4" t="s">
        <v>131</v>
      </c>
      <c r="E66" s="122" t="s">
        <v>131</v>
      </c>
      <c r="F66" s="16">
        <f t="shared" si="44"/>
        <v>14425</v>
      </c>
      <c r="G66" s="28">
        <f t="shared" si="42"/>
        <v>37.122342889495087</v>
      </c>
      <c r="H66" s="4" t="s">
        <v>131</v>
      </c>
      <c r="I66" s="122" t="s">
        <v>131</v>
      </c>
      <c r="J66" s="18">
        <f>+'[3]103'!E10</f>
        <v>212</v>
      </c>
      <c r="K66" s="28">
        <f t="shared" si="45"/>
        <v>22.60127931769723</v>
      </c>
      <c r="L66" s="18">
        <v>1626</v>
      </c>
      <c r="M66" s="28">
        <f t="shared" si="43"/>
        <v>15.098894976320921</v>
      </c>
      <c r="N66" s="7" t="s">
        <v>17</v>
      </c>
      <c r="O66" s="7" t="s">
        <v>17</v>
      </c>
      <c r="P66" s="33" t="s">
        <v>31</v>
      </c>
    </row>
    <row r="67" spans="1:16" s="50" customFormat="1" ht="24.95" customHeight="1" x14ac:dyDescent="0.25">
      <c r="A67" s="34" t="s">
        <v>32</v>
      </c>
      <c r="B67" s="7" t="s">
        <v>17</v>
      </c>
      <c r="C67" s="11">
        <v>5.7</v>
      </c>
      <c r="D67" s="4" t="s">
        <v>131</v>
      </c>
      <c r="E67" s="122" t="s">
        <v>131</v>
      </c>
      <c r="F67" s="16">
        <f t="shared" si="44"/>
        <v>5222</v>
      </c>
      <c r="G67" s="28">
        <f t="shared" si="42"/>
        <v>13.43867414689382</v>
      </c>
      <c r="H67" s="4" t="s">
        <v>131</v>
      </c>
      <c r="I67" s="122" t="s">
        <v>131</v>
      </c>
      <c r="J67" s="18">
        <f>+'[3]103'!E11</f>
        <v>236</v>
      </c>
      <c r="K67" s="28">
        <f t="shared" si="45"/>
        <v>25.159914712153519</v>
      </c>
      <c r="L67" s="18">
        <v>1350</v>
      </c>
      <c r="M67" s="28">
        <f t="shared" si="43"/>
        <v>12.535982913919582</v>
      </c>
      <c r="N67" s="7" t="s">
        <v>17</v>
      </c>
      <c r="O67" s="7" t="s">
        <v>17</v>
      </c>
      <c r="P67" s="33" t="s">
        <v>33</v>
      </c>
    </row>
    <row r="68" spans="1:16" s="50" customFormat="1" ht="24.95" customHeight="1" x14ac:dyDescent="0.25">
      <c r="A68" s="34" t="s">
        <v>34</v>
      </c>
      <c r="B68" s="7" t="s">
        <v>17</v>
      </c>
      <c r="C68" s="11">
        <v>13.7</v>
      </c>
      <c r="D68" s="4" t="s">
        <v>131</v>
      </c>
      <c r="E68" s="122" t="s">
        <v>131</v>
      </c>
      <c r="F68" s="16">
        <f t="shared" si="44"/>
        <v>2961</v>
      </c>
      <c r="G68" s="28">
        <f t="shared" si="42"/>
        <v>7.6200524988419378</v>
      </c>
      <c r="H68" s="4" t="s">
        <v>131</v>
      </c>
      <c r="I68" s="122" t="s">
        <v>131</v>
      </c>
      <c r="J68" s="18">
        <f>+'[3]103'!E12</f>
        <v>88</v>
      </c>
      <c r="K68" s="28">
        <f t="shared" si="45"/>
        <v>9.3816631130063968</v>
      </c>
      <c r="L68" s="18">
        <v>1048</v>
      </c>
      <c r="M68" s="28">
        <f t="shared" si="43"/>
        <v>9.7316371065094245</v>
      </c>
      <c r="N68" s="7" t="s">
        <v>17</v>
      </c>
      <c r="O68" s="7" t="s">
        <v>17</v>
      </c>
      <c r="P68" s="33" t="s">
        <v>35</v>
      </c>
    </row>
    <row r="69" spans="1:16" s="13" customFormat="1" ht="24.95" customHeight="1" thickBot="1" x14ac:dyDescent="0.3">
      <c r="A69" s="306" t="s">
        <v>179</v>
      </c>
      <c r="B69" s="239" t="s">
        <v>17</v>
      </c>
      <c r="C69" s="307">
        <v>21.6</v>
      </c>
      <c r="D69" s="315" t="s">
        <v>131</v>
      </c>
      <c r="E69" s="316" t="s">
        <v>131</v>
      </c>
      <c r="F69" s="242">
        <f t="shared" si="44"/>
        <v>3438</v>
      </c>
      <c r="G69" s="317">
        <f t="shared" si="42"/>
        <v>8.847598950023162</v>
      </c>
      <c r="H69" s="315" t="s">
        <v>131</v>
      </c>
      <c r="I69" s="316" t="s">
        <v>131</v>
      </c>
      <c r="J69" s="313">
        <f>+'[3]103'!E13</f>
        <v>74</v>
      </c>
      <c r="K69" s="316">
        <f t="shared" si="45"/>
        <v>7.8891257995735611</v>
      </c>
      <c r="L69" s="313">
        <v>2443</v>
      </c>
      <c r="M69" s="316">
        <f t="shared" si="43"/>
        <v>22.685486117559662</v>
      </c>
      <c r="N69" s="239" t="s">
        <v>17</v>
      </c>
      <c r="O69" s="239" t="s">
        <v>17</v>
      </c>
      <c r="P69" s="314" t="s">
        <v>180</v>
      </c>
    </row>
    <row r="70" spans="1:16" s="65" customFormat="1" ht="19.5" thickTop="1" thickBot="1" x14ac:dyDescent="0.3">
      <c r="A70" s="369" t="s">
        <v>162</v>
      </c>
      <c r="B70" s="370"/>
      <c r="C70" s="370"/>
      <c r="D70" s="370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370"/>
      <c r="P70" s="371"/>
    </row>
    <row r="71" spans="1:16" ht="24.95" customHeight="1" thickTop="1" x14ac:dyDescent="0.25">
      <c r="A71" s="295" t="s">
        <v>16</v>
      </c>
      <c r="B71" s="302" t="s">
        <v>17</v>
      </c>
      <c r="C71" s="302">
        <f>SUM(C72:C77)</f>
        <v>100</v>
      </c>
      <c r="D71" s="303" t="s">
        <v>131</v>
      </c>
      <c r="E71" s="303" t="s">
        <v>131</v>
      </c>
      <c r="F71" s="304">
        <f t="shared" ref="F71:M71" si="46">SUM(F72:F77)</f>
        <v>19169</v>
      </c>
      <c r="G71" s="301">
        <f t="shared" si="46"/>
        <v>100</v>
      </c>
      <c r="H71" s="303" t="s">
        <v>131</v>
      </c>
      <c r="I71" s="302" t="s">
        <v>131</v>
      </c>
      <c r="J71" s="304">
        <f t="shared" si="46"/>
        <v>1644</v>
      </c>
      <c r="K71" s="301">
        <f t="shared" si="46"/>
        <v>100</v>
      </c>
      <c r="L71" s="304">
        <f t="shared" si="46"/>
        <v>19943</v>
      </c>
      <c r="M71" s="301">
        <f t="shared" si="46"/>
        <v>100</v>
      </c>
      <c r="N71" s="302" t="s">
        <v>17</v>
      </c>
      <c r="O71" s="302" t="s">
        <v>17</v>
      </c>
      <c r="P71" s="305" t="s">
        <v>18</v>
      </c>
    </row>
    <row r="72" spans="1:16" s="8" customFormat="1" ht="24.95" customHeight="1" x14ac:dyDescent="0.25">
      <c r="A72" s="34" t="s">
        <v>26</v>
      </c>
      <c r="B72" s="7" t="s">
        <v>17</v>
      </c>
      <c r="C72" s="11">
        <v>1.4</v>
      </c>
      <c r="D72" s="4" t="s">
        <v>131</v>
      </c>
      <c r="E72" s="122" t="s">
        <v>131</v>
      </c>
      <c r="F72" s="16">
        <f>+F24-F48</f>
        <v>217</v>
      </c>
      <c r="G72" s="28">
        <f>+F72/$F$71*100</f>
        <v>1.1320360999530492</v>
      </c>
      <c r="H72" s="4" t="s">
        <v>131</v>
      </c>
      <c r="I72" s="122" t="s">
        <v>131</v>
      </c>
      <c r="J72" s="18">
        <f>+'[3]103'!F8</f>
        <v>0</v>
      </c>
      <c r="K72" s="28">
        <f>+J72/$J$71*100</f>
        <v>0</v>
      </c>
      <c r="L72" s="18">
        <v>733</v>
      </c>
      <c r="M72" s="28">
        <f>+L72/$L$71*100</f>
        <v>3.6754751040465328</v>
      </c>
      <c r="N72" s="7" t="s">
        <v>17</v>
      </c>
      <c r="O72" s="7" t="s">
        <v>17</v>
      </c>
      <c r="P72" s="33" t="s">
        <v>27</v>
      </c>
    </row>
    <row r="73" spans="1:16" s="50" customFormat="1" ht="24.95" customHeight="1" x14ac:dyDescent="0.25">
      <c r="A73" s="34" t="s">
        <v>28</v>
      </c>
      <c r="B73" s="7" t="s">
        <v>17</v>
      </c>
      <c r="C73" s="11">
        <v>22.2</v>
      </c>
      <c r="D73" s="4" t="s">
        <v>131</v>
      </c>
      <c r="E73" s="122" t="s">
        <v>131</v>
      </c>
      <c r="F73" s="16">
        <f t="shared" ref="F73:F76" si="47">+F25-F49</f>
        <v>4454</v>
      </c>
      <c r="G73" s="28">
        <f>+F73/$F$71*100</f>
        <v>23.235432208252909</v>
      </c>
      <c r="H73" s="4" t="s">
        <v>131</v>
      </c>
      <c r="I73" s="122" t="s">
        <v>131</v>
      </c>
      <c r="J73" s="18">
        <f>+'[3]103'!F9</f>
        <v>688</v>
      </c>
      <c r="K73" s="28">
        <f t="shared" ref="K73:K77" si="48">+J73/$J$71*100</f>
        <v>41.849148418491481</v>
      </c>
      <c r="L73" s="18">
        <v>2719</v>
      </c>
      <c r="M73" s="28">
        <f t="shared" ref="M73:M77" si="49">+L73/$L$71*100</f>
        <v>13.633856490999349</v>
      </c>
      <c r="N73" s="7" t="s">
        <v>17</v>
      </c>
      <c r="O73" s="7" t="s">
        <v>17</v>
      </c>
      <c r="P73" s="33" t="s">
        <v>29</v>
      </c>
    </row>
    <row r="74" spans="1:16" s="50" customFormat="1" ht="24.95" customHeight="1" x14ac:dyDescent="0.25">
      <c r="A74" s="34" t="s">
        <v>30</v>
      </c>
      <c r="B74" s="7" t="s">
        <v>17</v>
      </c>
      <c r="C74" s="11">
        <v>34.6</v>
      </c>
      <c r="D74" s="4" t="s">
        <v>131</v>
      </c>
      <c r="E74" s="122" t="s">
        <v>131</v>
      </c>
      <c r="F74" s="16">
        <f t="shared" si="47"/>
        <v>9011</v>
      </c>
      <c r="G74" s="28">
        <f>+F74/$F$71*100</f>
        <v>47.008190307266936</v>
      </c>
      <c r="H74" s="4" t="s">
        <v>131</v>
      </c>
      <c r="I74" s="122" t="s">
        <v>131</v>
      </c>
      <c r="J74" s="18">
        <f>+'[3]103'!F10</f>
        <v>328</v>
      </c>
      <c r="K74" s="28">
        <f t="shared" si="48"/>
        <v>19.951338199513383</v>
      </c>
      <c r="L74" s="18">
        <v>3546</v>
      </c>
      <c r="M74" s="28">
        <f t="shared" si="49"/>
        <v>17.780674923532068</v>
      </c>
      <c r="N74" s="7" t="s">
        <v>17</v>
      </c>
      <c r="O74" s="7" t="s">
        <v>17</v>
      </c>
      <c r="P74" s="33" t="s">
        <v>31</v>
      </c>
    </row>
    <row r="75" spans="1:16" s="50" customFormat="1" ht="24.95" customHeight="1" x14ac:dyDescent="0.25">
      <c r="A75" s="34" t="s">
        <v>32</v>
      </c>
      <c r="B75" s="7" t="s">
        <v>17</v>
      </c>
      <c r="C75" s="11">
        <v>19.2</v>
      </c>
      <c r="D75" s="4" t="s">
        <v>131</v>
      </c>
      <c r="E75" s="122" t="s">
        <v>131</v>
      </c>
      <c r="F75" s="16">
        <f t="shared" si="47"/>
        <v>3376</v>
      </c>
      <c r="G75" s="28">
        <f>+F75/$F$71*100</f>
        <v>17.611769002034535</v>
      </c>
      <c r="H75" s="4" t="s">
        <v>131</v>
      </c>
      <c r="I75" s="122" t="s">
        <v>131</v>
      </c>
      <c r="J75" s="18">
        <f>+'[3]103'!F11</f>
        <v>444</v>
      </c>
      <c r="K75" s="28">
        <f t="shared" si="48"/>
        <v>27.007299270072991</v>
      </c>
      <c r="L75" s="18">
        <v>4324</v>
      </c>
      <c r="M75" s="28">
        <f t="shared" si="49"/>
        <v>21.681793110364538</v>
      </c>
      <c r="N75" s="7" t="s">
        <v>17</v>
      </c>
      <c r="O75" s="7" t="s">
        <v>17</v>
      </c>
      <c r="P75" s="33" t="s">
        <v>33</v>
      </c>
    </row>
    <row r="76" spans="1:16" s="50" customFormat="1" ht="24.95" customHeight="1" x14ac:dyDescent="0.25">
      <c r="A76" s="34" t="s">
        <v>34</v>
      </c>
      <c r="B76" s="7" t="s">
        <v>17</v>
      </c>
      <c r="C76" s="11">
        <v>7.5</v>
      </c>
      <c r="D76" s="4" t="s">
        <v>131</v>
      </c>
      <c r="E76" s="122" t="s">
        <v>131</v>
      </c>
      <c r="F76" s="16">
        <f t="shared" si="47"/>
        <v>2111</v>
      </c>
      <c r="G76" s="28">
        <f>+F76/$F$71*100</f>
        <v>11.012572382492566</v>
      </c>
      <c r="H76" s="4" t="s">
        <v>131</v>
      </c>
      <c r="I76" s="122" t="s">
        <v>131</v>
      </c>
      <c r="J76" s="18">
        <f>+'[3]103'!F12</f>
        <v>92</v>
      </c>
      <c r="K76" s="28">
        <f t="shared" si="48"/>
        <v>5.5961070559610704</v>
      </c>
      <c r="L76" s="18">
        <v>4780</v>
      </c>
      <c r="M76" s="28">
        <f t="shared" si="49"/>
        <v>23.968309682595397</v>
      </c>
      <c r="N76" s="7" t="s">
        <v>17</v>
      </c>
      <c r="O76" s="7" t="s">
        <v>17</v>
      </c>
      <c r="P76" s="33" t="s">
        <v>35</v>
      </c>
    </row>
    <row r="77" spans="1:16" s="13" customFormat="1" ht="24.95" customHeight="1" thickBot="1" x14ac:dyDescent="0.3">
      <c r="A77" s="306" t="s">
        <v>179</v>
      </c>
      <c r="B77" s="239" t="s">
        <v>17</v>
      </c>
      <c r="C77" s="307">
        <v>15.1</v>
      </c>
      <c r="D77" s="308" t="s">
        <v>131</v>
      </c>
      <c r="E77" s="309" t="s">
        <v>131</v>
      </c>
      <c r="F77" s="310" t="s">
        <v>127</v>
      </c>
      <c r="G77" s="310" t="s">
        <v>127</v>
      </c>
      <c r="H77" s="308" t="s">
        <v>131</v>
      </c>
      <c r="I77" s="309" t="s">
        <v>131</v>
      </c>
      <c r="J77" s="311">
        <f>+'[3]103'!F13</f>
        <v>92</v>
      </c>
      <c r="K77" s="312">
        <f t="shared" si="48"/>
        <v>5.5961070559610704</v>
      </c>
      <c r="L77" s="313">
        <v>3841</v>
      </c>
      <c r="M77" s="312">
        <f t="shared" si="49"/>
        <v>19.259890688462118</v>
      </c>
      <c r="N77" s="239" t="s">
        <v>17</v>
      </c>
      <c r="O77" s="239" t="s">
        <v>17</v>
      </c>
      <c r="P77" s="314" t="s">
        <v>180</v>
      </c>
    </row>
    <row r="78" spans="1:16" ht="15.75" thickTop="1" x14ac:dyDescent="0.25">
      <c r="A78" s="344" t="s">
        <v>187</v>
      </c>
      <c r="B78" s="344"/>
      <c r="C78" s="344"/>
      <c r="D78" s="344"/>
      <c r="E78" s="344"/>
      <c r="F78" s="344"/>
      <c r="G78" s="344"/>
      <c r="H78" s="344"/>
      <c r="I78" s="345" t="s">
        <v>188</v>
      </c>
      <c r="J78" s="345"/>
      <c r="K78" s="345"/>
      <c r="L78" s="345"/>
      <c r="M78" s="345"/>
      <c r="N78" s="345"/>
      <c r="O78" s="345"/>
      <c r="P78" s="345"/>
    </row>
    <row r="79" spans="1:16" x14ac:dyDescent="0.25">
      <c r="A79" s="344" t="s">
        <v>189</v>
      </c>
      <c r="B79" s="344"/>
      <c r="C79" s="344"/>
      <c r="D79" s="344"/>
      <c r="E79" s="344"/>
      <c r="F79" s="344"/>
      <c r="G79" s="344"/>
      <c r="H79" s="344"/>
      <c r="I79" s="345" t="s">
        <v>190</v>
      </c>
      <c r="J79" s="345"/>
      <c r="K79" s="345"/>
      <c r="L79" s="345"/>
      <c r="M79" s="345"/>
      <c r="N79" s="345"/>
      <c r="O79" s="345"/>
      <c r="P79" s="345"/>
    </row>
  </sheetData>
  <mergeCells count="29">
    <mergeCell ref="A78:H78"/>
    <mergeCell ref="I78:P78"/>
    <mergeCell ref="A79:H79"/>
    <mergeCell ref="I79:P79"/>
    <mergeCell ref="L3:M3"/>
    <mergeCell ref="N3:O3"/>
    <mergeCell ref="P3:P5"/>
    <mergeCell ref="A3:A5"/>
    <mergeCell ref="B3:C3"/>
    <mergeCell ref="D3:E3"/>
    <mergeCell ref="F3:G3"/>
    <mergeCell ref="H3:I3"/>
    <mergeCell ref="J3:K3"/>
    <mergeCell ref="A46:P46"/>
    <mergeCell ref="A54:P54"/>
    <mergeCell ref="A62:P62"/>
    <mergeCell ref="A70:P70"/>
    <mergeCell ref="B4:C4"/>
    <mergeCell ref="D4:E4"/>
    <mergeCell ref="F4:G4"/>
    <mergeCell ref="H4:I4"/>
    <mergeCell ref="J4:K4"/>
    <mergeCell ref="L4:M4"/>
    <mergeCell ref="N4:O4"/>
    <mergeCell ref="A6:P6"/>
    <mergeCell ref="A14:P14"/>
    <mergeCell ref="A22:P22"/>
    <mergeCell ref="A30:P30"/>
    <mergeCell ref="A38:P38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rowBreaks count="8" manualBreakCount="8">
    <brk id="13" max="15" man="1"/>
    <brk id="21" max="15" man="1"/>
    <brk id="29" max="15" man="1"/>
    <brk id="37" max="15" man="1"/>
    <brk id="45" max="15" man="1"/>
    <brk id="53" max="15" man="1"/>
    <brk id="61" max="15" man="1"/>
    <brk id="69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P115"/>
  <sheetViews>
    <sheetView showGridLines="0" rightToLeft="1" tabSelected="1" view="pageBreakPreview" zoomScale="90" zoomScaleNormal="90" zoomScaleSheetLayoutView="90" workbookViewId="0">
      <selection activeCell="J92" sqref="J92:J93"/>
    </sheetView>
  </sheetViews>
  <sheetFormatPr defaultRowHeight="15" x14ac:dyDescent="0.25"/>
  <cols>
    <col min="1" max="1" width="15.7109375" customWidth="1"/>
    <col min="2" max="2" width="6.7109375" style="14" customWidth="1"/>
    <col min="3" max="3" width="7.140625" style="14" bestFit="1" customWidth="1"/>
    <col min="4" max="4" width="9.7109375" style="14" customWidth="1"/>
    <col min="5" max="5" width="7.7109375" style="14" customWidth="1"/>
    <col min="6" max="6" width="9.7109375" style="14" customWidth="1"/>
    <col min="7" max="7" width="7.7109375" style="14" customWidth="1"/>
    <col min="8" max="8" width="6.7109375" style="14" customWidth="1"/>
    <col min="9" max="9" width="5.7109375" style="14" customWidth="1"/>
    <col min="10" max="10" width="9.7109375" style="14" customWidth="1"/>
    <col min="11" max="11" width="7.7109375" style="14" customWidth="1"/>
    <col min="12" max="12" width="9.7109375" style="14" customWidth="1"/>
    <col min="13" max="14" width="7.7109375" style="14" customWidth="1"/>
    <col min="15" max="15" width="5.7109375" style="14" customWidth="1"/>
    <col min="16" max="16" width="15.7109375" customWidth="1"/>
    <col min="17" max="17" width="14.5703125" customWidth="1"/>
  </cols>
  <sheetData>
    <row r="1" spans="1:16" s="22" customFormat="1" ht="30" customHeight="1" x14ac:dyDescent="0.4">
      <c r="A1" s="78" t="s">
        <v>181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s="22" customFormat="1" ht="30" customHeight="1" x14ac:dyDescent="0.3">
      <c r="A2" s="79" t="s">
        <v>296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ht="33" customHeight="1" x14ac:dyDescent="0.25">
      <c r="A3" s="368" t="s">
        <v>4</v>
      </c>
      <c r="B3" s="381" t="s">
        <v>279</v>
      </c>
      <c r="C3" s="361"/>
      <c r="D3" s="361" t="s">
        <v>6</v>
      </c>
      <c r="E3" s="361"/>
      <c r="F3" s="361" t="s">
        <v>7</v>
      </c>
      <c r="G3" s="361"/>
      <c r="H3" s="361" t="s">
        <v>8</v>
      </c>
      <c r="I3" s="361"/>
      <c r="J3" s="361" t="s">
        <v>9</v>
      </c>
      <c r="K3" s="361"/>
      <c r="L3" s="361" t="s">
        <v>280</v>
      </c>
      <c r="M3" s="375"/>
      <c r="N3" s="382" t="s">
        <v>277</v>
      </c>
      <c r="O3" s="383"/>
      <c r="P3" s="364" t="s">
        <v>10</v>
      </c>
    </row>
    <row r="4" spans="1:16" ht="18.75" x14ac:dyDescent="0.25">
      <c r="A4" s="368"/>
      <c r="B4" s="363" t="s">
        <v>11</v>
      </c>
      <c r="C4" s="362"/>
      <c r="D4" s="362" t="s">
        <v>12</v>
      </c>
      <c r="E4" s="362"/>
      <c r="F4" s="362" t="s">
        <v>13</v>
      </c>
      <c r="G4" s="362"/>
      <c r="H4" s="362" t="s">
        <v>14</v>
      </c>
      <c r="I4" s="362"/>
      <c r="J4" s="362" t="s">
        <v>15</v>
      </c>
      <c r="K4" s="362"/>
      <c r="L4" s="362" t="s">
        <v>281</v>
      </c>
      <c r="M4" s="376"/>
      <c r="N4" s="384" t="s">
        <v>275</v>
      </c>
      <c r="O4" s="385"/>
      <c r="P4" s="364"/>
    </row>
    <row r="5" spans="1:16" ht="23.25" thickBot="1" x14ac:dyDescent="0.3">
      <c r="A5" s="368"/>
      <c r="B5" s="245" t="s">
        <v>117</v>
      </c>
      <c r="C5" s="246" t="s">
        <v>3</v>
      </c>
      <c r="D5" s="247" t="s">
        <v>117</v>
      </c>
      <c r="E5" s="246" t="s">
        <v>3</v>
      </c>
      <c r="F5" s="247" t="s">
        <v>117</v>
      </c>
      <c r="G5" s="246" t="s">
        <v>3</v>
      </c>
      <c r="H5" s="247" t="s">
        <v>117</v>
      </c>
      <c r="I5" s="246" t="s">
        <v>3</v>
      </c>
      <c r="J5" s="247" t="s">
        <v>117</v>
      </c>
      <c r="K5" s="246" t="s">
        <v>3</v>
      </c>
      <c r="L5" s="247" t="s">
        <v>117</v>
      </c>
      <c r="M5" s="248" t="s">
        <v>3</v>
      </c>
      <c r="N5" s="245" t="s">
        <v>117</v>
      </c>
      <c r="O5" s="248" t="s">
        <v>3</v>
      </c>
      <c r="P5" s="364"/>
    </row>
    <row r="6" spans="1:16" s="65" customFormat="1" ht="21" thickTop="1" thickBot="1" x14ac:dyDescent="0.3">
      <c r="A6" s="369" t="s">
        <v>184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1"/>
    </row>
    <row r="7" spans="1:16" ht="16.5" thickTop="1" x14ac:dyDescent="0.25">
      <c r="A7" s="295" t="s">
        <v>16</v>
      </c>
      <c r="B7" s="214" t="s">
        <v>17</v>
      </c>
      <c r="C7" s="214" t="s">
        <v>17</v>
      </c>
      <c r="D7" s="303">
        <f>SUM(D8:D17)</f>
        <v>8485</v>
      </c>
      <c r="E7" s="302">
        <f>SUM(E8:E17)</f>
        <v>100</v>
      </c>
      <c r="F7" s="304">
        <f>SUM(F8:F16)</f>
        <v>751811</v>
      </c>
      <c r="G7" s="301">
        <f>SUM(G8:G16)</f>
        <v>100</v>
      </c>
      <c r="H7" s="214" t="s">
        <v>1</v>
      </c>
      <c r="I7" s="214" t="s">
        <v>1</v>
      </c>
      <c r="J7" s="304">
        <f>SUM(J8:J16)</f>
        <v>2946</v>
      </c>
      <c r="K7" s="301">
        <f>SUM(K8:K16)</f>
        <v>100</v>
      </c>
      <c r="L7" s="304">
        <f>SUM(L8:L16)</f>
        <v>48079</v>
      </c>
      <c r="M7" s="301">
        <f>SUM(M8:M16)</f>
        <v>100.00000000000001</v>
      </c>
      <c r="N7" s="214" t="s">
        <v>17</v>
      </c>
      <c r="O7" s="214" t="s">
        <v>17</v>
      </c>
      <c r="P7" s="305" t="s">
        <v>18</v>
      </c>
    </row>
    <row r="8" spans="1:16" s="8" customFormat="1" ht="24.95" customHeight="1" x14ac:dyDescent="0.25">
      <c r="A8" s="7" t="s">
        <v>42</v>
      </c>
      <c r="B8" s="7" t="s">
        <v>17</v>
      </c>
      <c r="C8" s="7" t="s">
        <v>17</v>
      </c>
      <c r="D8" s="16">
        <v>74</v>
      </c>
      <c r="E8" s="28">
        <f>+D8/$D$43*100</f>
        <v>0.87212728344136703</v>
      </c>
      <c r="F8" s="30">
        <v>766</v>
      </c>
      <c r="G8" s="28">
        <f t="shared" ref="G8:G15" si="0">+F8/$F$7*100</f>
        <v>0.10188730944346384</v>
      </c>
      <c r="H8" s="4" t="s">
        <v>1</v>
      </c>
      <c r="I8" s="4" t="s">
        <v>1</v>
      </c>
      <c r="J8" s="38">
        <v>0</v>
      </c>
      <c r="K8" s="38">
        <v>0</v>
      </c>
      <c r="L8" s="18">
        <v>79</v>
      </c>
      <c r="M8" s="28">
        <f>+L8/$L$7*100</f>
        <v>0.16431290168264731</v>
      </c>
      <c r="N8" s="7" t="s">
        <v>17</v>
      </c>
      <c r="O8" s="7" t="s">
        <v>17</v>
      </c>
      <c r="P8" s="29" t="s">
        <v>43</v>
      </c>
    </row>
    <row r="9" spans="1:16" s="50" customFormat="1" ht="24.95" customHeight="1" x14ac:dyDescent="0.25">
      <c r="A9" s="7" t="s">
        <v>44</v>
      </c>
      <c r="B9" s="7" t="s">
        <v>17</v>
      </c>
      <c r="C9" s="7" t="s">
        <v>17</v>
      </c>
      <c r="D9" s="16">
        <v>69</v>
      </c>
      <c r="E9" s="28">
        <f t="shared" ref="E9:E15" si="1">+D9/$D$43*100</f>
        <v>0.81319976428992335</v>
      </c>
      <c r="F9" s="30">
        <v>3231</v>
      </c>
      <c r="G9" s="28">
        <f t="shared" si="0"/>
        <v>0.42976226737837031</v>
      </c>
      <c r="H9" s="4" t="s">
        <v>1</v>
      </c>
      <c r="I9" s="4" t="s">
        <v>1</v>
      </c>
      <c r="J9" s="38">
        <v>0</v>
      </c>
      <c r="K9" s="38">
        <v>0</v>
      </c>
      <c r="L9" s="18">
        <v>61</v>
      </c>
      <c r="M9" s="28">
        <f t="shared" ref="M9:M15" si="2">+L9/$L$7*100</f>
        <v>0.12687451902077831</v>
      </c>
      <c r="N9" s="7" t="s">
        <v>17</v>
      </c>
      <c r="O9" s="7" t="s">
        <v>17</v>
      </c>
      <c r="P9" s="29" t="s">
        <v>45</v>
      </c>
    </row>
    <row r="10" spans="1:16" s="50" customFormat="1" ht="24.95" customHeight="1" x14ac:dyDescent="0.25">
      <c r="A10" s="7" t="s">
        <v>46</v>
      </c>
      <c r="B10" s="7" t="s">
        <v>17</v>
      </c>
      <c r="C10" s="7" t="s">
        <v>17</v>
      </c>
      <c r="D10" s="16">
        <v>69</v>
      </c>
      <c r="E10" s="28">
        <f t="shared" si="1"/>
        <v>0.81319976428992335</v>
      </c>
      <c r="F10" s="30">
        <v>26319</v>
      </c>
      <c r="G10" s="28">
        <f t="shared" si="0"/>
        <v>3.5007468632408942</v>
      </c>
      <c r="H10" s="4" t="s">
        <v>1</v>
      </c>
      <c r="I10" s="4" t="s">
        <v>1</v>
      </c>
      <c r="J10" s="18">
        <f>+'[3]102'!J8</f>
        <v>204</v>
      </c>
      <c r="K10" s="41">
        <f>+J10/$J$7*100</f>
        <v>6.9246435845213856</v>
      </c>
      <c r="L10" s="18">
        <v>1121</v>
      </c>
      <c r="M10" s="28">
        <f t="shared" si="2"/>
        <v>2.3315792757752867</v>
      </c>
      <c r="N10" s="7" t="s">
        <v>17</v>
      </c>
      <c r="O10" s="7" t="s">
        <v>17</v>
      </c>
      <c r="P10" s="29" t="s">
        <v>47</v>
      </c>
    </row>
    <row r="11" spans="1:16" s="50" customFormat="1" ht="24.95" customHeight="1" x14ac:dyDescent="0.25">
      <c r="A11" s="7" t="s">
        <v>48</v>
      </c>
      <c r="B11" s="7" t="s">
        <v>17</v>
      </c>
      <c r="C11" s="7" t="s">
        <v>17</v>
      </c>
      <c r="D11" s="16">
        <v>348</v>
      </c>
      <c r="E11" s="28">
        <f t="shared" si="1"/>
        <v>4.101355332940483</v>
      </c>
      <c r="F11" s="30">
        <v>39747</v>
      </c>
      <c r="G11" s="28">
        <f t="shared" si="0"/>
        <v>5.2868340580278819</v>
      </c>
      <c r="H11" s="4" t="s">
        <v>1</v>
      </c>
      <c r="I11" s="4" t="s">
        <v>1</v>
      </c>
      <c r="J11" s="18">
        <f>+'[3]102'!J9</f>
        <v>444</v>
      </c>
      <c r="K11" s="41">
        <f t="shared" ref="K11:K14" si="3">+J11/$J$7*100</f>
        <v>15.071283095723015</v>
      </c>
      <c r="L11" s="18">
        <v>11421</v>
      </c>
      <c r="M11" s="28">
        <f t="shared" si="2"/>
        <v>23.754653798955886</v>
      </c>
      <c r="N11" s="7" t="s">
        <v>17</v>
      </c>
      <c r="O11" s="7" t="s">
        <v>17</v>
      </c>
      <c r="P11" s="29" t="s">
        <v>49</v>
      </c>
    </row>
    <row r="12" spans="1:16" s="50" customFormat="1" ht="24.95" customHeight="1" x14ac:dyDescent="0.25">
      <c r="A12" s="7" t="s">
        <v>50</v>
      </c>
      <c r="B12" s="7" t="s">
        <v>17</v>
      </c>
      <c r="C12" s="7" t="s">
        <v>17</v>
      </c>
      <c r="D12" s="16">
        <v>1450</v>
      </c>
      <c r="E12" s="28">
        <f t="shared" si="1"/>
        <v>17.088980553918681</v>
      </c>
      <c r="F12" s="30">
        <v>205641</v>
      </c>
      <c r="G12" s="28">
        <f t="shared" si="0"/>
        <v>27.352752220970427</v>
      </c>
      <c r="H12" s="4" t="s">
        <v>1</v>
      </c>
      <c r="I12" s="4" t="s">
        <v>1</v>
      </c>
      <c r="J12" s="18">
        <f>+'[3]102'!J10</f>
        <v>764</v>
      </c>
      <c r="K12" s="41">
        <f t="shared" si="3"/>
        <v>25.933469110658518</v>
      </c>
      <c r="L12" s="18">
        <v>11722</v>
      </c>
      <c r="M12" s="28">
        <f t="shared" si="2"/>
        <v>24.38070675346825</v>
      </c>
      <c r="N12" s="7" t="s">
        <v>17</v>
      </c>
      <c r="O12" s="7" t="s">
        <v>17</v>
      </c>
      <c r="P12" s="29" t="s">
        <v>132</v>
      </c>
    </row>
    <row r="13" spans="1:16" s="50" customFormat="1" ht="24.95" customHeight="1" x14ac:dyDescent="0.25">
      <c r="A13" s="7" t="s">
        <v>51</v>
      </c>
      <c r="B13" s="7" t="s">
        <v>17</v>
      </c>
      <c r="C13" s="7" t="s">
        <v>17</v>
      </c>
      <c r="D13" s="16">
        <v>1473</v>
      </c>
      <c r="E13" s="28">
        <f t="shared" si="1"/>
        <v>17.360047142015322</v>
      </c>
      <c r="F13" s="30">
        <v>53469</v>
      </c>
      <c r="G13" s="28">
        <f t="shared" si="0"/>
        <v>7.112026825891081</v>
      </c>
      <c r="H13" s="4" t="s">
        <v>1</v>
      </c>
      <c r="I13" s="4" t="s">
        <v>1</v>
      </c>
      <c r="J13" s="18">
        <f>+'[3]102'!J11</f>
        <v>148</v>
      </c>
      <c r="K13" s="41">
        <f t="shared" si="3"/>
        <v>5.0237610319076715</v>
      </c>
      <c r="L13" s="18">
        <v>5765</v>
      </c>
      <c r="M13" s="28">
        <f t="shared" si="2"/>
        <v>11.990682002537492</v>
      </c>
      <c r="N13" s="7" t="s">
        <v>17</v>
      </c>
      <c r="O13" s="7" t="s">
        <v>17</v>
      </c>
      <c r="P13" s="29" t="s">
        <v>52</v>
      </c>
    </row>
    <row r="14" spans="1:16" s="50" customFormat="1" ht="24.95" customHeight="1" x14ac:dyDescent="0.25">
      <c r="A14" s="7" t="s">
        <v>53</v>
      </c>
      <c r="B14" s="7" t="s">
        <v>17</v>
      </c>
      <c r="C14" s="7" t="s">
        <v>17</v>
      </c>
      <c r="D14" s="16">
        <v>4929</v>
      </c>
      <c r="E14" s="28">
        <f t="shared" si="1"/>
        <v>58.09074837949322</v>
      </c>
      <c r="F14" s="30">
        <v>415887</v>
      </c>
      <c r="G14" s="28">
        <f t="shared" si="0"/>
        <v>55.31802540798153</v>
      </c>
      <c r="H14" s="4" t="s">
        <v>1</v>
      </c>
      <c r="I14" s="4" t="s">
        <v>1</v>
      </c>
      <c r="J14" s="18">
        <f>+'[3]102'!$J$12</f>
        <v>1386</v>
      </c>
      <c r="K14" s="41">
        <f t="shared" si="3"/>
        <v>47.046843177189409</v>
      </c>
      <c r="L14" s="18">
        <v>17310</v>
      </c>
      <c r="M14" s="28">
        <f t="shared" si="2"/>
        <v>36.003244659830699</v>
      </c>
      <c r="N14" s="7" t="s">
        <v>17</v>
      </c>
      <c r="O14" s="7" t="s">
        <v>17</v>
      </c>
      <c r="P14" s="29" t="s">
        <v>133</v>
      </c>
    </row>
    <row r="15" spans="1:16" s="50" customFormat="1" ht="24.95" customHeight="1" x14ac:dyDescent="0.25">
      <c r="A15" s="7" t="s">
        <v>54</v>
      </c>
      <c r="B15" s="7" t="s">
        <v>17</v>
      </c>
      <c r="C15" s="7" t="s">
        <v>17</v>
      </c>
      <c r="D15" s="16">
        <v>34</v>
      </c>
      <c r="E15" s="28">
        <f t="shared" si="1"/>
        <v>0.40070713022981735</v>
      </c>
      <c r="F15" s="30">
        <v>6751</v>
      </c>
      <c r="G15" s="28">
        <f t="shared" si="0"/>
        <v>0.8979650470663505</v>
      </c>
      <c r="H15" s="4" t="s">
        <v>1</v>
      </c>
      <c r="I15" s="4" t="s">
        <v>1</v>
      </c>
      <c r="J15" s="37">
        <v>0</v>
      </c>
      <c r="K15" s="37">
        <v>0</v>
      </c>
      <c r="L15" s="18">
        <v>600</v>
      </c>
      <c r="M15" s="28">
        <f t="shared" si="2"/>
        <v>1.2479460887289668</v>
      </c>
      <c r="N15" s="7" t="s">
        <v>17</v>
      </c>
      <c r="O15" s="7" t="s">
        <v>17</v>
      </c>
      <c r="P15" s="29" t="s">
        <v>134</v>
      </c>
    </row>
    <row r="16" spans="1:16" s="13" customFormat="1" ht="24.95" customHeight="1" x14ac:dyDescent="0.25">
      <c r="A16" s="7" t="s">
        <v>55</v>
      </c>
      <c r="B16" s="7" t="s">
        <v>17</v>
      </c>
      <c r="C16" s="7" t="s">
        <v>17</v>
      </c>
      <c r="D16" s="37">
        <v>0</v>
      </c>
      <c r="E16" s="37">
        <v>0</v>
      </c>
      <c r="F16" s="37">
        <v>0</v>
      </c>
      <c r="G16" s="37">
        <v>0</v>
      </c>
      <c r="H16" s="4" t="s">
        <v>1</v>
      </c>
      <c r="I16" s="4" t="s">
        <v>1</v>
      </c>
      <c r="J16" s="37">
        <v>0</v>
      </c>
      <c r="K16" s="37">
        <v>0</v>
      </c>
      <c r="L16" s="37">
        <v>0</v>
      </c>
      <c r="M16" s="37">
        <v>0</v>
      </c>
      <c r="N16" s="7" t="s">
        <v>17</v>
      </c>
      <c r="O16" s="7" t="s">
        <v>17</v>
      </c>
      <c r="P16" s="29" t="s">
        <v>56</v>
      </c>
    </row>
    <row r="17" spans="1:16" s="13" customFormat="1" ht="15.75" thickBot="1" x14ac:dyDescent="0.3">
      <c r="A17" s="265" t="s">
        <v>137</v>
      </c>
      <c r="B17" s="318">
        <v>0</v>
      </c>
      <c r="C17" s="318">
        <v>0</v>
      </c>
      <c r="D17" s="242">
        <v>39</v>
      </c>
      <c r="E17" s="312">
        <f t="shared" ref="E17" si="4">+D17/$D$43*100</f>
        <v>0.45963464938126108</v>
      </c>
      <c r="F17" s="318">
        <v>0</v>
      </c>
      <c r="G17" s="318">
        <v>0</v>
      </c>
      <c r="H17" s="308" t="s">
        <v>1</v>
      </c>
      <c r="I17" s="308" t="s">
        <v>1</v>
      </c>
      <c r="J17" s="318">
        <v>0</v>
      </c>
      <c r="K17" s="318">
        <v>0</v>
      </c>
      <c r="L17" s="318">
        <v>0</v>
      </c>
      <c r="M17" s="318">
        <v>0</v>
      </c>
      <c r="N17" s="318">
        <v>0</v>
      </c>
      <c r="O17" s="318">
        <v>0</v>
      </c>
      <c r="P17" s="319" t="s">
        <v>169</v>
      </c>
    </row>
    <row r="18" spans="1:16" s="65" customFormat="1" ht="19.5" thickTop="1" thickBot="1" x14ac:dyDescent="0.3">
      <c r="A18" s="369" t="s">
        <v>155</v>
      </c>
      <c r="B18" s="370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1"/>
    </row>
    <row r="19" spans="1:16" ht="16.5" thickTop="1" x14ac:dyDescent="0.25">
      <c r="A19" s="295" t="s">
        <v>16</v>
      </c>
      <c r="B19" s="214" t="s">
        <v>17</v>
      </c>
      <c r="C19" s="214" t="s">
        <v>17</v>
      </c>
      <c r="D19" s="303">
        <f>SUM(D20:D29)</f>
        <v>1487</v>
      </c>
      <c r="E19" s="302">
        <f>SUM(E20:E29)</f>
        <v>99.999999999999986</v>
      </c>
      <c r="F19" s="304">
        <f>SUM(F20:F28)</f>
        <v>292966</v>
      </c>
      <c r="G19" s="301">
        <f>SUM(G20:G28)</f>
        <v>100</v>
      </c>
      <c r="H19" s="214" t="s">
        <v>1</v>
      </c>
      <c r="I19" s="214" t="s">
        <v>1</v>
      </c>
      <c r="J19" s="304">
        <f>SUM(J20:J28)</f>
        <v>1050</v>
      </c>
      <c r="K19" s="301">
        <f>SUM(K20:K28)</f>
        <v>99.999999999999986</v>
      </c>
      <c r="L19" s="304">
        <f>SUM(L20:L28)</f>
        <v>19419</v>
      </c>
      <c r="M19" s="301">
        <f>SUM(M20:M28)</f>
        <v>100.00000000000001</v>
      </c>
      <c r="N19" s="214" t="s">
        <v>17</v>
      </c>
      <c r="O19" s="214" t="s">
        <v>17</v>
      </c>
      <c r="P19" s="305" t="s">
        <v>18</v>
      </c>
    </row>
    <row r="20" spans="1:16" s="8" customFormat="1" ht="24.95" customHeight="1" x14ac:dyDescent="0.25">
      <c r="A20" s="7" t="s">
        <v>42</v>
      </c>
      <c r="B20" s="7" t="s">
        <v>17</v>
      </c>
      <c r="C20" s="7" t="s">
        <v>17</v>
      </c>
      <c r="D20" s="16">
        <v>19</v>
      </c>
      <c r="E20" s="28">
        <f>+D20/$D$55*100</f>
        <v>1.2777404169468729</v>
      </c>
      <c r="F20" s="30">
        <v>766</v>
      </c>
      <c r="G20" s="28">
        <f>+F20/$F$19*100</f>
        <v>0.26146378760675298</v>
      </c>
      <c r="H20" s="4" t="s">
        <v>1</v>
      </c>
      <c r="I20" s="4" t="s">
        <v>1</v>
      </c>
      <c r="J20" s="37">
        <v>0</v>
      </c>
      <c r="K20" s="37">
        <v>0</v>
      </c>
      <c r="L20" s="18">
        <v>79</v>
      </c>
      <c r="M20" s="28">
        <f>+L20/$L$19*100</f>
        <v>0.40681806478191457</v>
      </c>
      <c r="N20" s="7" t="s">
        <v>17</v>
      </c>
      <c r="O20" s="7" t="s">
        <v>17</v>
      </c>
      <c r="P20" s="29" t="s">
        <v>43</v>
      </c>
    </row>
    <row r="21" spans="1:16" s="50" customFormat="1" ht="24.95" customHeight="1" x14ac:dyDescent="0.25">
      <c r="A21" s="7" t="s">
        <v>44</v>
      </c>
      <c r="B21" s="7" t="s">
        <v>17</v>
      </c>
      <c r="C21" s="7" t="s">
        <v>17</v>
      </c>
      <c r="D21" s="16">
        <v>31</v>
      </c>
      <c r="E21" s="28">
        <f t="shared" ref="E21:E27" si="5">+D21/$D$55*100</f>
        <v>2.0847343644922667</v>
      </c>
      <c r="F21" s="30">
        <v>2608</v>
      </c>
      <c r="G21" s="28">
        <f t="shared" ref="G21:G27" si="6">+F21/$F$19*100</f>
        <v>0.89020568939740441</v>
      </c>
      <c r="H21" s="4" t="s">
        <v>1</v>
      </c>
      <c r="I21" s="4" t="s">
        <v>1</v>
      </c>
      <c r="J21" s="37">
        <v>0</v>
      </c>
      <c r="K21" s="37">
        <v>0</v>
      </c>
      <c r="L21" s="18">
        <v>61</v>
      </c>
      <c r="M21" s="28">
        <f t="shared" ref="M21:M27" si="7">+L21/$L$19*100</f>
        <v>0.31412534116071889</v>
      </c>
      <c r="N21" s="7" t="s">
        <v>17</v>
      </c>
      <c r="O21" s="7" t="s">
        <v>17</v>
      </c>
      <c r="P21" s="29" t="s">
        <v>45</v>
      </c>
    </row>
    <row r="22" spans="1:16" s="50" customFormat="1" ht="24.95" customHeight="1" x14ac:dyDescent="0.25">
      <c r="A22" s="7" t="s">
        <v>46</v>
      </c>
      <c r="B22" s="7" t="s">
        <v>17</v>
      </c>
      <c r="C22" s="7" t="s">
        <v>17</v>
      </c>
      <c r="D22" s="16">
        <v>43</v>
      </c>
      <c r="E22" s="28">
        <f t="shared" si="5"/>
        <v>2.8917283120376598</v>
      </c>
      <c r="F22" s="30">
        <v>19914</v>
      </c>
      <c r="G22" s="28">
        <f t="shared" si="6"/>
        <v>6.7973758047008861</v>
      </c>
      <c r="H22" s="4" t="s">
        <v>1</v>
      </c>
      <c r="I22" s="4" t="s">
        <v>1</v>
      </c>
      <c r="J22" s="18">
        <f>+'[3]102'!H8</f>
        <v>148</v>
      </c>
      <c r="K22" s="41">
        <f>+J22/$J$19*100</f>
        <v>14.095238095238095</v>
      </c>
      <c r="L22" s="18">
        <v>634</v>
      </c>
      <c r="M22" s="28">
        <f t="shared" si="7"/>
        <v>3.2648437097687832</v>
      </c>
      <c r="N22" s="7" t="s">
        <v>17</v>
      </c>
      <c r="O22" s="7" t="s">
        <v>17</v>
      </c>
      <c r="P22" s="29" t="s">
        <v>47</v>
      </c>
    </row>
    <row r="23" spans="1:16" s="50" customFormat="1" ht="24.95" customHeight="1" x14ac:dyDescent="0.25">
      <c r="A23" s="7" t="s">
        <v>48</v>
      </c>
      <c r="B23" s="7" t="s">
        <v>17</v>
      </c>
      <c r="C23" s="7" t="s">
        <v>17</v>
      </c>
      <c r="D23" s="16">
        <v>140</v>
      </c>
      <c r="E23" s="28">
        <f t="shared" si="5"/>
        <v>9.4149293880295897</v>
      </c>
      <c r="F23" s="30">
        <v>32955</v>
      </c>
      <c r="G23" s="28">
        <f t="shared" si="6"/>
        <v>11.248745588225255</v>
      </c>
      <c r="H23" s="4" t="s">
        <v>1</v>
      </c>
      <c r="I23" s="4" t="s">
        <v>1</v>
      </c>
      <c r="J23" s="18">
        <f>+'[3]102'!H9</f>
        <v>236</v>
      </c>
      <c r="K23" s="41">
        <f t="shared" ref="K23:K26" si="8">+J23/$J$19*100</f>
        <v>22.476190476190478</v>
      </c>
      <c r="L23" s="18">
        <v>6651</v>
      </c>
      <c r="M23" s="28">
        <f t="shared" si="7"/>
        <v>34.249961378031827</v>
      </c>
      <c r="N23" s="7" t="s">
        <v>17</v>
      </c>
      <c r="O23" s="7" t="s">
        <v>17</v>
      </c>
      <c r="P23" s="29" t="s">
        <v>49</v>
      </c>
    </row>
    <row r="24" spans="1:16" s="50" customFormat="1" ht="24.95" customHeight="1" x14ac:dyDescent="0.25">
      <c r="A24" s="7" t="s">
        <v>50</v>
      </c>
      <c r="B24" s="7" t="s">
        <v>17</v>
      </c>
      <c r="C24" s="7" t="s">
        <v>17</v>
      </c>
      <c r="D24" s="16">
        <v>582</v>
      </c>
      <c r="E24" s="28">
        <f t="shared" si="5"/>
        <v>39.13920645595158</v>
      </c>
      <c r="F24" s="30">
        <v>134689</v>
      </c>
      <c r="G24" s="28">
        <f t="shared" si="6"/>
        <v>45.974276878545631</v>
      </c>
      <c r="H24" s="4" t="s">
        <v>1</v>
      </c>
      <c r="I24" s="4" t="s">
        <v>1</v>
      </c>
      <c r="J24" s="18">
        <f>+'[3]102'!H10</f>
        <v>306</v>
      </c>
      <c r="K24" s="41">
        <f t="shared" si="8"/>
        <v>29.142857142857142</v>
      </c>
      <c r="L24" s="18">
        <v>5550</v>
      </c>
      <c r="M24" s="28">
        <f t="shared" si="7"/>
        <v>28.580256449868685</v>
      </c>
      <c r="N24" s="7" t="s">
        <v>17</v>
      </c>
      <c r="O24" s="7" t="s">
        <v>17</v>
      </c>
      <c r="P24" s="29" t="s">
        <v>132</v>
      </c>
    </row>
    <row r="25" spans="1:16" s="50" customFormat="1" ht="24.95" customHeight="1" x14ac:dyDescent="0.25">
      <c r="A25" s="7" t="s">
        <v>51</v>
      </c>
      <c r="B25" s="7" t="s">
        <v>17</v>
      </c>
      <c r="C25" s="7" t="s">
        <v>17</v>
      </c>
      <c r="D25" s="16">
        <v>111</v>
      </c>
      <c r="E25" s="28">
        <f t="shared" si="5"/>
        <v>7.4646940147948886</v>
      </c>
      <c r="F25" s="30">
        <v>30083</v>
      </c>
      <c r="G25" s="28">
        <f t="shared" si="6"/>
        <v>10.268427052968605</v>
      </c>
      <c r="H25" s="4" t="s">
        <v>1</v>
      </c>
      <c r="I25" s="4" t="s">
        <v>1</v>
      </c>
      <c r="J25" s="18">
        <f>+'[3]102'!H11</f>
        <v>60</v>
      </c>
      <c r="K25" s="41">
        <f t="shared" si="8"/>
        <v>5.7142857142857144</v>
      </c>
      <c r="L25" s="18">
        <v>1595</v>
      </c>
      <c r="M25" s="28">
        <f t="shared" si="7"/>
        <v>8.2136052319892894</v>
      </c>
      <c r="N25" s="7" t="s">
        <v>17</v>
      </c>
      <c r="O25" s="7" t="s">
        <v>17</v>
      </c>
      <c r="P25" s="29" t="s">
        <v>52</v>
      </c>
    </row>
    <row r="26" spans="1:16" s="50" customFormat="1" ht="24.95" customHeight="1" x14ac:dyDescent="0.25">
      <c r="A26" s="7" t="s">
        <v>53</v>
      </c>
      <c r="B26" s="7" t="s">
        <v>17</v>
      </c>
      <c r="C26" s="7" t="s">
        <v>17</v>
      </c>
      <c r="D26" s="16">
        <v>531</v>
      </c>
      <c r="E26" s="28">
        <f t="shared" si="5"/>
        <v>35.709482178883654</v>
      </c>
      <c r="F26" s="30">
        <v>71227</v>
      </c>
      <c r="G26" s="28">
        <f t="shared" si="6"/>
        <v>24.312377545517229</v>
      </c>
      <c r="H26" s="4" t="s">
        <v>1</v>
      </c>
      <c r="I26" s="4" t="s">
        <v>1</v>
      </c>
      <c r="J26" s="18">
        <f>+'[3]102'!$H$12</f>
        <v>300</v>
      </c>
      <c r="K26" s="41">
        <f t="shared" si="8"/>
        <v>28.571428571428569</v>
      </c>
      <c r="L26" s="18">
        <v>4644</v>
      </c>
      <c r="M26" s="28">
        <f t="shared" si="7"/>
        <v>23.914722694268502</v>
      </c>
      <c r="N26" s="7" t="s">
        <v>17</v>
      </c>
      <c r="O26" s="7" t="s">
        <v>17</v>
      </c>
      <c r="P26" s="29" t="s">
        <v>133</v>
      </c>
    </row>
    <row r="27" spans="1:16" s="50" customFormat="1" ht="24.95" customHeight="1" x14ac:dyDescent="0.25">
      <c r="A27" s="7" t="s">
        <v>54</v>
      </c>
      <c r="B27" s="7" t="s">
        <v>17</v>
      </c>
      <c r="C27" s="7" t="s">
        <v>17</v>
      </c>
      <c r="D27" s="16">
        <v>6</v>
      </c>
      <c r="E27" s="28">
        <f t="shared" si="5"/>
        <v>0.40349697377269672</v>
      </c>
      <c r="F27" s="30">
        <v>724</v>
      </c>
      <c r="G27" s="28">
        <f t="shared" si="6"/>
        <v>0.24712765303823653</v>
      </c>
      <c r="H27" s="4" t="s">
        <v>1</v>
      </c>
      <c r="I27" s="4" t="s">
        <v>1</v>
      </c>
      <c r="J27" s="37">
        <v>0</v>
      </c>
      <c r="K27" s="37">
        <v>0</v>
      </c>
      <c r="L27" s="18">
        <v>205</v>
      </c>
      <c r="M27" s="28">
        <f t="shared" si="7"/>
        <v>1.0556671301302847</v>
      </c>
      <c r="N27" s="7" t="s">
        <v>17</v>
      </c>
      <c r="O27" s="7" t="s">
        <v>17</v>
      </c>
      <c r="P27" s="29" t="s">
        <v>134</v>
      </c>
    </row>
    <row r="28" spans="1:16" s="13" customFormat="1" x14ac:dyDescent="0.25">
      <c r="A28" s="7" t="s">
        <v>55</v>
      </c>
      <c r="B28" s="7" t="s">
        <v>17</v>
      </c>
      <c r="C28" s="7" t="s">
        <v>17</v>
      </c>
      <c r="D28" s="37">
        <v>0</v>
      </c>
      <c r="E28" s="37">
        <v>0</v>
      </c>
      <c r="F28" s="37">
        <v>0</v>
      </c>
      <c r="G28" s="37">
        <v>0</v>
      </c>
      <c r="H28" s="4" t="s">
        <v>1</v>
      </c>
      <c r="I28" s="4" t="s">
        <v>1</v>
      </c>
      <c r="J28" s="37">
        <v>0</v>
      </c>
      <c r="K28" s="37">
        <v>0</v>
      </c>
      <c r="L28" s="37">
        <v>0</v>
      </c>
      <c r="M28" s="37">
        <v>0</v>
      </c>
      <c r="N28" s="7" t="s">
        <v>17</v>
      </c>
      <c r="O28" s="7" t="s">
        <v>17</v>
      </c>
      <c r="P28" s="29" t="s">
        <v>56</v>
      </c>
    </row>
    <row r="29" spans="1:16" s="13" customFormat="1" ht="15.75" thickBot="1" x14ac:dyDescent="0.3">
      <c r="A29" s="265" t="s">
        <v>137</v>
      </c>
      <c r="B29" s="334" t="s">
        <v>17</v>
      </c>
      <c r="C29" s="334" t="s">
        <v>17</v>
      </c>
      <c r="D29" s="242">
        <v>24</v>
      </c>
      <c r="E29" s="312">
        <f t="shared" ref="E29" si="9">+D29/$D$55*100</f>
        <v>1.6139878950907869</v>
      </c>
      <c r="F29" s="318">
        <v>0</v>
      </c>
      <c r="G29" s="318">
        <v>0</v>
      </c>
      <c r="H29" s="308" t="s">
        <v>1</v>
      </c>
      <c r="I29" s="308" t="s">
        <v>1</v>
      </c>
      <c r="J29" s="318">
        <v>0</v>
      </c>
      <c r="K29" s="318">
        <v>0</v>
      </c>
      <c r="L29" s="318">
        <v>0</v>
      </c>
      <c r="M29" s="318">
        <v>0</v>
      </c>
      <c r="N29" s="334" t="s">
        <v>17</v>
      </c>
      <c r="O29" s="334" t="s">
        <v>17</v>
      </c>
      <c r="P29" s="319" t="s">
        <v>169</v>
      </c>
    </row>
    <row r="30" spans="1:16" s="65" customFormat="1" ht="19.5" thickTop="1" thickBot="1" x14ac:dyDescent="0.3">
      <c r="A30" s="387" t="s">
        <v>156</v>
      </c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9"/>
    </row>
    <row r="31" spans="1:16" ht="16.5" thickTop="1" x14ac:dyDescent="0.25">
      <c r="A31" s="295" t="s">
        <v>16</v>
      </c>
      <c r="B31" s="214" t="s">
        <v>17</v>
      </c>
      <c r="C31" s="214" t="s">
        <v>17</v>
      </c>
      <c r="D31" s="303">
        <f>SUM(D32:D41)</f>
        <v>6998</v>
      </c>
      <c r="E31" s="302">
        <f>SUM(E32:E41)</f>
        <v>100</v>
      </c>
      <c r="F31" s="304">
        <f>SUM(F32:F40)</f>
        <v>458845</v>
      </c>
      <c r="G31" s="301">
        <f>SUM(G32:G40)</f>
        <v>99.999999999999986</v>
      </c>
      <c r="H31" s="214" t="s">
        <v>1</v>
      </c>
      <c r="I31" s="214" t="s">
        <v>1</v>
      </c>
      <c r="J31" s="304">
        <f>SUM(J32:J40)</f>
        <v>1896</v>
      </c>
      <c r="K31" s="301">
        <f>SUM(K32:K40)</f>
        <v>100</v>
      </c>
      <c r="L31" s="304">
        <f>SUM(L32:L40)</f>
        <v>28660</v>
      </c>
      <c r="M31" s="301">
        <f>SUM(M32:M40)</f>
        <v>100</v>
      </c>
      <c r="N31" s="214" t="s">
        <v>17</v>
      </c>
      <c r="O31" s="214" t="s">
        <v>17</v>
      </c>
      <c r="P31" s="305" t="s">
        <v>18</v>
      </c>
    </row>
    <row r="32" spans="1:16" s="8" customFormat="1" ht="24.95" customHeight="1" x14ac:dyDescent="0.25">
      <c r="A32" s="7" t="s">
        <v>140</v>
      </c>
      <c r="B32" s="7" t="s">
        <v>17</v>
      </c>
      <c r="C32" s="7" t="s">
        <v>17</v>
      </c>
      <c r="D32" s="16">
        <v>55</v>
      </c>
      <c r="E32" s="28">
        <f>+D32/$D$67*100</f>
        <v>0.78593883966847666</v>
      </c>
      <c r="F32" s="37">
        <v>0</v>
      </c>
      <c r="G32" s="37">
        <v>0</v>
      </c>
      <c r="H32" s="4" t="s">
        <v>1</v>
      </c>
      <c r="I32" s="4" t="s">
        <v>1</v>
      </c>
      <c r="J32" s="37">
        <v>0</v>
      </c>
      <c r="K32" s="37">
        <v>0</v>
      </c>
      <c r="L32" s="37">
        <v>0</v>
      </c>
      <c r="M32" s="37">
        <v>0</v>
      </c>
      <c r="N32" s="7" t="s">
        <v>17</v>
      </c>
      <c r="O32" s="7" t="s">
        <v>17</v>
      </c>
      <c r="P32" s="29" t="s">
        <v>43</v>
      </c>
    </row>
    <row r="33" spans="1:16" s="50" customFormat="1" ht="24.95" customHeight="1" x14ac:dyDescent="0.25">
      <c r="A33" s="7" t="s">
        <v>141</v>
      </c>
      <c r="B33" s="7" t="s">
        <v>17</v>
      </c>
      <c r="C33" s="7" t="s">
        <v>17</v>
      </c>
      <c r="D33" s="16">
        <v>38</v>
      </c>
      <c r="E33" s="28">
        <f t="shared" ref="E33:E39" si="10">+D33/$D$67*100</f>
        <v>0.54301228922549294</v>
      </c>
      <c r="F33" s="30">
        <v>623</v>
      </c>
      <c r="G33" s="28">
        <f t="shared" ref="G33:G39" si="11">+F33/$F$31*100</f>
        <v>0.1357756976756857</v>
      </c>
      <c r="H33" s="4" t="s">
        <v>1</v>
      </c>
      <c r="I33" s="4" t="s">
        <v>1</v>
      </c>
      <c r="J33" s="37">
        <v>0</v>
      </c>
      <c r="K33" s="37">
        <v>0</v>
      </c>
      <c r="L33" s="37">
        <v>0</v>
      </c>
      <c r="M33" s="37">
        <v>0</v>
      </c>
      <c r="N33" s="7" t="s">
        <v>17</v>
      </c>
      <c r="O33" s="7" t="s">
        <v>17</v>
      </c>
      <c r="P33" s="29" t="s">
        <v>45</v>
      </c>
    </row>
    <row r="34" spans="1:16" s="50" customFormat="1" ht="24.95" customHeight="1" x14ac:dyDescent="0.25">
      <c r="A34" s="7" t="s">
        <v>46</v>
      </c>
      <c r="B34" s="7" t="s">
        <v>17</v>
      </c>
      <c r="C34" s="7" t="s">
        <v>17</v>
      </c>
      <c r="D34" s="16">
        <v>26</v>
      </c>
      <c r="E34" s="28">
        <f t="shared" si="10"/>
        <v>0.3715347242069163</v>
      </c>
      <c r="F34" s="30">
        <v>6405</v>
      </c>
      <c r="G34" s="28">
        <f t="shared" si="11"/>
        <v>1.3958962176769933</v>
      </c>
      <c r="H34" s="4" t="s">
        <v>1</v>
      </c>
      <c r="I34" s="4" t="s">
        <v>1</v>
      </c>
      <c r="J34" s="18">
        <f>+'[3]102'!I8</f>
        <v>56</v>
      </c>
      <c r="K34" s="41">
        <f>+J34/$J$31*100</f>
        <v>2.9535864978902953</v>
      </c>
      <c r="L34" s="18">
        <v>486</v>
      </c>
      <c r="M34" s="28">
        <f t="shared" ref="M34:M39" si="12">+L34/$L$31*100</f>
        <v>1.6957431960921143</v>
      </c>
      <c r="N34" s="7" t="s">
        <v>17</v>
      </c>
      <c r="O34" s="7" t="s">
        <v>17</v>
      </c>
      <c r="P34" s="29" t="s">
        <v>47</v>
      </c>
    </row>
    <row r="35" spans="1:16" s="50" customFormat="1" ht="24.95" customHeight="1" x14ac:dyDescent="0.25">
      <c r="A35" s="7" t="s">
        <v>48</v>
      </c>
      <c r="B35" s="7" t="s">
        <v>17</v>
      </c>
      <c r="C35" s="7" t="s">
        <v>17</v>
      </c>
      <c r="D35" s="16">
        <v>208</v>
      </c>
      <c r="E35" s="28">
        <f t="shared" si="10"/>
        <v>2.9722777936553304</v>
      </c>
      <c r="F35" s="30">
        <v>6792</v>
      </c>
      <c r="G35" s="28">
        <f t="shared" si="11"/>
        <v>1.4802384247403808</v>
      </c>
      <c r="H35" s="4" t="s">
        <v>1</v>
      </c>
      <c r="I35" s="4" t="s">
        <v>1</v>
      </c>
      <c r="J35" s="18">
        <f>+'[3]102'!I9</f>
        <v>208</v>
      </c>
      <c r="K35" s="41">
        <f t="shared" ref="K35:K38" si="13">+J35/$J$31*100</f>
        <v>10.970464135021098</v>
      </c>
      <c r="L35" s="18">
        <v>4770</v>
      </c>
      <c r="M35" s="28">
        <f t="shared" si="12"/>
        <v>16.643405443126309</v>
      </c>
      <c r="N35" s="7" t="s">
        <v>17</v>
      </c>
      <c r="O35" s="7" t="s">
        <v>17</v>
      </c>
      <c r="P35" s="29" t="s">
        <v>49</v>
      </c>
    </row>
    <row r="36" spans="1:16" s="50" customFormat="1" ht="24.95" customHeight="1" x14ac:dyDescent="0.25">
      <c r="A36" s="7" t="s">
        <v>50</v>
      </c>
      <c r="B36" s="7" t="s">
        <v>17</v>
      </c>
      <c r="C36" s="7" t="s">
        <v>17</v>
      </c>
      <c r="D36" s="16">
        <v>868</v>
      </c>
      <c r="E36" s="28">
        <f t="shared" si="10"/>
        <v>12.403543869677049</v>
      </c>
      <c r="F36" s="30">
        <v>70952</v>
      </c>
      <c r="G36" s="28">
        <f t="shared" si="11"/>
        <v>15.463173838660113</v>
      </c>
      <c r="H36" s="4" t="s">
        <v>1</v>
      </c>
      <c r="I36" s="4" t="s">
        <v>1</v>
      </c>
      <c r="J36" s="18">
        <f>+'[3]102'!I10</f>
        <v>458</v>
      </c>
      <c r="K36" s="41">
        <f t="shared" si="13"/>
        <v>24.156118143459913</v>
      </c>
      <c r="L36" s="18">
        <v>6172</v>
      </c>
      <c r="M36" s="28">
        <f t="shared" si="12"/>
        <v>21.535240753663643</v>
      </c>
      <c r="N36" s="7" t="s">
        <v>17</v>
      </c>
      <c r="O36" s="7" t="s">
        <v>17</v>
      </c>
      <c r="P36" s="29" t="s">
        <v>132</v>
      </c>
    </row>
    <row r="37" spans="1:16" s="50" customFormat="1" ht="24.95" customHeight="1" x14ac:dyDescent="0.25">
      <c r="A37" s="7" t="s">
        <v>51</v>
      </c>
      <c r="B37" s="7" t="s">
        <v>17</v>
      </c>
      <c r="C37" s="7" t="s">
        <v>17</v>
      </c>
      <c r="D37" s="16">
        <v>1362</v>
      </c>
      <c r="E37" s="28">
        <f t="shared" si="10"/>
        <v>19.462703629608459</v>
      </c>
      <c r="F37" s="30">
        <v>23386</v>
      </c>
      <c r="G37" s="28">
        <f t="shared" si="11"/>
        <v>5.0967102180474884</v>
      </c>
      <c r="H37" s="4" t="s">
        <v>1</v>
      </c>
      <c r="I37" s="4" t="s">
        <v>1</v>
      </c>
      <c r="J37" s="18">
        <f>+'[3]102'!I11</f>
        <v>88</v>
      </c>
      <c r="K37" s="41">
        <f t="shared" si="13"/>
        <v>4.6413502109704643</v>
      </c>
      <c r="L37" s="18">
        <v>4170</v>
      </c>
      <c r="M37" s="28">
        <f t="shared" si="12"/>
        <v>14.54989532449407</v>
      </c>
      <c r="N37" s="7" t="s">
        <v>17</v>
      </c>
      <c r="O37" s="7" t="s">
        <v>17</v>
      </c>
      <c r="P37" s="29" t="s">
        <v>52</v>
      </c>
    </row>
    <row r="38" spans="1:16" s="50" customFormat="1" ht="24.95" customHeight="1" x14ac:dyDescent="0.25">
      <c r="A38" s="7" t="s">
        <v>53</v>
      </c>
      <c r="B38" s="7" t="s">
        <v>17</v>
      </c>
      <c r="C38" s="7" t="s">
        <v>17</v>
      </c>
      <c r="D38" s="16">
        <v>4398</v>
      </c>
      <c r="E38" s="28">
        <f t="shared" si="10"/>
        <v>62.846527579308372</v>
      </c>
      <c r="F38" s="30">
        <v>344660</v>
      </c>
      <c r="G38" s="28">
        <f t="shared" si="11"/>
        <v>75.114690145909833</v>
      </c>
      <c r="H38" s="4" t="s">
        <v>1</v>
      </c>
      <c r="I38" s="4" t="s">
        <v>1</v>
      </c>
      <c r="J38" s="18">
        <f>+'[3]102'!$I$12</f>
        <v>1086</v>
      </c>
      <c r="K38" s="41">
        <f t="shared" si="13"/>
        <v>57.278481012658233</v>
      </c>
      <c r="L38" s="18">
        <v>12667</v>
      </c>
      <c r="M38" s="28">
        <f t="shared" si="12"/>
        <v>44.197487787857639</v>
      </c>
      <c r="N38" s="7" t="s">
        <v>17</v>
      </c>
      <c r="O38" s="7" t="s">
        <v>17</v>
      </c>
      <c r="P38" s="29" t="s">
        <v>133</v>
      </c>
    </row>
    <row r="39" spans="1:16" s="50" customFormat="1" ht="24.95" customHeight="1" x14ac:dyDescent="0.25">
      <c r="A39" s="7" t="s">
        <v>54</v>
      </c>
      <c r="B39" s="7" t="s">
        <v>17</v>
      </c>
      <c r="C39" s="7" t="s">
        <v>17</v>
      </c>
      <c r="D39" s="16">
        <v>28</v>
      </c>
      <c r="E39" s="28">
        <f t="shared" si="10"/>
        <v>0.40011431837667905</v>
      </c>
      <c r="F39" s="30">
        <v>6027</v>
      </c>
      <c r="G39" s="28">
        <f t="shared" si="11"/>
        <v>1.3135154572894987</v>
      </c>
      <c r="H39" s="4" t="s">
        <v>1</v>
      </c>
      <c r="I39" s="4" t="s">
        <v>1</v>
      </c>
      <c r="J39" s="37">
        <v>0</v>
      </c>
      <c r="K39" s="37">
        <v>0</v>
      </c>
      <c r="L39" s="18">
        <v>395</v>
      </c>
      <c r="M39" s="28">
        <f t="shared" si="12"/>
        <v>1.3782274947662247</v>
      </c>
      <c r="N39" s="7" t="s">
        <v>17</v>
      </c>
      <c r="O39" s="7" t="s">
        <v>17</v>
      </c>
      <c r="P39" s="29" t="s">
        <v>134</v>
      </c>
    </row>
    <row r="40" spans="1:16" s="13" customFormat="1" ht="24.95" customHeight="1" x14ac:dyDescent="0.25">
      <c r="A40" s="7" t="s">
        <v>55</v>
      </c>
      <c r="B40" s="7" t="s">
        <v>17</v>
      </c>
      <c r="C40" s="7" t="s">
        <v>17</v>
      </c>
      <c r="D40" s="37">
        <v>0</v>
      </c>
      <c r="E40" s="37">
        <v>0</v>
      </c>
      <c r="F40" s="37">
        <v>0</v>
      </c>
      <c r="G40" s="37">
        <v>0</v>
      </c>
      <c r="H40" s="4" t="s">
        <v>1</v>
      </c>
      <c r="I40" s="4" t="s">
        <v>1</v>
      </c>
      <c r="J40" s="37">
        <v>0</v>
      </c>
      <c r="K40" s="37">
        <v>0</v>
      </c>
      <c r="L40" s="37">
        <v>0</v>
      </c>
      <c r="M40" s="37">
        <v>0</v>
      </c>
      <c r="N40" s="7" t="s">
        <v>17</v>
      </c>
      <c r="O40" s="7" t="s">
        <v>17</v>
      </c>
      <c r="P40" s="29" t="s">
        <v>56</v>
      </c>
    </row>
    <row r="41" spans="1:16" s="13" customFormat="1" ht="15.75" thickBot="1" x14ac:dyDescent="0.3">
      <c r="A41" s="265" t="s">
        <v>137</v>
      </c>
      <c r="B41" s="239" t="s">
        <v>17</v>
      </c>
      <c r="C41" s="239" t="s">
        <v>17</v>
      </c>
      <c r="D41" s="318">
        <v>15</v>
      </c>
      <c r="E41" s="312">
        <f t="shared" ref="E41" si="14">+D41/$D$67*100</f>
        <v>0.21434695627322092</v>
      </c>
      <c r="F41" s="318">
        <v>0</v>
      </c>
      <c r="G41" s="318">
        <v>0</v>
      </c>
      <c r="H41" s="308" t="s">
        <v>1</v>
      </c>
      <c r="I41" s="308" t="s">
        <v>1</v>
      </c>
      <c r="J41" s="318">
        <v>0</v>
      </c>
      <c r="K41" s="318">
        <v>0</v>
      </c>
      <c r="L41" s="318">
        <v>0</v>
      </c>
      <c r="M41" s="318">
        <v>0</v>
      </c>
      <c r="N41" s="239" t="s">
        <v>17</v>
      </c>
      <c r="O41" s="239" t="s">
        <v>17</v>
      </c>
      <c r="P41" s="319" t="s">
        <v>169</v>
      </c>
    </row>
    <row r="42" spans="1:16" s="65" customFormat="1" ht="19.5" thickTop="1" thickBot="1" x14ac:dyDescent="0.3">
      <c r="A42" s="387" t="s">
        <v>157</v>
      </c>
      <c r="B42" s="388"/>
      <c r="C42" s="388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9"/>
    </row>
    <row r="43" spans="1:16" ht="16.5" thickTop="1" x14ac:dyDescent="0.25">
      <c r="A43" s="295" t="s">
        <v>16</v>
      </c>
      <c r="B43" s="214" t="s">
        <v>17</v>
      </c>
      <c r="C43" s="214" t="s">
        <v>17</v>
      </c>
      <c r="D43" s="303">
        <f>SUM(D44:D53)</f>
        <v>8485</v>
      </c>
      <c r="E43" s="302">
        <f>SUM(E44:E53)</f>
        <v>100</v>
      </c>
      <c r="F43" s="304">
        <f>SUM(F44:F52)</f>
        <v>693784</v>
      </c>
      <c r="G43" s="301">
        <f>SUM(G44:G52)</f>
        <v>100</v>
      </c>
      <c r="H43" s="214" t="s">
        <v>17</v>
      </c>
      <c r="I43" s="214" t="s">
        <v>17</v>
      </c>
      <c r="J43" s="304">
        <f>SUM(J44:J52)</f>
        <v>364</v>
      </c>
      <c r="K43" s="301">
        <f>SUM(K44:K52)</f>
        <v>100</v>
      </c>
      <c r="L43" s="304">
        <f>SUM(L44:L52)</f>
        <v>17368</v>
      </c>
      <c r="M43" s="301">
        <f>SUM(M44:M52)</f>
        <v>100</v>
      </c>
      <c r="N43" s="214" t="s">
        <v>17</v>
      </c>
      <c r="O43" s="214" t="s">
        <v>17</v>
      </c>
      <c r="P43" s="305" t="s">
        <v>18</v>
      </c>
    </row>
    <row r="44" spans="1:16" s="8" customFormat="1" ht="24.95" customHeight="1" x14ac:dyDescent="0.25">
      <c r="A44" s="7" t="s">
        <v>42</v>
      </c>
      <c r="B44" s="7" t="s">
        <v>17</v>
      </c>
      <c r="C44" s="7" t="s">
        <v>17</v>
      </c>
      <c r="D44" s="16">
        <v>74</v>
      </c>
      <c r="E44" s="28">
        <f>+D44/$D$43*100</f>
        <v>0.87212728344136703</v>
      </c>
      <c r="F44" s="30">
        <v>263</v>
      </c>
      <c r="G44" s="28">
        <f>+F44/$F$43*100</f>
        <v>3.790805207384431E-2</v>
      </c>
      <c r="H44" s="7" t="s">
        <v>17</v>
      </c>
      <c r="I44" s="7" t="s">
        <v>17</v>
      </c>
      <c r="J44" s="37">
        <v>0</v>
      </c>
      <c r="K44" s="37">
        <v>0</v>
      </c>
      <c r="L44" s="37">
        <v>0</v>
      </c>
      <c r="M44" s="37">
        <v>0</v>
      </c>
      <c r="N44" s="7" t="s">
        <v>17</v>
      </c>
      <c r="O44" s="7" t="s">
        <v>17</v>
      </c>
      <c r="P44" s="29" t="s">
        <v>43</v>
      </c>
    </row>
    <row r="45" spans="1:16" s="50" customFormat="1" ht="24.95" customHeight="1" x14ac:dyDescent="0.25">
      <c r="A45" s="7" t="s">
        <v>44</v>
      </c>
      <c r="B45" s="7" t="s">
        <v>17</v>
      </c>
      <c r="C45" s="7" t="s">
        <v>17</v>
      </c>
      <c r="D45" s="16">
        <v>69</v>
      </c>
      <c r="E45" s="28">
        <f t="shared" ref="E45:E53" si="15">+D45/$D$43*100</f>
        <v>0.81319976428992335</v>
      </c>
      <c r="F45" s="30">
        <v>1323</v>
      </c>
      <c r="G45" s="28">
        <f t="shared" ref="G45:G51" si="16">+F45/$F$43*100</f>
        <v>0.19069335701025103</v>
      </c>
      <c r="H45" s="7" t="s">
        <v>17</v>
      </c>
      <c r="I45" s="7" t="s">
        <v>17</v>
      </c>
      <c r="J45" s="37">
        <v>0</v>
      </c>
      <c r="K45" s="37">
        <v>0</v>
      </c>
      <c r="L45" s="37">
        <v>0</v>
      </c>
      <c r="M45" s="37">
        <v>0</v>
      </c>
      <c r="N45" s="7" t="s">
        <v>17</v>
      </c>
      <c r="O45" s="7" t="s">
        <v>17</v>
      </c>
      <c r="P45" s="29" t="s">
        <v>45</v>
      </c>
    </row>
    <row r="46" spans="1:16" s="50" customFormat="1" ht="24.95" customHeight="1" x14ac:dyDescent="0.25">
      <c r="A46" s="7" t="s">
        <v>46</v>
      </c>
      <c r="B46" s="7" t="s">
        <v>17</v>
      </c>
      <c r="C46" s="7" t="s">
        <v>17</v>
      </c>
      <c r="D46" s="16">
        <v>69</v>
      </c>
      <c r="E46" s="28">
        <f t="shared" si="15"/>
        <v>0.81319976428992335</v>
      </c>
      <c r="F46" s="30">
        <v>20865</v>
      </c>
      <c r="G46" s="28">
        <f t="shared" si="16"/>
        <v>3.0074201768850246</v>
      </c>
      <c r="H46" s="7" t="s">
        <v>17</v>
      </c>
      <c r="I46" s="7" t="s">
        <v>17</v>
      </c>
      <c r="J46" s="18">
        <f>+'[3]102'!D8</f>
        <v>28</v>
      </c>
      <c r="K46" s="41">
        <f>+J46/$J$43*100</f>
        <v>7.6923076923076925</v>
      </c>
      <c r="L46" s="18">
        <v>307</v>
      </c>
      <c r="M46" s="28">
        <f t="shared" ref="M46:M51" si="17">+L46/$L$43*100</f>
        <v>1.7676186089359742</v>
      </c>
      <c r="N46" s="7" t="s">
        <v>17</v>
      </c>
      <c r="O46" s="7" t="s">
        <v>17</v>
      </c>
      <c r="P46" s="29" t="s">
        <v>47</v>
      </c>
    </row>
    <row r="47" spans="1:16" s="50" customFormat="1" ht="24.95" customHeight="1" x14ac:dyDescent="0.25">
      <c r="A47" s="7" t="s">
        <v>48</v>
      </c>
      <c r="B47" s="7" t="s">
        <v>17</v>
      </c>
      <c r="C47" s="7" t="s">
        <v>17</v>
      </c>
      <c r="D47" s="16">
        <v>348</v>
      </c>
      <c r="E47" s="28">
        <f t="shared" si="15"/>
        <v>4.101355332940483</v>
      </c>
      <c r="F47" s="30">
        <v>31684</v>
      </c>
      <c r="G47" s="28">
        <f t="shared" si="16"/>
        <v>4.566839246797274</v>
      </c>
      <c r="H47" s="7" t="s">
        <v>17</v>
      </c>
      <c r="I47" s="7" t="s">
        <v>17</v>
      </c>
      <c r="J47" s="18">
        <f>+'[3]102'!D9</f>
        <v>84</v>
      </c>
      <c r="K47" s="41">
        <f t="shared" ref="K47:K50" si="18">+J47/$J$43*100</f>
        <v>23.076923076923077</v>
      </c>
      <c r="L47" s="18">
        <v>3202</v>
      </c>
      <c r="M47" s="28">
        <f t="shared" si="17"/>
        <v>18.436204514048825</v>
      </c>
      <c r="N47" s="7" t="s">
        <v>17</v>
      </c>
      <c r="O47" s="7" t="s">
        <v>17</v>
      </c>
      <c r="P47" s="29" t="s">
        <v>49</v>
      </c>
    </row>
    <row r="48" spans="1:16" s="50" customFormat="1" ht="24.95" customHeight="1" x14ac:dyDescent="0.25">
      <c r="A48" s="7" t="s">
        <v>50</v>
      </c>
      <c r="B48" s="7" t="s">
        <v>17</v>
      </c>
      <c r="C48" s="7" t="s">
        <v>17</v>
      </c>
      <c r="D48" s="16">
        <v>1450</v>
      </c>
      <c r="E48" s="28">
        <f t="shared" si="15"/>
        <v>17.088980553918681</v>
      </c>
      <c r="F48" s="30">
        <v>185533</v>
      </c>
      <c r="G48" s="28">
        <f t="shared" si="16"/>
        <v>26.742184887515425</v>
      </c>
      <c r="H48" s="7" t="s">
        <v>17</v>
      </c>
      <c r="I48" s="7" t="s">
        <v>17</v>
      </c>
      <c r="J48" s="18">
        <f>+'[3]102'!D10</f>
        <v>126</v>
      </c>
      <c r="K48" s="41">
        <f t="shared" si="18"/>
        <v>34.615384615384613</v>
      </c>
      <c r="L48" s="18">
        <v>3752</v>
      </c>
      <c r="M48" s="28">
        <f t="shared" si="17"/>
        <v>21.602947950253341</v>
      </c>
      <c r="N48" s="7" t="s">
        <v>17</v>
      </c>
      <c r="O48" s="7" t="s">
        <v>17</v>
      </c>
      <c r="P48" s="29" t="s">
        <v>132</v>
      </c>
    </row>
    <row r="49" spans="1:16" s="50" customFormat="1" ht="24.95" customHeight="1" x14ac:dyDescent="0.25">
      <c r="A49" s="7" t="s">
        <v>51</v>
      </c>
      <c r="B49" s="7" t="s">
        <v>17</v>
      </c>
      <c r="C49" s="7" t="s">
        <v>17</v>
      </c>
      <c r="D49" s="16">
        <v>1473</v>
      </c>
      <c r="E49" s="28">
        <f t="shared" si="15"/>
        <v>17.360047142015322</v>
      </c>
      <c r="F49" s="30">
        <v>49215</v>
      </c>
      <c r="G49" s="28">
        <f t="shared" si="16"/>
        <v>7.0937063985332616</v>
      </c>
      <c r="H49" s="7" t="s">
        <v>17</v>
      </c>
      <c r="I49" s="7" t="s">
        <v>17</v>
      </c>
      <c r="J49" s="18">
        <f>+'[3]102'!D11</f>
        <v>14</v>
      </c>
      <c r="K49" s="41">
        <f t="shared" si="18"/>
        <v>3.8461538461538463</v>
      </c>
      <c r="L49" s="18">
        <v>2682</v>
      </c>
      <c r="M49" s="28">
        <f t="shared" si="17"/>
        <v>15.442192538000921</v>
      </c>
      <c r="N49" s="7" t="s">
        <v>17</v>
      </c>
      <c r="O49" s="7" t="s">
        <v>17</v>
      </c>
      <c r="P49" s="29" t="s">
        <v>52</v>
      </c>
    </row>
    <row r="50" spans="1:16" s="50" customFormat="1" ht="24.95" customHeight="1" x14ac:dyDescent="0.25">
      <c r="A50" s="7" t="s">
        <v>53</v>
      </c>
      <c r="B50" s="7" t="s">
        <v>17</v>
      </c>
      <c r="C50" s="7" t="s">
        <v>17</v>
      </c>
      <c r="D50" s="16">
        <v>4929</v>
      </c>
      <c r="E50" s="28">
        <f t="shared" si="15"/>
        <v>58.09074837949322</v>
      </c>
      <c r="F50" s="30">
        <v>399027</v>
      </c>
      <c r="G50" s="28">
        <f t="shared" si="16"/>
        <v>57.514586672509026</v>
      </c>
      <c r="H50" s="7" t="s">
        <v>17</v>
      </c>
      <c r="I50" s="7" t="s">
        <v>17</v>
      </c>
      <c r="J50" s="18">
        <f>+'[3]102'!$D$12</f>
        <v>112</v>
      </c>
      <c r="K50" s="41">
        <f t="shared" si="18"/>
        <v>30.76923076923077</v>
      </c>
      <c r="L50" s="18">
        <v>7148</v>
      </c>
      <c r="M50" s="28">
        <f t="shared" si="17"/>
        <v>41.156149239981573</v>
      </c>
      <c r="N50" s="7" t="s">
        <v>17</v>
      </c>
      <c r="O50" s="7" t="s">
        <v>17</v>
      </c>
      <c r="P50" s="29" t="s">
        <v>133</v>
      </c>
    </row>
    <row r="51" spans="1:16" s="50" customFormat="1" ht="24.95" customHeight="1" x14ac:dyDescent="0.25">
      <c r="A51" s="7" t="s">
        <v>54</v>
      </c>
      <c r="B51" s="7" t="s">
        <v>17</v>
      </c>
      <c r="C51" s="7" t="s">
        <v>17</v>
      </c>
      <c r="D51" s="16">
        <v>34</v>
      </c>
      <c r="E51" s="28">
        <f t="shared" si="15"/>
        <v>0.40070713022981735</v>
      </c>
      <c r="F51" s="30">
        <v>5874</v>
      </c>
      <c r="G51" s="28">
        <f t="shared" si="16"/>
        <v>0.84666120867589911</v>
      </c>
      <c r="H51" s="7" t="s">
        <v>17</v>
      </c>
      <c r="I51" s="7" t="s">
        <v>17</v>
      </c>
      <c r="J51" s="37">
        <v>0</v>
      </c>
      <c r="K51" s="37">
        <v>0</v>
      </c>
      <c r="L51" s="18">
        <v>277</v>
      </c>
      <c r="M51" s="28">
        <f t="shared" si="17"/>
        <v>1.5948871487793643</v>
      </c>
      <c r="N51" s="7" t="s">
        <v>17</v>
      </c>
      <c r="O51" s="7" t="s">
        <v>17</v>
      </c>
      <c r="P51" s="29" t="s">
        <v>134</v>
      </c>
    </row>
    <row r="52" spans="1:16" s="13" customFormat="1" ht="24.95" customHeight="1" x14ac:dyDescent="0.25">
      <c r="A52" s="7" t="s">
        <v>55</v>
      </c>
      <c r="B52" s="7" t="s">
        <v>17</v>
      </c>
      <c r="C52" s="7" t="s">
        <v>17</v>
      </c>
      <c r="D52" s="37">
        <v>0</v>
      </c>
      <c r="E52" s="37">
        <v>0</v>
      </c>
      <c r="F52" s="37">
        <v>0</v>
      </c>
      <c r="G52" s="37">
        <v>0</v>
      </c>
      <c r="H52" s="7" t="s">
        <v>17</v>
      </c>
      <c r="I52" s="7" t="s">
        <v>17</v>
      </c>
      <c r="J52" s="37">
        <v>0</v>
      </c>
      <c r="K52" s="37">
        <v>0</v>
      </c>
      <c r="L52" s="37">
        <v>0</v>
      </c>
      <c r="M52" s="37">
        <v>0</v>
      </c>
      <c r="N52" s="7" t="s">
        <v>17</v>
      </c>
      <c r="O52" s="7" t="s">
        <v>17</v>
      </c>
      <c r="P52" s="29" t="s">
        <v>56</v>
      </c>
    </row>
    <row r="53" spans="1:16" s="13" customFormat="1" ht="15.75" thickBot="1" x14ac:dyDescent="0.3">
      <c r="A53" s="265" t="s">
        <v>137</v>
      </c>
      <c r="B53" s="334" t="s">
        <v>17</v>
      </c>
      <c r="C53" s="334" t="s">
        <v>17</v>
      </c>
      <c r="D53" s="242">
        <v>39</v>
      </c>
      <c r="E53" s="312">
        <f t="shared" si="15"/>
        <v>0.45963464938126108</v>
      </c>
      <c r="F53" s="318">
        <v>0</v>
      </c>
      <c r="G53" s="318">
        <v>0</v>
      </c>
      <c r="H53" s="334" t="s">
        <v>17</v>
      </c>
      <c r="I53" s="334" t="s">
        <v>17</v>
      </c>
      <c r="J53" s="318">
        <v>0</v>
      </c>
      <c r="K53" s="318">
        <v>0</v>
      </c>
      <c r="L53" s="318">
        <v>0</v>
      </c>
      <c r="M53" s="318">
        <v>0</v>
      </c>
      <c r="N53" s="334" t="s">
        <v>17</v>
      </c>
      <c r="O53" s="334" t="s">
        <v>17</v>
      </c>
      <c r="P53" s="319" t="s">
        <v>169</v>
      </c>
    </row>
    <row r="54" spans="1:16" s="65" customFormat="1" ht="19.5" thickTop="1" thickBot="1" x14ac:dyDescent="0.3">
      <c r="A54" s="387" t="s">
        <v>158</v>
      </c>
      <c r="B54" s="388"/>
      <c r="C54" s="388"/>
      <c r="D54" s="388"/>
      <c r="E54" s="388"/>
      <c r="F54" s="388"/>
      <c r="G54" s="388"/>
      <c r="H54" s="388"/>
      <c r="I54" s="388"/>
      <c r="J54" s="388"/>
      <c r="K54" s="388"/>
      <c r="L54" s="388"/>
      <c r="M54" s="388"/>
      <c r="N54" s="388"/>
      <c r="O54" s="388"/>
      <c r="P54" s="389"/>
    </row>
    <row r="55" spans="1:16" ht="16.5" thickTop="1" x14ac:dyDescent="0.25">
      <c r="A55" s="295" t="s">
        <v>16</v>
      </c>
      <c r="B55" s="214" t="s">
        <v>17</v>
      </c>
      <c r="C55" s="214" t="s">
        <v>17</v>
      </c>
      <c r="D55" s="303">
        <f>SUM(D56:D65)</f>
        <v>1487</v>
      </c>
      <c r="E55" s="302">
        <f>SUM(E56:E65)</f>
        <v>99.999999999999986</v>
      </c>
      <c r="F55" s="304">
        <f>SUM(F56:F64)</f>
        <v>254108</v>
      </c>
      <c r="G55" s="301">
        <f>SUM(G56:G64)</f>
        <v>100</v>
      </c>
      <c r="H55" s="214" t="s">
        <v>17</v>
      </c>
      <c r="I55" s="214" t="s">
        <v>17</v>
      </c>
      <c r="J55" s="304">
        <f>SUM(J56:J64)</f>
        <v>112</v>
      </c>
      <c r="K55" s="301">
        <f>SUM(K56:K64)</f>
        <v>100</v>
      </c>
      <c r="L55" s="304">
        <f>SUM(L56:L64)</f>
        <v>8650</v>
      </c>
      <c r="M55" s="301">
        <f>SUM(M56:M64)</f>
        <v>100</v>
      </c>
      <c r="N55" s="214" t="s">
        <v>17</v>
      </c>
      <c r="O55" s="214" t="s">
        <v>17</v>
      </c>
      <c r="P55" s="305" t="s">
        <v>18</v>
      </c>
    </row>
    <row r="56" spans="1:16" s="8" customFormat="1" ht="24.95" customHeight="1" x14ac:dyDescent="0.25">
      <c r="A56" s="7" t="s">
        <v>42</v>
      </c>
      <c r="B56" s="7" t="s">
        <v>17</v>
      </c>
      <c r="C56" s="7" t="s">
        <v>17</v>
      </c>
      <c r="D56" s="16">
        <v>19</v>
      </c>
      <c r="E56" s="28">
        <f>+D56/$D$55*100</f>
        <v>1.2777404169468729</v>
      </c>
      <c r="F56" s="30">
        <v>263</v>
      </c>
      <c r="G56" s="28">
        <f>+F56/$F$55*100</f>
        <v>0.10349929951044437</v>
      </c>
      <c r="H56" s="7" t="s">
        <v>17</v>
      </c>
      <c r="I56" s="7" t="s">
        <v>17</v>
      </c>
      <c r="J56" s="37">
        <v>0</v>
      </c>
      <c r="K56" s="37">
        <v>0</v>
      </c>
      <c r="L56" s="37">
        <v>0</v>
      </c>
      <c r="M56" s="37">
        <v>0</v>
      </c>
      <c r="N56" s="7" t="s">
        <v>17</v>
      </c>
      <c r="O56" s="7" t="s">
        <v>17</v>
      </c>
      <c r="P56" s="29" t="s">
        <v>43</v>
      </c>
    </row>
    <row r="57" spans="1:16" s="50" customFormat="1" ht="24.95" customHeight="1" x14ac:dyDescent="0.25">
      <c r="A57" s="7" t="s">
        <v>44</v>
      </c>
      <c r="B57" s="7" t="s">
        <v>17</v>
      </c>
      <c r="C57" s="7" t="s">
        <v>17</v>
      </c>
      <c r="D57" s="16">
        <v>31</v>
      </c>
      <c r="E57" s="28">
        <f t="shared" ref="E57:E65" si="19">+D57/$D$55*100</f>
        <v>2.0847343644922667</v>
      </c>
      <c r="F57" s="30">
        <v>700</v>
      </c>
      <c r="G57" s="28">
        <f t="shared" ref="G57:G63" si="20">+F57/$F$55*100</f>
        <v>0.27547342075023218</v>
      </c>
      <c r="H57" s="7" t="s">
        <v>17</v>
      </c>
      <c r="I57" s="7" t="s">
        <v>17</v>
      </c>
      <c r="J57" s="37">
        <v>0</v>
      </c>
      <c r="K57" s="37">
        <v>0</v>
      </c>
      <c r="L57" s="37">
        <v>0</v>
      </c>
      <c r="M57" s="37">
        <v>0</v>
      </c>
      <c r="N57" s="7" t="s">
        <v>17</v>
      </c>
      <c r="O57" s="7" t="s">
        <v>17</v>
      </c>
      <c r="P57" s="29" t="s">
        <v>45</v>
      </c>
    </row>
    <row r="58" spans="1:16" s="50" customFormat="1" ht="24.95" customHeight="1" x14ac:dyDescent="0.25">
      <c r="A58" s="7" t="s">
        <v>46</v>
      </c>
      <c r="B58" s="7" t="s">
        <v>17</v>
      </c>
      <c r="C58" s="7" t="s">
        <v>17</v>
      </c>
      <c r="D58" s="16">
        <v>43</v>
      </c>
      <c r="E58" s="28">
        <f t="shared" si="19"/>
        <v>2.8917283120376598</v>
      </c>
      <c r="F58" s="30">
        <v>15448</v>
      </c>
      <c r="G58" s="28">
        <f t="shared" si="20"/>
        <v>6.0793048624994102</v>
      </c>
      <c r="H58" s="7" t="s">
        <v>17</v>
      </c>
      <c r="I58" s="7" t="s">
        <v>17</v>
      </c>
      <c r="J58" s="18">
        <f>+'[3]102'!B8</f>
        <v>14</v>
      </c>
      <c r="K58" s="41">
        <f>+J58/$J$55*100</f>
        <v>12.5</v>
      </c>
      <c r="L58" s="18">
        <v>255</v>
      </c>
      <c r="M58" s="28">
        <f t="shared" ref="M58:M63" si="21">+L58/$L$55*100</f>
        <v>2.9479768786127165</v>
      </c>
      <c r="N58" s="7" t="s">
        <v>17</v>
      </c>
      <c r="O58" s="7" t="s">
        <v>17</v>
      </c>
      <c r="P58" s="29" t="s">
        <v>47</v>
      </c>
    </row>
    <row r="59" spans="1:16" s="50" customFormat="1" ht="24.95" customHeight="1" x14ac:dyDescent="0.25">
      <c r="A59" s="7" t="s">
        <v>48</v>
      </c>
      <c r="B59" s="7" t="s">
        <v>17</v>
      </c>
      <c r="C59" s="7" t="s">
        <v>17</v>
      </c>
      <c r="D59" s="16">
        <v>140</v>
      </c>
      <c r="E59" s="28">
        <f t="shared" si="19"/>
        <v>9.4149293880295897</v>
      </c>
      <c r="F59" s="30">
        <v>25500</v>
      </c>
      <c r="G59" s="28">
        <f t="shared" si="20"/>
        <v>10.035103184472744</v>
      </c>
      <c r="H59" s="7" t="s">
        <v>17</v>
      </c>
      <c r="I59" s="7" t="s">
        <v>17</v>
      </c>
      <c r="J59" s="18">
        <f>+'[3]102'!B9</f>
        <v>28</v>
      </c>
      <c r="K59" s="41">
        <f t="shared" ref="K59:K62" si="22">+J59/$J$55*100</f>
        <v>25</v>
      </c>
      <c r="L59" s="18">
        <v>2095</v>
      </c>
      <c r="M59" s="28">
        <f t="shared" si="21"/>
        <v>24.21965317919075</v>
      </c>
      <c r="N59" s="7" t="s">
        <v>17</v>
      </c>
      <c r="O59" s="7" t="s">
        <v>17</v>
      </c>
      <c r="P59" s="29" t="s">
        <v>49</v>
      </c>
    </row>
    <row r="60" spans="1:16" s="50" customFormat="1" ht="24.95" customHeight="1" x14ac:dyDescent="0.25">
      <c r="A60" s="7" t="s">
        <v>50</v>
      </c>
      <c r="B60" s="7" t="s">
        <v>17</v>
      </c>
      <c r="C60" s="7" t="s">
        <v>17</v>
      </c>
      <c r="D60" s="16">
        <v>582</v>
      </c>
      <c r="E60" s="28">
        <f t="shared" si="19"/>
        <v>39.13920645595158</v>
      </c>
      <c r="F60" s="30">
        <v>120014</v>
      </c>
      <c r="G60" s="28">
        <f t="shared" si="20"/>
        <v>47.229524454169095</v>
      </c>
      <c r="H60" s="7" t="s">
        <v>17</v>
      </c>
      <c r="I60" s="7" t="s">
        <v>17</v>
      </c>
      <c r="J60" s="18">
        <f>+'[3]102'!B10</f>
        <v>56</v>
      </c>
      <c r="K60" s="41">
        <f t="shared" si="22"/>
        <v>50</v>
      </c>
      <c r="L60" s="18">
        <v>2385</v>
      </c>
      <c r="M60" s="28">
        <f t="shared" si="21"/>
        <v>27.572254335260116</v>
      </c>
      <c r="N60" s="7" t="s">
        <v>17</v>
      </c>
      <c r="O60" s="7" t="s">
        <v>17</v>
      </c>
      <c r="P60" s="29" t="s">
        <v>132</v>
      </c>
    </row>
    <row r="61" spans="1:16" s="50" customFormat="1" ht="24.95" customHeight="1" x14ac:dyDescent="0.25">
      <c r="A61" s="7" t="s">
        <v>51</v>
      </c>
      <c r="B61" s="7" t="s">
        <v>17</v>
      </c>
      <c r="C61" s="7" t="s">
        <v>17</v>
      </c>
      <c r="D61" s="16">
        <v>111</v>
      </c>
      <c r="E61" s="28">
        <f t="shared" si="19"/>
        <v>7.4646940147948886</v>
      </c>
      <c r="F61" s="30">
        <v>27064</v>
      </c>
      <c r="G61" s="28">
        <f t="shared" si="20"/>
        <v>10.650589513120405</v>
      </c>
      <c r="H61" s="7" t="s">
        <v>17</v>
      </c>
      <c r="I61" s="7" t="s">
        <v>17</v>
      </c>
      <c r="J61" s="18">
        <f>+'[3]102'!B11</f>
        <v>0</v>
      </c>
      <c r="K61" s="41">
        <f t="shared" si="22"/>
        <v>0</v>
      </c>
      <c r="L61" s="18">
        <v>1094</v>
      </c>
      <c r="M61" s="28">
        <f t="shared" si="21"/>
        <v>12.647398843930635</v>
      </c>
      <c r="N61" s="7" t="s">
        <v>17</v>
      </c>
      <c r="O61" s="7" t="s">
        <v>17</v>
      </c>
      <c r="P61" s="29" t="s">
        <v>52</v>
      </c>
    </row>
    <row r="62" spans="1:16" s="50" customFormat="1" ht="24.95" customHeight="1" x14ac:dyDescent="0.25">
      <c r="A62" s="7" t="s">
        <v>53</v>
      </c>
      <c r="B62" s="7" t="s">
        <v>17</v>
      </c>
      <c r="C62" s="7" t="s">
        <v>17</v>
      </c>
      <c r="D62" s="16">
        <v>531</v>
      </c>
      <c r="E62" s="28">
        <f t="shared" si="19"/>
        <v>35.709482178883654</v>
      </c>
      <c r="F62" s="30">
        <v>64676</v>
      </c>
      <c r="G62" s="28">
        <f t="shared" si="20"/>
        <v>25.452169943488595</v>
      </c>
      <c r="H62" s="7" t="s">
        <v>17</v>
      </c>
      <c r="I62" s="7" t="s">
        <v>17</v>
      </c>
      <c r="J62" s="18">
        <f>+'[3]102'!$B$12</f>
        <v>14</v>
      </c>
      <c r="K62" s="41">
        <f t="shared" si="22"/>
        <v>12.5</v>
      </c>
      <c r="L62" s="18">
        <v>2695</v>
      </c>
      <c r="M62" s="28">
        <f t="shared" si="21"/>
        <v>31.156069364161848</v>
      </c>
      <c r="N62" s="7" t="s">
        <v>17</v>
      </c>
      <c r="O62" s="7" t="s">
        <v>17</v>
      </c>
      <c r="P62" s="29" t="s">
        <v>133</v>
      </c>
    </row>
    <row r="63" spans="1:16" s="50" customFormat="1" ht="24.95" customHeight="1" x14ac:dyDescent="0.25">
      <c r="A63" s="7" t="s">
        <v>54</v>
      </c>
      <c r="B63" s="7" t="s">
        <v>17</v>
      </c>
      <c r="C63" s="7" t="s">
        <v>17</v>
      </c>
      <c r="D63" s="16">
        <v>6</v>
      </c>
      <c r="E63" s="28">
        <f t="shared" si="19"/>
        <v>0.40349697377269672</v>
      </c>
      <c r="F63" s="30">
        <v>443</v>
      </c>
      <c r="G63" s="28">
        <f t="shared" si="20"/>
        <v>0.1743353219890755</v>
      </c>
      <c r="H63" s="7" t="s">
        <v>17</v>
      </c>
      <c r="I63" s="7" t="s">
        <v>17</v>
      </c>
      <c r="J63" s="37">
        <v>0</v>
      </c>
      <c r="K63" s="37">
        <v>0</v>
      </c>
      <c r="L63" s="18">
        <v>126</v>
      </c>
      <c r="M63" s="28">
        <f t="shared" si="21"/>
        <v>1.4566473988439306</v>
      </c>
      <c r="N63" s="7" t="s">
        <v>17</v>
      </c>
      <c r="O63" s="7" t="s">
        <v>17</v>
      </c>
      <c r="P63" s="29" t="s">
        <v>134</v>
      </c>
    </row>
    <row r="64" spans="1:16" s="13" customFormat="1" ht="24.95" customHeight="1" x14ac:dyDescent="0.25">
      <c r="A64" s="7" t="s">
        <v>55</v>
      </c>
      <c r="B64" s="7" t="s">
        <v>17</v>
      </c>
      <c r="C64" s="7" t="s">
        <v>17</v>
      </c>
      <c r="D64" s="37">
        <v>0</v>
      </c>
      <c r="E64" s="37">
        <v>0</v>
      </c>
      <c r="F64" s="37">
        <v>0</v>
      </c>
      <c r="G64" s="37">
        <v>0</v>
      </c>
      <c r="H64" s="7" t="s">
        <v>17</v>
      </c>
      <c r="I64" s="7" t="s">
        <v>17</v>
      </c>
      <c r="J64" s="37">
        <v>0</v>
      </c>
      <c r="K64" s="37">
        <v>0</v>
      </c>
      <c r="L64" s="37">
        <v>0</v>
      </c>
      <c r="M64" s="37">
        <v>0</v>
      </c>
      <c r="N64" s="7" t="s">
        <v>17</v>
      </c>
      <c r="O64" s="7" t="s">
        <v>17</v>
      </c>
      <c r="P64" s="29" t="s">
        <v>56</v>
      </c>
    </row>
    <row r="65" spans="1:16" s="13" customFormat="1" ht="15.75" thickBot="1" x14ac:dyDescent="0.3">
      <c r="A65" s="265" t="s">
        <v>137</v>
      </c>
      <c r="B65" s="334" t="s">
        <v>17</v>
      </c>
      <c r="C65" s="334" t="s">
        <v>17</v>
      </c>
      <c r="D65" s="242">
        <v>24</v>
      </c>
      <c r="E65" s="312">
        <f t="shared" si="19"/>
        <v>1.6139878950907869</v>
      </c>
      <c r="F65" s="318">
        <v>0</v>
      </c>
      <c r="G65" s="318">
        <v>0</v>
      </c>
      <c r="H65" s="334" t="s">
        <v>17</v>
      </c>
      <c r="I65" s="334" t="s">
        <v>17</v>
      </c>
      <c r="J65" s="318">
        <v>0</v>
      </c>
      <c r="K65" s="318">
        <v>0</v>
      </c>
      <c r="L65" s="318">
        <v>0</v>
      </c>
      <c r="M65" s="318">
        <v>0</v>
      </c>
      <c r="N65" s="334" t="s">
        <v>17</v>
      </c>
      <c r="O65" s="334" t="s">
        <v>17</v>
      </c>
      <c r="P65" s="319" t="s">
        <v>169</v>
      </c>
    </row>
    <row r="66" spans="1:16" s="65" customFormat="1" ht="19.5" thickTop="1" thickBot="1" x14ac:dyDescent="0.3">
      <c r="A66" s="387" t="s">
        <v>159</v>
      </c>
      <c r="B66" s="388"/>
      <c r="C66" s="388"/>
      <c r="D66" s="388"/>
      <c r="E66" s="388"/>
      <c r="F66" s="388"/>
      <c r="G66" s="388"/>
      <c r="H66" s="388"/>
      <c r="I66" s="388"/>
      <c r="J66" s="388"/>
      <c r="K66" s="388"/>
      <c r="L66" s="388"/>
      <c r="M66" s="388"/>
      <c r="N66" s="388"/>
      <c r="O66" s="388"/>
      <c r="P66" s="389"/>
    </row>
    <row r="67" spans="1:16" ht="16.5" thickTop="1" x14ac:dyDescent="0.25">
      <c r="A67" s="295" t="s">
        <v>16</v>
      </c>
      <c r="B67" s="214" t="s">
        <v>17</v>
      </c>
      <c r="C67" s="214" t="s">
        <v>17</v>
      </c>
      <c r="D67" s="303">
        <f>SUM(D68:D77)</f>
        <v>6998</v>
      </c>
      <c r="E67" s="302">
        <f>SUM(E68:E77)</f>
        <v>100</v>
      </c>
      <c r="F67" s="304">
        <f>SUM(F68:F76)</f>
        <v>439676</v>
      </c>
      <c r="G67" s="301">
        <f>SUM(G68:G76)</f>
        <v>100</v>
      </c>
      <c r="H67" s="214" t="s">
        <v>17</v>
      </c>
      <c r="I67" s="214" t="s">
        <v>17</v>
      </c>
      <c r="J67" s="304">
        <f>SUM(J68:J76)</f>
        <v>252</v>
      </c>
      <c r="K67" s="301">
        <f>SUM(K68:K76)</f>
        <v>100</v>
      </c>
      <c r="L67" s="304">
        <f>SUM(L68:L76)</f>
        <v>8717</v>
      </c>
      <c r="M67" s="301">
        <f>SUM(M68:M76)</f>
        <v>100</v>
      </c>
      <c r="N67" s="214" t="s">
        <v>17</v>
      </c>
      <c r="O67" s="214" t="s">
        <v>17</v>
      </c>
      <c r="P67" s="305" t="s">
        <v>18</v>
      </c>
    </row>
    <row r="68" spans="1:16" s="8" customFormat="1" ht="24.95" customHeight="1" x14ac:dyDescent="0.25">
      <c r="A68" s="7" t="s">
        <v>140</v>
      </c>
      <c r="B68" s="7" t="s">
        <v>17</v>
      </c>
      <c r="C68" s="7" t="s">
        <v>17</v>
      </c>
      <c r="D68" s="16">
        <v>55</v>
      </c>
      <c r="E68" s="28">
        <f>+D68/$D$67*100</f>
        <v>0.78593883966847666</v>
      </c>
      <c r="F68" s="37">
        <v>0</v>
      </c>
      <c r="G68" s="37">
        <v>0</v>
      </c>
      <c r="H68" s="7" t="s">
        <v>17</v>
      </c>
      <c r="I68" s="7" t="s">
        <v>17</v>
      </c>
      <c r="J68" s="37"/>
      <c r="K68" s="37">
        <v>0</v>
      </c>
      <c r="L68" s="37">
        <v>0</v>
      </c>
      <c r="M68" s="37">
        <v>0</v>
      </c>
      <c r="N68" s="7" t="s">
        <v>17</v>
      </c>
      <c r="O68" s="7" t="s">
        <v>17</v>
      </c>
      <c r="P68" s="29" t="s">
        <v>43</v>
      </c>
    </row>
    <row r="69" spans="1:16" s="50" customFormat="1" ht="24.95" customHeight="1" x14ac:dyDescent="0.25">
      <c r="A69" s="7" t="s">
        <v>141</v>
      </c>
      <c r="B69" s="7" t="s">
        <v>17</v>
      </c>
      <c r="C69" s="7" t="s">
        <v>17</v>
      </c>
      <c r="D69" s="16">
        <v>38</v>
      </c>
      <c r="E69" s="28">
        <f t="shared" ref="E69:E77" si="23">+D69/$D$67*100</f>
        <v>0.54301228922549294</v>
      </c>
      <c r="F69" s="30">
        <v>623</v>
      </c>
      <c r="G69" s="28">
        <f t="shared" ref="G69:G75" si="24">+F69/$F$67*100</f>
        <v>0.14169524831921687</v>
      </c>
      <c r="H69" s="7" t="s">
        <v>17</v>
      </c>
      <c r="I69" s="7" t="s">
        <v>17</v>
      </c>
      <c r="J69" s="37"/>
      <c r="K69" s="37">
        <v>0</v>
      </c>
      <c r="L69" s="37">
        <v>0</v>
      </c>
      <c r="M69" s="37">
        <v>0</v>
      </c>
      <c r="N69" s="7" t="s">
        <v>17</v>
      </c>
      <c r="O69" s="7" t="s">
        <v>17</v>
      </c>
      <c r="P69" s="29" t="s">
        <v>45</v>
      </c>
    </row>
    <row r="70" spans="1:16" s="50" customFormat="1" ht="24.95" customHeight="1" x14ac:dyDescent="0.25">
      <c r="A70" s="7" t="s">
        <v>46</v>
      </c>
      <c r="B70" s="7" t="s">
        <v>17</v>
      </c>
      <c r="C70" s="7" t="s">
        <v>17</v>
      </c>
      <c r="D70" s="16">
        <v>26</v>
      </c>
      <c r="E70" s="28">
        <f t="shared" si="23"/>
        <v>0.3715347242069163</v>
      </c>
      <c r="F70" s="30">
        <v>5417</v>
      </c>
      <c r="G70" s="28">
        <f t="shared" si="24"/>
        <v>1.2320435957386804</v>
      </c>
      <c r="H70" s="7" t="s">
        <v>17</v>
      </c>
      <c r="I70" s="7" t="s">
        <v>17</v>
      </c>
      <c r="J70" s="18">
        <f>+'[3]102'!C8</f>
        <v>14</v>
      </c>
      <c r="K70" s="41">
        <f>+J70/$J$67*100</f>
        <v>5.5555555555555554</v>
      </c>
      <c r="L70" s="18">
        <v>52</v>
      </c>
      <c r="M70" s="28">
        <f t="shared" ref="M70:M75" si="25">+L70/$L$67*100</f>
        <v>0.59653550533440403</v>
      </c>
      <c r="N70" s="7" t="s">
        <v>17</v>
      </c>
      <c r="O70" s="7" t="s">
        <v>17</v>
      </c>
      <c r="P70" s="29" t="s">
        <v>47</v>
      </c>
    </row>
    <row r="71" spans="1:16" s="50" customFormat="1" ht="24.95" customHeight="1" x14ac:dyDescent="0.25">
      <c r="A71" s="7" t="s">
        <v>48</v>
      </c>
      <c r="B71" s="7" t="s">
        <v>17</v>
      </c>
      <c r="C71" s="7" t="s">
        <v>17</v>
      </c>
      <c r="D71" s="16">
        <v>208</v>
      </c>
      <c r="E71" s="28">
        <f t="shared" si="23"/>
        <v>2.9722777936553304</v>
      </c>
      <c r="F71" s="30">
        <v>6184</v>
      </c>
      <c r="G71" s="28">
        <f t="shared" si="24"/>
        <v>1.4064902337175558</v>
      </c>
      <c r="H71" s="7" t="s">
        <v>17</v>
      </c>
      <c r="I71" s="7" t="s">
        <v>17</v>
      </c>
      <c r="J71" s="18">
        <f>+'[3]102'!C9</f>
        <v>56</v>
      </c>
      <c r="K71" s="41">
        <f t="shared" ref="K71:K74" si="26">+J71/$J$67*100</f>
        <v>22.222222222222221</v>
      </c>
      <c r="L71" s="18">
        <v>1107</v>
      </c>
      <c r="M71" s="28">
        <f t="shared" si="25"/>
        <v>12.69932316163818</v>
      </c>
      <c r="N71" s="7" t="s">
        <v>17</v>
      </c>
      <c r="O71" s="7" t="s">
        <v>17</v>
      </c>
      <c r="P71" s="29" t="s">
        <v>49</v>
      </c>
    </row>
    <row r="72" spans="1:16" s="50" customFormat="1" ht="24.95" customHeight="1" x14ac:dyDescent="0.25">
      <c r="A72" s="7" t="s">
        <v>50</v>
      </c>
      <c r="B72" s="7" t="s">
        <v>17</v>
      </c>
      <c r="C72" s="7" t="s">
        <v>17</v>
      </c>
      <c r="D72" s="16">
        <v>868</v>
      </c>
      <c r="E72" s="28">
        <f t="shared" si="23"/>
        <v>12.403543869677049</v>
      </c>
      <c r="F72" s="30">
        <v>65519</v>
      </c>
      <c r="G72" s="28">
        <f t="shared" si="24"/>
        <v>14.901654854938636</v>
      </c>
      <c r="H72" s="7" t="s">
        <v>17</v>
      </c>
      <c r="I72" s="7" t="s">
        <v>17</v>
      </c>
      <c r="J72" s="18">
        <f>+'[3]102'!C10</f>
        <v>70</v>
      </c>
      <c r="K72" s="41">
        <f t="shared" si="26"/>
        <v>27.777777777777779</v>
      </c>
      <c r="L72" s="18">
        <v>1367</v>
      </c>
      <c r="M72" s="28">
        <f t="shared" si="25"/>
        <v>15.682000688310199</v>
      </c>
      <c r="N72" s="7" t="s">
        <v>17</v>
      </c>
      <c r="O72" s="7" t="s">
        <v>17</v>
      </c>
      <c r="P72" s="29" t="s">
        <v>132</v>
      </c>
    </row>
    <row r="73" spans="1:16" s="50" customFormat="1" ht="24.95" customHeight="1" x14ac:dyDescent="0.25">
      <c r="A73" s="7" t="s">
        <v>51</v>
      </c>
      <c r="B73" s="7" t="s">
        <v>17</v>
      </c>
      <c r="C73" s="7" t="s">
        <v>17</v>
      </c>
      <c r="D73" s="16">
        <v>1362</v>
      </c>
      <c r="E73" s="28">
        <f t="shared" si="23"/>
        <v>19.462703629608459</v>
      </c>
      <c r="F73" s="30">
        <v>22151</v>
      </c>
      <c r="G73" s="28">
        <f t="shared" si="24"/>
        <v>5.0380280024381596</v>
      </c>
      <c r="H73" s="7" t="s">
        <v>17</v>
      </c>
      <c r="I73" s="7" t="s">
        <v>17</v>
      </c>
      <c r="J73" s="18">
        <f>+'[3]102'!C11</f>
        <v>14</v>
      </c>
      <c r="K73" s="41">
        <f t="shared" si="26"/>
        <v>5.5555555555555554</v>
      </c>
      <c r="L73" s="18">
        <v>1587</v>
      </c>
      <c r="M73" s="28">
        <f t="shared" si="25"/>
        <v>18.20580474934037</v>
      </c>
      <c r="N73" s="7" t="s">
        <v>17</v>
      </c>
      <c r="O73" s="7" t="s">
        <v>17</v>
      </c>
      <c r="P73" s="29" t="s">
        <v>52</v>
      </c>
    </row>
    <row r="74" spans="1:16" s="50" customFormat="1" ht="24.95" customHeight="1" x14ac:dyDescent="0.25">
      <c r="A74" s="7" t="s">
        <v>53</v>
      </c>
      <c r="B74" s="7" t="s">
        <v>17</v>
      </c>
      <c r="C74" s="7" t="s">
        <v>17</v>
      </c>
      <c r="D74" s="16">
        <v>4398</v>
      </c>
      <c r="E74" s="28">
        <f t="shared" si="23"/>
        <v>62.846527579308372</v>
      </c>
      <c r="F74" s="30">
        <v>334351</v>
      </c>
      <c r="G74" s="28">
        <f t="shared" si="24"/>
        <v>76.044860306225488</v>
      </c>
      <c r="H74" s="7" t="s">
        <v>17</v>
      </c>
      <c r="I74" s="7" t="s">
        <v>17</v>
      </c>
      <c r="J74" s="18">
        <f>+'[3]102'!$C$12</f>
        <v>98</v>
      </c>
      <c r="K74" s="41">
        <f t="shared" si="26"/>
        <v>38.888888888888893</v>
      </c>
      <c r="L74" s="18">
        <v>4453</v>
      </c>
      <c r="M74" s="28">
        <f t="shared" si="25"/>
        <v>51.08408856257887</v>
      </c>
      <c r="N74" s="7" t="s">
        <v>17</v>
      </c>
      <c r="O74" s="7" t="s">
        <v>17</v>
      </c>
      <c r="P74" s="29" t="s">
        <v>133</v>
      </c>
    </row>
    <row r="75" spans="1:16" s="50" customFormat="1" ht="24.95" customHeight="1" x14ac:dyDescent="0.25">
      <c r="A75" s="7" t="s">
        <v>54</v>
      </c>
      <c r="B75" s="7" t="s">
        <v>17</v>
      </c>
      <c r="C75" s="7" t="s">
        <v>17</v>
      </c>
      <c r="D75" s="16">
        <v>28</v>
      </c>
      <c r="E75" s="28">
        <f t="shared" si="23"/>
        <v>0.40011431837667905</v>
      </c>
      <c r="F75" s="30">
        <v>5431</v>
      </c>
      <c r="G75" s="28">
        <f t="shared" si="24"/>
        <v>1.2352277586222582</v>
      </c>
      <c r="H75" s="7" t="s">
        <v>17</v>
      </c>
      <c r="I75" s="7" t="s">
        <v>17</v>
      </c>
      <c r="J75" s="37"/>
      <c r="K75" s="37">
        <v>0</v>
      </c>
      <c r="L75" s="18">
        <v>151</v>
      </c>
      <c r="M75" s="28">
        <f t="shared" si="25"/>
        <v>1.7322473327979808</v>
      </c>
      <c r="N75" s="7" t="s">
        <v>17</v>
      </c>
      <c r="O75" s="7" t="s">
        <v>17</v>
      </c>
      <c r="P75" s="29" t="s">
        <v>134</v>
      </c>
    </row>
    <row r="76" spans="1:16" s="13" customFormat="1" ht="24.95" customHeight="1" x14ac:dyDescent="0.25">
      <c r="A76" s="7" t="s">
        <v>55</v>
      </c>
      <c r="B76" s="7" t="s">
        <v>17</v>
      </c>
      <c r="C76" s="7" t="s">
        <v>17</v>
      </c>
      <c r="D76" s="37">
        <v>0</v>
      </c>
      <c r="E76" s="37">
        <v>0</v>
      </c>
      <c r="F76" s="37">
        <v>0</v>
      </c>
      <c r="G76" s="37">
        <v>0</v>
      </c>
      <c r="H76" s="7" t="s">
        <v>17</v>
      </c>
      <c r="I76" s="7" t="s">
        <v>17</v>
      </c>
      <c r="J76" s="37">
        <v>0</v>
      </c>
      <c r="K76" s="37">
        <v>0</v>
      </c>
      <c r="L76" s="37">
        <v>0</v>
      </c>
      <c r="M76" s="37">
        <v>0</v>
      </c>
      <c r="N76" s="7" t="s">
        <v>17</v>
      </c>
      <c r="O76" s="7" t="s">
        <v>17</v>
      </c>
      <c r="P76" s="29" t="s">
        <v>56</v>
      </c>
    </row>
    <row r="77" spans="1:16" s="13" customFormat="1" ht="15.75" thickBot="1" x14ac:dyDescent="0.3">
      <c r="A77" s="265" t="s">
        <v>137</v>
      </c>
      <c r="B77" s="334" t="s">
        <v>17</v>
      </c>
      <c r="C77" s="334" t="s">
        <v>17</v>
      </c>
      <c r="D77" s="318">
        <v>15</v>
      </c>
      <c r="E77" s="312">
        <f t="shared" si="23"/>
        <v>0.21434695627322092</v>
      </c>
      <c r="F77" s="318">
        <v>0</v>
      </c>
      <c r="G77" s="318">
        <v>0</v>
      </c>
      <c r="H77" s="334" t="s">
        <v>17</v>
      </c>
      <c r="I77" s="334" t="s">
        <v>17</v>
      </c>
      <c r="J77" s="318">
        <v>0</v>
      </c>
      <c r="K77" s="318">
        <v>0</v>
      </c>
      <c r="L77" s="318">
        <v>0</v>
      </c>
      <c r="M77" s="318">
        <v>0</v>
      </c>
      <c r="N77" s="334" t="s">
        <v>17</v>
      </c>
      <c r="O77" s="334" t="s">
        <v>17</v>
      </c>
      <c r="P77" s="319" t="s">
        <v>169</v>
      </c>
    </row>
    <row r="78" spans="1:16" s="65" customFormat="1" ht="19.5" thickTop="1" thickBot="1" x14ac:dyDescent="0.3">
      <c r="A78" s="387" t="s">
        <v>160</v>
      </c>
      <c r="B78" s="388"/>
      <c r="C78" s="388"/>
      <c r="D78" s="388"/>
      <c r="E78" s="388"/>
      <c r="F78" s="388"/>
      <c r="G78" s="388"/>
      <c r="H78" s="388"/>
      <c r="I78" s="388"/>
      <c r="J78" s="388"/>
      <c r="K78" s="388"/>
      <c r="L78" s="388"/>
      <c r="M78" s="388"/>
      <c r="N78" s="388"/>
      <c r="O78" s="388"/>
      <c r="P78" s="389"/>
    </row>
    <row r="79" spans="1:16" ht="16.5" thickTop="1" x14ac:dyDescent="0.25">
      <c r="A79" s="295" t="s">
        <v>16</v>
      </c>
      <c r="B79" s="214" t="s">
        <v>17</v>
      </c>
      <c r="C79" s="214" t="s">
        <v>17</v>
      </c>
      <c r="D79" s="303" t="s">
        <v>1</v>
      </c>
      <c r="E79" s="302" t="s">
        <v>1</v>
      </c>
      <c r="F79" s="304">
        <f>SUM(F80:F88)</f>
        <v>58027</v>
      </c>
      <c r="G79" s="301">
        <f>SUM(G80:G88)</f>
        <v>100.00000000000001</v>
      </c>
      <c r="H79" s="214" t="s">
        <v>1</v>
      </c>
      <c r="I79" s="214" t="s">
        <v>1</v>
      </c>
      <c r="J79" s="304">
        <f>SUM(J80:J88)</f>
        <v>2582</v>
      </c>
      <c r="K79" s="301">
        <f>SUM(K80:K88)</f>
        <v>100</v>
      </c>
      <c r="L79" s="304">
        <f>SUM(L80:L88)</f>
        <v>30712</v>
      </c>
      <c r="M79" s="301">
        <f>SUM(M80:M88)</f>
        <v>99.999999999999986</v>
      </c>
      <c r="N79" s="214" t="s">
        <v>17</v>
      </c>
      <c r="O79" s="214" t="s">
        <v>17</v>
      </c>
      <c r="P79" s="305" t="s">
        <v>18</v>
      </c>
    </row>
    <row r="80" spans="1:16" s="8" customFormat="1" ht="24.95" customHeight="1" x14ac:dyDescent="0.25">
      <c r="A80" s="7" t="s">
        <v>42</v>
      </c>
      <c r="B80" s="7" t="s">
        <v>17</v>
      </c>
      <c r="C80" s="7" t="s">
        <v>17</v>
      </c>
      <c r="D80" s="4" t="s">
        <v>1</v>
      </c>
      <c r="E80" s="122" t="s">
        <v>1</v>
      </c>
      <c r="F80" s="30">
        <f t="shared" ref="F80:F87" si="27">+F8-F44</f>
        <v>503</v>
      </c>
      <c r="G80" s="28">
        <f t="shared" ref="G80:G87" si="28">+F80/$F$79*100</f>
        <v>0.86683785134506353</v>
      </c>
      <c r="H80" s="4" t="s">
        <v>1</v>
      </c>
      <c r="I80" s="122" t="s">
        <v>1</v>
      </c>
      <c r="J80" s="37">
        <v>0</v>
      </c>
      <c r="K80" s="37">
        <v>0</v>
      </c>
      <c r="L80" s="18">
        <v>79</v>
      </c>
      <c r="M80" s="28">
        <f>+L80/$L$79*100</f>
        <v>0.257228444907528</v>
      </c>
      <c r="N80" s="7" t="s">
        <v>17</v>
      </c>
      <c r="O80" s="7" t="s">
        <v>17</v>
      </c>
      <c r="P80" s="29" t="s">
        <v>43</v>
      </c>
    </row>
    <row r="81" spans="1:16" s="50" customFormat="1" ht="24.95" customHeight="1" x14ac:dyDescent="0.25">
      <c r="A81" s="7" t="s">
        <v>44</v>
      </c>
      <c r="B81" s="7" t="s">
        <v>17</v>
      </c>
      <c r="C81" s="7" t="s">
        <v>17</v>
      </c>
      <c r="D81" s="4" t="s">
        <v>1</v>
      </c>
      <c r="E81" s="122" t="s">
        <v>1</v>
      </c>
      <c r="F81" s="30">
        <f t="shared" si="27"/>
        <v>1908</v>
      </c>
      <c r="G81" s="28">
        <f t="shared" si="28"/>
        <v>3.2881244937701415</v>
      </c>
      <c r="H81" s="4" t="s">
        <v>1</v>
      </c>
      <c r="I81" s="122" t="s">
        <v>1</v>
      </c>
      <c r="J81" s="37">
        <v>0</v>
      </c>
      <c r="K81" s="37">
        <v>0</v>
      </c>
      <c r="L81" s="18">
        <v>61</v>
      </c>
      <c r="M81" s="28">
        <f t="shared" ref="M81:M87" si="29">+L81/$L$79*100</f>
        <v>0.19861943214378744</v>
      </c>
      <c r="N81" s="7" t="s">
        <v>17</v>
      </c>
      <c r="O81" s="7" t="s">
        <v>17</v>
      </c>
      <c r="P81" s="29" t="s">
        <v>45</v>
      </c>
    </row>
    <row r="82" spans="1:16" s="50" customFormat="1" ht="24.95" customHeight="1" x14ac:dyDescent="0.25">
      <c r="A82" s="7" t="s">
        <v>46</v>
      </c>
      <c r="B82" s="7" t="s">
        <v>17</v>
      </c>
      <c r="C82" s="7" t="s">
        <v>17</v>
      </c>
      <c r="D82" s="4" t="s">
        <v>1</v>
      </c>
      <c r="E82" s="122" t="s">
        <v>1</v>
      </c>
      <c r="F82" s="30">
        <f t="shared" si="27"/>
        <v>5454</v>
      </c>
      <c r="G82" s="28">
        <f t="shared" si="28"/>
        <v>9.3990728453995551</v>
      </c>
      <c r="H82" s="4" t="s">
        <v>1</v>
      </c>
      <c r="I82" s="122" t="s">
        <v>1</v>
      </c>
      <c r="J82" s="18">
        <f>+'[3]102'!G8</f>
        <v>176</v>
      </c>
      <c r="K82" s="41">
        <f>+J82/$J$79*100</f>
        <v>6.816421378776143</v>
      </c>
      <c r="L82" s="18">
        <v>814</v>
      </c>
      <c r="M82" s="28">
        <f t="shared" si="29"/>
        <v>2.6504297994269339</v>
      </c>
      <c r="N82" s="7" t="s">
        <v>17</v>
      </c>
      <c r="O82" s="7" t="s">
        <v>17</v>
      </c>
      <c r="P82" s="29" t="s">
        <v>47</v>
      </c>
    </row>
    <row r="83" spans="1:16" s="50" customFormat="1" ht="24.95" customHeight="1" x14ac:dyDescent="0.25">
      <c r="A83" s="7" t="s">
        <v>48</v>
      </c>
      <c r="B83" s="7" t="s">
        <v>17</v>
      </c>
      <c r="C83" s="7" t="s">
        <v>17</v>
      </c>
      <c r="D83" s="4" t="s">
        <v>1</v>
      </c>
      <c r="E83" s="122" t="s">
        <v>1</v>
      </c>
      <c r="F83" s="30">
        <f t="shared" si="27"/>
        <v>8063</v>
      </c>
      <c r="G83" s="28">
        <f t="shared" si="28"/>
        <v>13.895255656849399</v>
      </c>
      <c r="H83" s="4" t="s">
        <v>1</v>
      </c>
      <c r="I83" s="122" t="s">
        <v>1</v>
      </c>
      <c r="J83" s="18">
        <f>+'[3]102'!G9</f>
        <v>360</v>
      </c>
      <c r="K83" s="41">
        <f t="shared" ref="K83:K86" si="30">+J83/$J$79*100</f>
        <v>13.942680092951202</v>
      </c>
      <c r="L83" s="18">
        <v>8219</v>
      </c>
      <c r="M83" s="28">
        <f t="shared" si="29"/>
        <v>26.761526439176869</v>
      </c>
      <c r="N83" s="7" t="s">
        <v>17</v>
      </c>
      <c r="O83" s="7" t="s">
        <v>17</v>
      </c>
      <c r="P83" s="29" t="s">
        <v>49</v>
      </c>
    </row>
    <row r="84" spans="1:16" s="50" customFormat="1" ht="24.95" customHeight="1" x14ac:dyDescent="0.25">
      <c r="A84" s="7" t="s">
        <v>50</v>
      </c>
      <c r="B84" s="7" t="s">
        <v>17</v>
      </c>
      <c r="C84" s="7" t="s">
        <v>17</v>
      </c>
      <c r="D84" s="4" t="s">
        <v>1</v>
      </c>
      <c r="E84" s="122" t="s">
        <v>1</v>
      </c>
      <c r="F84" s="30">
        <f t="shared" si="27"/>
        <v>20108</v>
      </c>
      <c r="G84" s="28">
        <f t="shared" si="28"/>
        <v>34.652834025539839</v>
      </c>
      <c r="H84" s="4" t="s">
        <v>1</v>
      </c>
      <c r="I84" s="122" t="s">
        <v>1</v>
      </c>
      <c r="J84" s="18">
        <f>+'[3]102'!G10</f>
        <v>638</v>
      </c>
      <c r="K84" s="41">
        <f t="shared" si="30"/>
        <v>24.709527498063515</v>
      </c>
      <c r="L84" s="18">
        <v>7970</v>
      </c>
      <c r="M84" s="28">
        <f t="shared" si="29"/>
        <v>25.950768429278458</v>
      </c>
      <c r="N84" s="7" t="s">
        <v>17</v>
      </c>
      <c r="O84" s="7" t="s">
        <v>17</v>
      </c>
      <c r="P84" s="29" t="s">
        <v>132</v>
      </c>
    </row>
    <row r="85" spans="1:16" s="50" customFormat="1" ht="24.95" customHeight="1" x14ac:dyDescent="0.25">
      <c r="A85" s="7" t="s">
        <v>51</v>
      </c>
      <c r="B85" s="7" t="s">
        <v>17</v>
      </c>
      <c r="C85" s="7" t="s">
        <v>17</v>
      </c>
      <c r="D85" s="4" t="s">
        <v>1</v>
      </c>
      <c r="E85" s="122" t="s">
        <v>1</v>
      </c>
      <c r="F85" s="30">
        <f t="shared" si="27"/>
        <v>4254</v>
      </c>
      <c r="G85" s="28">
        <f t="shared" si="28"/>
        <v>7.3310700191290268</v>
      </c>
      <c r="H85" s="4" t="s">
        <v>1</v>
      </c>
      <c r="I85" s="122" t="s">
        <v>1</v>
      </c>
      <c r="J85" s="18">
        <f>+'[3]102'!G11</f>
        <v>134</v>
      </c>
      <c r="K85" s="41">
        <f t="shared" si="30"/>
        <v>5.1897753679318352</v>
      </c>
      <c r="L85" s="18">
        <v>3084</v>
      </c>
      <c r="M85" s="28">
        <f t="shared" si="29"/>
        <v>10.041677520187548</v>
      </c>
      <c r="N85" s="7" t="s">
        <v>17</v>
      </c>
      <c r="O85" s="7" t="s">
        <v>17</v>
      </c>
      <c r="P85" s="29" t="s">
        <v>52</v>
      </c>
    </row>
    <row r="86" spans="1:16" s="50" customFormat="1" ht="24.95" customHeight="1" x14ac:dyDescent="0.25">
      <c r="A86" s="7" t="s">
        <v>53</v>
      </c>
      <c r="B86" s="7" t="s">
        <v>17</v>
      </c>
      <c r="C86" s="7" t="s">
        <v>17</v>
      </c>
      <c r="D86" s="4" t="s">
        <v>1</v>
      </c>
      <c r="E86" s="122" t="s">
        <v>1</v>
      </c>
      <c r="F86" s="30">
        <f t="shared" si="27"/>
        <v>16860</v>
      </c>
      <c r="G86" s="28">
        <f t="shared" si="28"/>
        <v>29.055439709100934</v>
      </c>
      <c r="H86" s="4" t="s">
        <v>1</v>
      </c>
      <c r="I86" s="122" t="s">
        <v>1</v>
      </c>
      <c r="J86" s="18">
        <f>+'[3]102'!$G$12</f>
        <v>1274</v>
      </c>
      <c r="K86" s="41">
        <f t="shared" si="30"/>
        <v>49.341595662277307</v>
      </c>
      <c r="L86" s="18">
        <v>10162</v>
      </c>
      <c r="M86" s="28">
        <f t="shared" si="29"/>
        <v>33.088043761396193</v>
      </c>
      <c r="N86" s="7" t="s">
        <v>17</v>
      </c>
      <c r="O86" s="7" t="s">
        <v>17</v>
      </c>
      <c r="P86" s="29" t="s">
        <v>133</v>
      </c>
    </row>
    <row r="87" spans="1:16" s="50" customFormat="1" ht="24.95" customHeight="1" x14ac:dyDescent="0.25">
      <c r="A87" s="7" t="s">
        <v>54</v>
      </c>
      <c r="B87" s="7" t="s">
        <v>17</v>
      </c>
      <c r="C87" s="7" t="s">
        <v>17</v>
      </c>
      <c r="D87" s="4" t="s">
        <v>1</v>
      </c>
      <c r="E87" s="122" t="s">
        <v>1</v>
      </c>
      <c r="F87" s="30">
        <f t="shared" si="27"/>
        <v>877</v>
      </c>
      <c r="G87" s="28">
        <f t="shared" si="28"/>
        <v>1.5113653988660452</v>
      </c>
      <c r="H87" s="4" t="s">
        <v>1</v>
      </c>
      <c r="I87" s="122" t="s">
        <v>1</v>
      </c>
      <c r="J87" s="37">
        <v>0</v>
      </c>
      <c r="K87" s="37">
        <v>0</v>
      </c>
      <c r="L87" s="18">
        <v>323</v>
      </c>
      <c r="M87" s="28">
        <f t="shared" si="29"/>
        <v>1.0517061734826778</v>
      </c>
      <c r="N87" s="7" t="s">
        <v>17</v>
      </c>
      <c r="O87" s="7" t="s">
        <v>17</v>
      </c>
      <c r="P87" s="29" t="s">
        <v>134</v>
      </c>
    </row>
    <row r="88" spans="1:16" s="13" customFormat="1" ht="24.95" customHeight="1" x14ac:dyDescent="0.25">
      <c r="A88" s="7" t="s">
        <v>55</v>
      </c>
      <c r="B88" s="7" t="s">
        <v>17</v>
      </c>
      <c r="C88" s="7" t="s">
        <v>17</v>
      </c>
      <c r="D88" s="4" t="s">
        <v>1</v>
      </c>
      <c r="E88" s="122" t="s">
        <v>1</v>
      </c>
      <c r="F88" s="37">
        <v>0</v>
      </c>
      <c r="G88" s="37">
        <v>0</v>
      </c>
      <c r="H88" s="4" t="s">
        <v>1</v>
      </c>
      <c r="I88" s="122" t="s">
        <v>1</v>
      </c>
      <c r="J88" s="37">
        <v>0</v>
      </c>
      <c r="K88" s="37">
        <v>0</v>
      </c>
      <c r="L88" s="37">
        <v>0</v>
      </c>
      <c r="M88" s="37">
        <v>0</v>
      </c>
      <c r="N88" s="7" t="s">
        <v>17</v>
      </c>
      <c r="O88" s="7" t="s">
        <v>17</v>
      </c>
      <c r="P88" s="29" t="s">
        <v>56</v>
      </c>
    </row>
    <row r="89" spans="1:16" s="13" customFormat="1" ht="15.75" thickBot="1" x14ac:dyDescent="0.3">
      <c r="A89" s="265" t="s">
        <v>137</v>
      </c>
      <c r="B89" s="239" t="s">
        <v>17</v>
      </c>
      <c r="C89" s="239" t="s">
        <v>17</v>
      </c>
      <c r="D89" s="308" t="s">
        <v>1</v>
      </c>
      <c r="E89" s="309" t="s">
        <v>1</v>
      </c>
      <c r="F89" s="318">
        <v>0</v>
      </c>
      <c r="G89" s="318">
        <v>0</v>
      </c>
      <c r="H89" s="308" t="s">
        <v>1</v>
      </c>
      <c r="I89" s="309" t="s">
        <v>1</v>
      </c>
      <c r="J89" s="318">
        <v>0</v>
      </c>
      <c r="K89" s="318">
        <v>0</v>
      </c>
      <c r="L89" s="318">
        <v>0</v>
      </c>
      <c r="M89" s="318">
        <v>0</v>
      </c>
      <c r="N89" s="239" t="s">
        <v>17</v>
      </c>
      <c r="O89" s="239" t="s">
        <v>17</v>
      </c>
      <c r="P89" s="319" t="s">
        <v>169</v>
      </c>
    </row>
    <row r="90" spans="1:16" s="65" customFormat="1" ht="19.5" thickTop="1" thickBot="1" x14ac:dyDescent="0.3">
      <c r="A90" s="369" t="s">
        <v>161</v>
      </c>
      <c r="B90" s="370"/>
      <c r="C90" s="370"/>
      <c r="D90" s="370"/>
      <c r="E90" s="370"/>
      <c r="F90" s="370"/>
      <c r="G90" s="370"/>
      <c r="H90" s="370"/>
      <c r="I90" s="370"/>
      <c r="J90" s="370"/>
      <c r="K90" s="370"/>
      <c r="L90" s="370"/>
      <c r="M90" s="370"/>
      <c r="N90" s="370"/>
      <c r="O90" s="370"/>
      <c r="P90" s="371"/>
    </row>
    <row r="91" spans="1:16" ht="16.5" thickTop="1" x14ac:dyDescent="0.25">
      <c r="A91" s="295" t="s">
        <v>16</v>
      </c>
      <c r="B91" s="214" t="s">
        <v>17</v>
      </c>
      <c r="C91" s="214" t="s">
        <v>17</v>
      </c>
      <c r="D91" s="303" t="s">
        <v>1</v>
      </c>
      <c r="E91" s="302" t="s">
        <v>1</v>
      </c>
      <c r="F91" s="304">
        <f>SUM(F92:F100)</f>
        <v>38858</v>
      </c>
      <c r="G91" s="301">
        <f>SUM(G92:G100)</f>
        <v>100.00000000000001</v>
      </c>
      <c r="H91" s="214" t="s">
        <v>1</v>
      </c>
      <c r="I91" s="214" t="s">
        <v>1</v>
      </c>
      <c r="J91" s="304">
        <f>SUM(J92:J100)</f>
        <v>938</v>
      </c>
      <c r="K91" s="301">
        <f>SUM(K92:K100)</f>
        <v>100</v>
      </c>
      <c r="L91" s="304">
        <f>SUM(L92:L100)</f>
        <v>10769</v>
      </c>
      <c r="M91" s="301">
        <f>SUM(M92:M100)</f>
        <v>99.999999999999986</v>
      </c>
      <c r="N91" s="214" t="s">
        <v>17</v>
      </c>
      <c r="O91" s="214" t="s">
        <v>17</v>
      </c>
      <c r="P91" s="305" t="s">
        <v>18</v>
      </c>
    </row>
    <row r="92" spans="1:16" s="8" customFormat="1" ht="24.95" customHeight="1" x14ac:dyDescent="0.25">
      <c r="A92" s="7" t="s">
        <v>42</v>
      </c>
      <c r="B92" s="7" t="s">
        <v>17</v>
      </c>
      <c r="C92" s="7" t="s">
        <v>17</v>
      </c>
      <c r="D92" s="4" t="s">
        <v>1</v>
      </c>
      <c r="E92" s="122" t="s">
        <v>1</v>
      </c>
      <c r="F92" s="30">
        <f t="shared" ref="F92:F99" si="31">+F20-F56</f>
        <v>503</v>
      </c>
      <c r="G92" s="28">
        <f t="shared" ref="G92:G99" si="32">+F92/$F$91*100</f>
        <v>1.2944567399248545</v>
      </c>
      <c r="H92" s="4" t="s">
        <v>1</v>
      </c>
      <c r="I92" s="122" t="s">
        <v>1</v>
      </c>
      <c r="J92" s="37">
        <v>0</v>
      </c>
      <c r="K92" s="37">
        <v>0</v>
      </c>
      <c r="L92" s="18">
        <v>79</v>
      </c>
      <c r="M92" s="28">
        <f>+L92/$L$91*100</f>
        <v>0.733587148296035</v>
      </c>
      <c r="N92" s="7" t="s">
        <v>17</v>
      </c>
      <c r="O92" s="7" t="s">
        <v>17</v>
      </c>
      <c r="P92" s="29" t="s">
        <v>43</v>
      </c>
    </row>
    <row r="93" spans="1:16" s="50" customFormat="1" ht="24.95" customHeight="1" x14ac:dyDescent="0.25">
      <c r="A93" s="7" t="s">
        <v>44</v>
      </c>
      <c r="B93" s="7" t="s">
        <v>17</v>
      </c>
      <c r="C93" s="7" t="s">
        <v>17</v>
      </c>
      <c r="D93" s="4" t="s">
        <v>1</v>
      </c>
      <c r="E93" s="122" t="s">
        <v>1</v>
      </c>
      <c r="F93" s="30">
        <f t="shared" si="31"/>
        <v>1908</v>
      </c>
      <c r="G93" s="28">
        <f t="shared" si="32"/>
        <v>4.9101858047248959</v>
      </c>
      <c r="H93" s="4" t="s">
        <v>1</v>
      </c>
      <c r="I93" s="122" t="s">
        <v>1</v>
      </c>
      <c r="J93" s="37">
        <v>0</v>
      </c>
      <c r="K93" s="37">
        <v>0</v>
      </c>
      <c r="L93" s="18">
        <v>61</v>
      </c>
      <c r="M93" s="28">
        <f t="shared" ref="M93:M99" si="33">+L93/$L$91*100</f>
        <v>0.56644070944377378</v>
      </c>
      <c r="N93" s="7" t="s">
        <v>17</v>
      </c>
      <c r="O93" s="7" t="s">
        <v>17</v>
      </c>
      <c r="P93" s="29" t="s">
        <v>45</v>
      </c>
    </row>
    <row r="94" spans="1:16" s="50" customFormat="1" ht="24.95" customHeight="1" x14ac:dyDescent="0.25">
      <c r="A94" s="7" t="s">
        <v>46</v>
      </c>
      <c r="B94" s="7" t="s">
        <v>17</v>
      </c>
      <c r="C94" s="7" t="s">
        <v>17</v>
      </c>
      <c r="D94" s="4" t="s">
        <v>1</v>
      </c>
      <c r="E94" s="122" t="s">
        <v>1</v>
      </c>
      <c r="F94" s="30">
        <f t="shared" si="31"/>
        <v>4466</v>
      </c>
      <c r="G94" s="28">
        <f t="shared" si="32"/>
        <v>11.493128828040557</v>
      </c>
      <c r="H94" s="4" t="s">
        <v>1</v>
      </c>
      <c r="I94" s="122" t="s">
        <v>1</v>
      </c>
      <c r="J94" s="18">
        <f>+'[3]102'!E8</f>
        <v>134</v>
      </c>
      <c r="K94" s="41">
        <f>+J94/$J$91*100</f>
        <v>14.285714285714285</v>
      </c>
      <c r="L94" s="18">
        <v>380</v>
      </c>
      <c r="M94" s="28">
        <f t="shared" si="33"/>
        <v>3.5286470424366239</v>
      </c>
      <c r="N94" s="7" t="s">
        <v>17</v>
      </c>
      <c r="O94" s="7" t="s">
        <v>17</v>
      </c>
      <c r="P94" s="29" t="s">
        <v>47</v>
      </c>
    </row>
    <row r="95" spans="1:16" s="50" customFormat="1" ht="24.95" customHeight="1" x14ac:dyDescent="0.25">
      <c r="A95" s="7" t="s">
        <v>48</v>
      </c>
      <c r="B95" s="7" t="s">
        <v>17</v>
      </c>
      <c r="C95" s="7" t="s">
        <v>17</v>
      </c>
      <c r="D95" s="4" t="s">
        <v>1</v>
      </c>
      <c r="E95" s="122" t="s">
        <v>1</v>
      </c>
      <c r="F95" s="30">
        <f t="shared" si="31"/>
        <v>7455</v>
      </c>
      <c r="G95" s="28">
        <f t="shared" si="32"/>
        <v>19.185238560914097</v>
      </c>
      <c r="H95" s="4" t="s">
        <v>1</v>
      </c>
      <c r="I95" s="122" t="s">
        <v>1</v>
      </c>
      <c r="J95" s="18">
        <f>+'[3]102'!E9</f>
        <v>208</v>
      </c>
      <c r="K95" s="41">
        <f t="shared" ref="K95:K98" si="34">+J95/$J$91*100</f>
        <v>22.174840085287848</v>
      </c>
      <c r="L95" s="18">
        <v>4556</v>
      </c>
      <c r="M95" s="28">
        <f t="shared" si="33"/>
        <v>42.306620856161203</v>
      </c>
      <c r="N95" s="7" t="s">
        <v>17</v>
      </c>
      <c r="O95" s="7" t="s">
        <v>17</v>
      </c>
      <c r="P95" s="29" t="s">
        <v>49</v>
      </c>
    </row>
    <row r="96" spans="1:16" s="50" customFormat="1" ht="24.95" customHeight="1" x14ac:dyDescent="0.25">
      <c r="A96" s="7" t="s">
        <v>50</v>
      </c>
      <c r="B96" s="7" t="s">
        <v>17</v>
      </c>
      <c r="C96" s="7" t="s">
        <v>17</v>
      </c>
      <c r="D96" s="4" t="s">
        <v>1</v>
      </c>
      <c r="E96" s="122" t="s">
        <v>1</v>
      </c>
      <c r="F96" s="30">
        <f t="shared" si="31"/>
        <v>14675</v>
      </c>
      <c r="G96" s="28">
        <f t="shared" si="32"/>
        <v>37.765711050491532</v>
      </c>
      <c r="H96" s="4" t="s">
        <v>1</v>
      </c>
      <c r="I96" s="122" t="s">
        <v>1</v>
      </c>
      <c r="J96" s="18">
        <f>+'[3]102'!E10</f>
        <v>250</v>
      </c>
      <c r="K96" s="41">
        <f t="shared" si="34"/>
        <v>26.652452025586353</v>
      </c>
      <c r="L96" s="18">
        <v>3165</v>
      </c>
      <c r="M96" s="28">
        <f t="shared" si="33"/>
        <v>29.389915498189247</v>
      </c>
      <c r="N96" s="7" t="s">
        <v>17</v>
      </c>
      <c r="O96" s="7" t="s">
        <v>17</v>
      </c>
      <c r="P96" s="29" t="s">
        <v>132</v>
      </c>
    </row>
    <row r="97" spans="1:16" s="50" customFormat="1" ht="24.95" customHeight="1" x14ac:dyDescent="0.25">
      <c r="A97" s="7" t="s">
        <v>51</v>
      </c>
      <c r="B97" s="7" t="s">
        <v>17</v>
      </c>
      <c r="C97" s="7" t="s">
        <v>17</v>
      </c>
      <c r="D97" s="4" t="s">
        <v>1</v>
      </c>
      <c r="E97" s="122" t="s">
        <v>1</v>
      </c>
      <c r="F97" s="30">
        <f t="shared" si="31"/>
        <v>3019</v>
      </c>
      <c r="G97" s="28">
        <f t="shared" si="32"/>
        <v>7.7693139121931143</v>
      </c>
      <c r="H97" s="4" t="s">
        <v>1</v>
      </c>
      <c r="I97" s="122" t="s">
        <v>1</v>
      </c>
      <c r="J97" s="18">
        <f>+'[3]102'!E11</f>
        <v>60</v>
      </c>
      <c r="K97" s="41">
        <f t="shared" si="34"/>
        <v>6.3965884861407254</v>
      </c>
      <c r="L97" s="18">
        <v>501</v>
      </c>
      <c r="M97" s="28">
        <f t="shared" si="33"/>
        <v>4.652242548054601</v>
      </c>
      <c r="N97" s="7" t="s">
        <v>17</v>
      </c>
      <c r="O97" s="7" t="s">
        <v>17</v>
      </c>
      <c r="P97" s="29" t="s">
        <v>52</v>
      </c>
    </row>
    <row r="98" spans="1:16" s="50" customFormat="1" ht="24.95" customHeight="1" x14ac:dyDescent="0.25">
      <c r="A98" s="7" t="s">
        <v>53</v>
      </c>
      <c r="B98" s="7" t="s">
        <v>17</v>
      </c>
      <c r="C98" s="7" t="s">
        <v>17</v>
      </c>
      <c r="D98" s="4" t="s">
        <v>1</v>
      </c>
      <c r="E98" s="122" t="s">
        <v>1</v>
      </c>
      <c r="F98" s="30">
        <f t="shared" si="31"/>
        <v>6551</v>
      </c>
      <c r="G98" s="28">
        <f t="shared" si="32"/>
        <v>16.85881929075094</v>
      </c>
      <c r="H98" s="4" t="s">
        <v>1</v>
      </c>
      <c r="I98" s="122" t="s">
        <v>1</v>
      </c>
      <c r="J98" s="18">
        <f>+'[3]102'!$E$12</f>
        <v>286</v>
      </c>
      <c r="K98" s="41">
        <f t="shared" si="34"/>
        <v>30.49040511727079</v>
      </c>
      <c r="L98" s="18">
        <v>1949</v>
      </c>
      <c r="M98" s="28">
        <f t="shared" si="33"/>
        <v>18.098244962392052</v>
      </c>
      <c r="N98" s="7" t="s">
        <v>17</v>
      </c>
      <c r="O98" s="7" t="s">
        <v>17</v>
      </c>
      <c r="P98" s="29" t="s">
        <v>133</v>
      </c>
    </row>
    <row r="99" spans="1:16" s="50" customFormat="1" ht="24.95" customHeight="1" x14ac:dyDescent="0.25">
      <c r="A99" s="7" t="s">
        <v>54</v>
      </c>
      <c r="B99" s="7" t="s">
        <v>17</v>
      </c>
      <c r="C99" s="7" t="s">
        <v>17</v>
      </c>
      <c r="D99" s="4" t="s">
        <v>1</v>
      </c>
      <c r="E99" s="122" t="s">
        <v>1</v>
      </c>
      <c r="F99" s="30">
        <f t="shared" si="31"/>
        <v>281</v>
      </c>
      <c r="G99" s="28">
        <f t="shared" si="32"/>
        <v>0.72314581296000824</v>
      </c>
      <c r="H99" s="4" t="s">
        <v>1</v>
      </c>
      <c r="I99" s="122" t="s">
        <v>1</v>
      </c>
      <c r="J99" s="37">
        <v>0</v>
      </c>
      <c r="K99" s="37">
        <v>0</v>
      </c>
      <c r="L99" s="18">
        <v>78</v>
      </c>
      <c r="M99" s="28">
        <f t="shared" si="33"/>
        <v>0.72430123502646493</v>
      </c>
      <c r="N99" s="7" t="s">
        <v>17</v>
      </c>
      <c r="O99" s="7" t="s">
        <v>17</v>
      </c>
      <c r="P99" s="29" t="s">
        <v>134</v>
      </c>
    </row>
    <row r="100" spans="1:16" s="13" customFormat="1" ht="24.95" customHeight="1" x14ac:dyDescent="0.25">
      <c r="A100" s="7" t="s">
        <v>55</v>
      </c>
      <c r="B100" s="7" t="s">
        <v>17</v>
      </c>
      <c r="C100" s="7" t="s">
        <v>17</v>
      </c>
      <c r="D100" s="4" t="s">
        <v>1</v>
      </c>
      <c r="E100" s="122" t="s">
        <v>1</v>
      </c>
      <c r="F100" s="37">
        <v>0</v>
      </c>
      <c r="G100" s="37">
        <v>0</v>
      </c>
      <c r="H100" s="4" t="s">
        <v>1</v>
      </c>
      <c r="I100" s="122" t="s">
        <v>1</v>
      </c>
      <c r="J100" s="37">
        <v>0</v>
      </c>
      <c r="K100" s="37">
        <v>0</v>
      </c>
      <c r="L100" s="37">
        <v>0</v>
      </c>
      <c r="M100" s="37">
        <v>0</v>
      </c>
      <c r="N100" s="7" t="s">
        <v>17</v>
      </c>
      <c r="O100" s="7" t="s">
        <v>17</v>
      </c>
      <c r="P100" s="29" t="s">
        <v>56</v>
      </c>
    </row>
    <row r="101" spans="1:16" s="13" customFormat="1" ht="15.75" thickBot="1" x14ac:dyDescent="0.3">
      <c r="A101" s="265" t="s">
        <v>137</v>
      </c>
      <c r="B101" s="239" t="s">
        <v>17</v>
      </c>
      <c r="C101" s="239" t="s">
        <v>17</v>
      </c>
      <c r="D101" s="308" t="s">
        <v>1</v>
      </c>
      <c r="E101" s="309" t="s">
        <v>1</v>
      </c>
      <c r="F101" s="318">
        <v>0</v>
      </c>
      <c r="G101" s="318">
        <v>0</v>
      </c>
      <c r="H101" s="308" t="s">
        <v>1</v>
      </c>
      <c r="I101" s="309" t="s">
        <v>1</v>
      </c>
      <c r="J101" s="318">
        <v>0</v>
      </c>
      <c r="K101" s="318">
        <v>0</v>
      </c>
      <c r="L101" s="318">
        <v>0</v>
      </c>
      <c r="M101" s="318">
        <v>0</v>
      </c>
      <c r="N101" s="239" t="s">
        <v>17</v>
      </c>
      <c r="O101" s="239" t="s">
        <v>17</v>
      </c>
      <c r="P101" s="319" t="s">
        <v>169</v>
      </c>
    </row>
    <row r="102" spans="1:16" s="65" customFormat="1" ht="19.5" thickTop="1" thickBot="1" x14ac:dyDescent="0.3">
      <c r="A102" s="387" t="s">
        <v>162</v>
      </c>
      <c r="B102" s="388"/>
      <c r="C102" s="388"/>
      <c r="D102" s="388"/>
      <c r="E102" s="388"/>
      <c r="F102" s="388"/>
      <c r="G102" s="388"/>
      <c r="H102" s="388"/>
      <c r="I102" s="388"/>
      <c r="J102" s="388"/>
      <c r="K102" s="388"/>
      <c r="L102" s="388"/>
      <c r="M102" s="388"/>
      <c r="N102" s="388"/>
      <c r="O102" s="388"/>
      <c r="P102" s="389"/>
    </row>
    <row r="103" spans="1:16" ht="16.5" thickTop="1" x14ac:dyDescent="0.25">
      <c r="A103" s="295" t="s">
        <v>16</v>
      </c>
      <c r="B103" s="214" t="s">
        <v>17</v>
      </c>
      <c r="C103" s="214" t="s">
        <v>17</v>
      </c>
      <c r="D103" s="303" t="s">
        <v>1</v>
      </c>
      <c r="E103" s="302" t="s">
        <v>1</v>
      </c>
      <c r="F103" s="304">
        <f>SUM(F104:F112)</f>
        <v>19169</v>
      </c>
      <c r="G103" s="301">
        <f>SUM(G104:G112)</f>
        <v>100</v>
      </c>
      <c r="H103" s="214" t="s">
        <v>1</v>
      </c>
      <c r="I103" s="214" t="s">
        <v>1</v>
      </c>
      <c r="J103" s="304">
        <f>SUM(J104:J112)</f>
        <v>1644</v>
      </c>
      <c r="K103" s="301">
        <f>SUM(K104:K112)</f>
        <v>100</v>
      </c>
      <c r="L103" s="304">
        <f>SUM(L104:L112)</f>
        <v>19943</v>
      </c>
      <c r="M103" s="301">
        <f>SUM(M104:M112)</f>
        <v>100</v>
      </c>
      <c r="N103" s="214" t="s">
        <v>17</v>
      </c>
      <c r="O103" s="214" t="s">
        <v>17</v>
      </c>
      <c r="P103" s="305" t="s">
        <v>18</v>
      </c>
    </row>
    <row r="104" spans="1:16" s="8" customFormat="1" ht="24.95" customHeight="1" x14ac:dyDescent="0.25">
      <c r="A104" s="7" t="s">
        <v>140</v>
      </c>
      <c r="B104" s="7" t="s">
        <v>17</v>
      </c>
      <c r="C104" s="7" t="s">
        <v>17</v>
      </c>
      <c r="D104" s="4" t="s">
        <v>1</v>
      </c>
      <c r="E104" s="122" t="s">
        <v>1</v>
      </c>
      <c r="F104" s="37">
        <v>0</v>
      </c>
      <c r="G104" s="37">
        <v>0</v>
      </c>
      <c r="H104" s="4" t="s">
        <v>1</v>
      </c>
      <c r="I104" s="122" t="s">
        <v>1</v>
      </c>
      <c r="J104" s="37">
        <v>0</v>
      </c>
      <c r="K104" s="37">
        <v>0</v>
      </c>
      <c r="L104" s="37">
        <v>0</v>
      </c>
      <c r="M104" s="37">
        <v>0</v>
      </c>
      <c r="N104" s="7" t="s">
        <v>17</v>
      </c>
      <c r="O104" s="7" t="s">
        <v>17</v>
      </c>
      <c r="P104" s="29" t="s">
        <v>43</v>
      </c>
    </row>
    <row r="105" spans="1:16" s="50" customFormat="1" ht="24.95" customHeight="1" x14ac:dyDescent="0.25">
      <c r="A105" s="7" t="s">
        <v>141</v>
      </c>
      <c r="B105" s="7" t="s">
        <v>17</v>
      </c>
      <c r="C105" s="7" t="s">
        <v>17</v>
      </c>
      <c r="D105" s="4" t="s">
        <v>1</v>
      </c>
      <c r="E105" s="122" t="s">
        <v>1</v>
      </c>
      <c r="F105" s="37">
        <v>0</v>
      </c>
      <c r="G105" s="37">
        <v>0</v>
      </c>
      <c r="H105" s="4" t="s">
        <v>1</v>
      </c>
      <c r="I105" s="122" t="s">
        <v>1</v>
      </c>
      <c r="J105" s="37">
        <v>0</v>
      </c>
      <c r="K105" s="37">
        <v>0</v>
      </c>
      <c r="L105" s="37">
        <v>0</v>
      </c>
      <c r="M105" s="37">
        <v>0</v>
      </c>
      <c r="N105" s="7" t="s">
        <v>17</v>
      </c>
      <c r="O105" s="7" t="s">
        <v>17</v>
      </c>
      <c r="P105" s="29" t="s">
        <v>45</v>
      </c>
    </row>
    <row r="106" spans="1:16" s="50" customFormat="1" ht="24.95" customHeight="1" x14ac:dyDescent="0.25">
      <c r="A106" s="7" t="s">
        <v>46</v>
      </c>
      <c r="B106" s="7" t="s">
        <v>17</v>
      </c>
      <c r="C106" s="7" t="s">
        <v>17</v>
      </c>
      <c r="D106" s="4" t="s">
        <v>1</v>
      </c>
      <c r="E106" s="122" t="s">
        <v>1</v>
      </c>
      <c r="F106" s="30">
        <f t="shared" ref="F106:F111" si="35">+F34-F70</f>
        <v>988</v>
      </c>
      <c r="G106" s="28">
        <f t="shared" ref="G106:G111" si="36">+F106/$F$103*100</f>
        <v>5.1541551463300115</v>
      </c>
      <c r="H106" s="4" t="s">
        <v>1</v>
      </c>
      <c r="I106" s="122" t="s">
        <v>1</v>
      </c>
      <c r="J106" s="18">
        <f>+'[3]102'!F8</f>
        <v>42</v>
      </c>
      <c r="K106" s="41">
        <f>+J106/$J$103*100</f>
        <v>2.5547445255474455</v>
      </c>
      <c r="L106" s="18">
        <v>435</v>
      </c>
      <c r="M106" s="28">
        <f t="shared" ref="M106:M111" si="37">+L106/$L$103*100</f>
        <v>2.1812164669307528</v>
      </c>
      <c r="N106" s="7" t="s">
        <v>17</v>
      </c>
      <c r="O106" s="7" t="s">
        <v>17</v>
      </c>
      <c r="P106" s="29" t="s">
        <v>47</v>
      </c>
    </row>
    <row r="107" spans="1:16" s="50" customFormat="1" ht="24.95" customHeight="1" x14ac:dyDescent="0.25">
      <c r="A107" s="7" t="s">
        <v>48</v>
      </c>
      <c r="B107" s="7" t="s">
        <v>17</v>
      </c>
      <c r="C107" s="7" t="s">
        <v>17</v>
      </c>
      <c r="D107" s="4" t="s">
        <v>1</v>
      </c>
      <c r="E107" s="122" t="s">
        <v>1</v>
      </c>
      <c r="F107" s="30">
        <f t="shared" si="35"/>
        <v>608</v>
      </c>
      <c r="G107" s="28">
        <f t="shared" si="36"/>
        <v>3.17178778235693</v>
      </c>
      <c r="H107" s="4" t="s">
        <v>1</v>
      </c>
      <c r="I107" s="122" t="s">
        <v>1</v>
      </c>
      <c r="J107" s="18">
        <f>+'[3]102'!F9</f>
        <v>152</v>
      </c>
      <c r="K107" s="41">
        <f t="shared" ref="K107:K110" si="38">+J107/$J$103*100</f>
        <v>9.2457420924574212</v>
      </c>
      <c r="L107" s="18">
        <v>3663</v>
      </c>
      <c r="M107" s="28">
        <f t="shared" si="37"/>
        <v>18.367346938775512</v>
      </c>
      <c r="N107" s="7" t="s">
        <v>17</v>
      </c>
      <c r="O107" s="7" t="s">
        <v>17</v>
      </c>
      <c r="P107" s="29" t="s">
        <v>49</v>
      </c>
    </row>
    <row r="108" spans="1:16" s="50" customFormat="1" ht="24.95" customHeight="1" x14ac:dyDescent="0.25">
      <c r="A108" s="7" t="s">
        <v>50</v>
      </c>
      <c r="B108" s="7" t="s">
        <v>17</v>
      </c>
      <c r="C108" s="7" t="s">
        <v>17</v>
      </c>
      <c r="D108" s="4" t="s">
        <v>1</v>
      </c>
      <c r="E108" s="122" t="s">
        <v>1</v>
      </c>
      <c r="F108" s="30">
        <f t="shared" si="35"/>
        <v>5433</v>
      </c>
      <c r="G108" s="28">
        <f t="shared" si="36"/>
        <v>28.342636548594086</v>
      </c>
      <c r="H108" s="4" t="s">
        <v>1</v>
      </c>
      <c r="I108" s="122" t="s">
        <v>1</v>
      </c>
      <c r="J108" s="18">
        <f>+'[3]102'!F10</f>
        <v>388</v>
      </c>
      <c r="K108" s="41">
        <f t="shared" si="38"/>
        <v>23.600973236009732</v>
      </c>
      <c r="L108" s="18">
        <v>4805</v>
      </c>
      <c r="M108" s="28">
        <f t="shared" si="37"/>
        <v>24.093666950809808</v>
      </c>
      <c r="N108" s="7" t="s">
        <v>17</v>
      </c>
      <c r="O108" s="7" t="s">
        <v>17</v>
      </c>
      <c r="P108" s="29" t="s">
        <v>132</v>
      </c>
    </row>
    <row r="109" spans="1:16" s="50" customFormat="1" ht="24.95" customHeight="1" x14ac:dyDescent="0.25">
      <c r="A109" s="7" t="s">
        <v>51</v>
      </c>
      <c r="B109" s="7" t="s">
        <v>17</v>
      </c>
      <c r="C109" s="7" t="s">
        <v>17</v>
      </c>
      <c r="D109" s="4" t="s">
        <v>1</v>
      </c>
      <c r="E109" s="122" t="s">
        <v>1</v>
      </c>
      <c r="F109" s="30">
        <f t="shared" si="35"/>
        <v>1235</v>
      </c>
      <c r="G109" s="28">
        <f t="shared" si="36"/>
        <v>6.4426939329125146</v>
      </c>
      <c r="H109" s="4" t="s">
        <v>1</v>
      </c>
      <c r="I109" s="122" t="s">
        <v>1</v>
      </c>
      <c r="J109" s="18">
        <f>+'[3]102'!F11</f>
        <v>74</v>
      </c>
      <c r="K109" s="41">
        <f t="shared" si="38"/>
        <v>4.5012165450121655</v>
      </c>
      <c r="L109" s="18">
        <v>2583</v>
      </c>
      <c r="M109" s="28">
        <f t="shared" si="37"/>
        <v>12.951912951912952</v>
      </c>
      <c r="N109" s="7" t="s">
        <v>17</v>
      </c>
      <c r="O109" s="7" t="s">
        <v>17</v>
      </c>
      <c r="P109" s="29" t="s">
        <v>52</v>
      </c>
    </row>
    <row r="110" spans="1:16" s="50" customFormat="1" ht="24.95" customHeight="1" x14ac:dyDescent="0.25">
      <c r="A110" s="7" t="s">
        <v>53</v>
      </c>
      <c r="B110" s="7" t="s">
        <v>17</v>
      </c>
      <c r="C110" s="7" t="s">
        <v>17</v>
      </c>
      <c r="D110" s="4" t="s">
        <v>1</v>
      </c>
      <c r="E110" s="122" t="s">
        <v>1</v>
      </c>
      <c r="F110" s="30">
        <f t="shared" si="35"/>
        <v>10309</v>
      </c>
      <c r="G110" s="28">
        <f t="shared" si="36"/>
        <v>53.779539882101311</v>
      </c>
      <c r="H110" s="4" t="s">
        <v>1</v>
      </c>
      <c r="I110" s="122" t="s">
        <v>1</v>
      </c>
      <c r="J110" s="18">
        <f>+'[3]102'!$F$12</f>
        <v>988</v>
      </c>
      <c r="K110" s="41">
        <f t="shared" si="38"/>
        <v>60.09732360097324</v>
      </c>
      <c r="L110" s="18">
        <v>8213</v>
      </c>
      <c r="M110" s="28">
        <f t="shared" si="37"/>
        <v>41.182369753798326</v>
      </c>
      <c r="N110" s="7" t="s">
        <v>17</v>
      </c>
      <c r="O110" s="7" t="s">
        <v>17</v>
      </c>
      <c r="P110" s="29" t="s">
        <v>133</v>
      </c>
    </row>
    <row r="111" spans="1:16" s="50" customFormat="1" ht="24.95" customHeight="1" x14ac:dyDescent="0.25">
      <c r="A111" s="7" t="s">
        <v>54</v>
      </c>
      <c r="B111" s="7" t="s">
        <v>17</v>
      </c>
      <c r="C111" s="7" t="s">
        <v>17</v>
      </c>
      <c r="D111" s="4" t="s">
        <v>1</v>
      </c>
      <c r="E111" s="122" t="s">
        <v>1</v>
      </c>
      <c r="F111" s="30">
        <f t="shared" si="35"/>
        <v>596</v>
      </c>
      <c r="G111" s="28">
        <f t="shared" si="36"/>
        <v>3.1091867077051489</v>
      </c>
      <c r="H111" s="4" t="s">
        <v>1</v>
      </c>
      <c r="I111" s="122" t="s">
        <v>1</v>
      </c>
      <c r="J111" s="37">
        <v>0</v>
      </c>
      <c r="K111" s="37">
        <v>0</v>
      </c>
      <c r="L111" s="18">
        <v>244</v>
      </c>
      <c r="M111" s="28">
        <f t="shared" si="37"/>
        <v>1.2234869377726521</v>
      </c>
      <c r="N111" s="7" t="s">
        <v>17</v>
      </c>
      <c r="O111" s="7" t="s">
        <v>17</v>
      </c>
      <c r="P111" s="29" t="s">
        <v>134</v>
      </c>
    </row>
    <row r="112" spans="1:16" s="13" customFormat="1" ht="24.95" customHeight="1" x14ac:dyDescent="0.25">
      <c r="A112" s="7" t="s">
        <v>55</v>
      </c>
      <c r="B112" s="7" t="s">
        <v>17</v>
      </c>
      <c r="C112" s="7" t="s">
        <v>17</v>
      </c>
      <c r="D112" s="4" t="s">
        <v>1</v>
      </c>
      <c r="E112" s="122" t="s">
        <v>1</v>
      </c>
      <c r="F112" s="37">
        <v>0</v>
      </c>
      <c r="G112" s="37">
        <v>0</v>
      </c>
      <c r="H112" s="4" t="s">
        <v>1</v>
      </c>
      <c r="I112" s="122" t="s">
        <v>1</v>
      </c>
      <c r="J112" s="37">
        <v>0</v>
      </c>
      <c r="K112" s="37">
        <v>0</v>
      </c>
      <c r="L112" s="37">
        <v>0</v>
      </c>
      <c r="M112" s="37">
        <v>0</v>
      </c>
      <c r="N112" s="7" t="s">
        <v>17</v>
      </c>
      <c r="O112" s="7" t="s">
        <v>17</v>
      </c>
      <c r="P112" s="29" t="s">
        <v>56</v>
      </c>
    </row>
    <row r="113" spans="1:16" s="13" customFormat="1" ht="15.75" thickBot="1" x14ac:dyDescent="0.3">
      <c r="A113" s="265" t="s">
        <v>137</v>
      </c>
      <c r="B113" s="239" t="s">
        <v>17</v>
      </c>
      <c r="C113" s="239" t="s">
        <v>17</v>
      </c>
      <c r="D113" s="308" t="s">
        <v>1</v>
      </c>
      <c r="E113" s="309" t="s">
        <v>1</v>
      </c>
      <c r="F113" s="318">
        <v>0</v>
      </c>
      <c r="G113" s="318">
        <v>0</v>
      </c>
      <c r="H113" s="308" t="s">
        <v>1</v>
      </c>
      <c r="I113" s="309" t="s">
        <v>1</v>
      </c>
      <c r="J113" s="318">
        <v>0</v>
      </c>
      <c r="K113" s="318">
        <v>0</v>
      </c>
      <c r="L113" s="318">
        <v>0</v>
      </c>
      <c r="M113" s="318">
        <v>0</v>
      </c>
      <c r="N113" s="239" t="s">
        <v>17</v>
      </c>
      <c r="O113" s="239" t="s">
        <v>17</v>
      </c>
      <c r="P113" s="319" t="s">
        <v>169</v>
      </c>
    </row>
    <row r="114" spans="1:16" ht="15.75" thickTop="1" x14ac:dyDescent="0.25">
      <c r="A114" s="344" t="s">
        <v>282</v>
      </c>
      <c r="B114" s="344"/>
      <c r="C114" s="344"/>
      <c r="D114" s="344"/>
      <c r="E114" s="344"/>
      <c r="F114" s="344"/>
      <c r="G114" s="344"/>
      <c r="H114" s="344"/>
      <c r="I114" s="345" t="s">
        <v>283</v>
      </c>
      <c r="J114" s="345"/>
      <c r="K114" s="345"/>
      <c r="L114" s="345"/>
      <c r="M114" s="345"/>
      <c r="N114" s="345"/>
      <c r="O114" s="345"/>
      <c r="P114" s="345"/>
    </row>
    <row r="115" spans="1:16" x14ac:dyDescent="0.25">
      <c r="A115" s="344"/>
      <c r="B115" s="344"/>
      <c r="C115" s="344"/>
      <c r="D115" s="344"/>
      <c r="E115" s="344"/>
      <c r="F115" s="344"/>
      <c r="G115" s="344"/>
      <c r="H115" s="344"/>
      <c r="I115" s="345"/>
      <c r="J115" s="345"/>
      <c r="K115" s="345"/>
      <c r="L115" s="345"/>
      <c r="M115" s="345"/>
      <c r="N115" s="345"/>
      <c r="O115" s="345"/>
      <c r="P115" s="345"/>
    </row>
  </sheetData>
  <mergeCells count="29">
    <mergeCell ref="A114:H114"/>
    <mergeCell ref="I114:P114"/>
    <mergeCell ref="A115:H115"/>
    <mergeCell ref="I115:P115"/>
    <mergeCell ref="L3:M3"/>
    <mergeCell ref="N3:O3"/>
    <mergeCell ref="A3:A5"/>
    <mergeCell ref="P3:P5"/>
    <mergeCell ref="B3:C3"/>
    <mergeCell ref="D3:E3"/>
    <mergeCell ref="F3:G3"/>
    <mergeCell ref="H3:I3"/>
    <mergeCell ref="J3:K3"/>
    <mergeCell ref="A66:P66"/>
    <mergeCell ref="A90:P90"/>
    <mergeCell ref="A102:P102"/>
    <mergeCell ref="A78:P78"/>
    <mergeCell ref="B4:C4"/>
    <mergeCell ref="D4:E4"/>
    <mergeCell ref="F4:G4"/>
    <mergeCell ref="H4:I4"/>
    <mergeCell ref="J4:K4"/>
    <mergeCell ref="L4:M4"/>
    <mergeCell ref="N4:O4"/>
    <mergeCell ref="A6:P6"/>
    <mergeCell ref="A18:P18"/>
    <mergeCell ref="A30:P30"/>
    <mergeCell ref="A42:P42"/>
    <mergeCell ref="A54:P54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rowBreaks count="8" manualBreakCount="8">
    <brk id="17" max="15" man="1"/>
    <brk id="29" max="15" man="1"/>
    <brk id="41" max="15" man="1"/>
    <brk id="53" max="15" man="1"/>
    <brk id="65" max="15" man="1"/>
    <brk id="77" max="15" man="1"/>
    <brk id="89" max="15" man="1"/>
    <brk id="10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X168"/>
  <sheetViews>
    <sheetView showGridLines="0" rightToLeft="1" view="pageBreakPreview" topLeftCell="A151" zoomScale="115" zoomScaleNormal="100" zoomScaleSheetLayoutView="115" workbookViewId="0">
      <selection activeCell="A190" sqref="A190"/>
    </sheetView>
  </sheetViews>
  <sheetFormatPr defaultRowHeight="15" x14ac:dyDescent="0.25"/>
  <cols>
    <col min="1" max="1" width="18.85546875" customWidth="1"/>
    <col min="2" max="2" width="7.42578125" customWidth="1"/>
    <col min="3" max="3" width="6.5703125" customWidth="1"/>
    <col min="4" max="4" width="8" customWidth="1"/>
    <col min="5" max="5" width="6.85546875" customWidth="1"/>
    <col min="6" max="6" width="9.28515625" customWidth="1"/>
    <col min="7" max="7" width="7.140625" customWidth="1"/>
    <col min="8" max="8" width="8" customWidth="1"/>
    <col min="9" max="9" width="6.85546875" customWidth="1"/>
    <col min="10" max="10" width="8.28515625" customWidth="1"/>
    <col min="11" max="11" width="7.28515625" customWidth="1"/>
    <col min="12" max="12" width="8.7109375" customWidth="1"/>
    <col min="13" max="13" width="6.42578125" customWidth="1"/>
    <col min="14" max="15" width="7" customWidth="1"/>
    <col min="16" max="16" width="19.42578125" customWidth="1"/>
    <col min="17" max="17" width="8.5703125" customWidth="1"/>
  </cols>
  <sheetData>
    <row r="1" spans="1:17" s="21" customFormat="1" ht="30" customHeight="1" x14ac:dyDescent="0.45">
      <c r="A1" s="346" t="s">
        <v>239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23"/>
    </row>
    <row r="2" spans="1:17" s="58" customFormat="1" ht="30" customHeight="1" x14ac:dyDescent="0.25">
      <c r="A2" s="59" t="s">
        <v>284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7"/>
    </row>
    <row r="3" spans="1:17" ht="33" customHeight="1" x14ac:dyDescent="0.25">
      <c r="A3" s="353" t="s">
        <v>111</v>
      </c>
      <c r="B3" s="349" t="s">
        <v>113</v>
      </c>
      <c r="C3" s="342"/>
      <c r="D3" s="342" t="s">
        <v>114</v>
      </c>
      <c r="E3" s="342"/>
      <c r="F3" s="342" t="s">
        <v>115</v>
      </c>
      <c r="G3" s="342"/>
      <c r="H3" s="342" t="s">
        <v>128</v>
      </c>
      <c r="I3" s="342"/>
      <c r="J3" s="342" t="s">
        <v>116</v>
      </c>
      <c r="K3" s="342"/>
      <c r="L3" s="342" t="s">
        <v>290</v>
      </c>
      <c r="M3" s="350"/>
      <c r="N3" s="349" t="s">
        <v>277</v>
      </c>
      <c r="O3" s="350"/>
      <c r="P3" s="347" t="s">
        <v>112</v>
      </c>
    </row>
    <row r="4" spans="1:17" ht="20.25" customHeight="1" x14ac:dyDescent="0.25">
      <c r="A4" s="354"/>
      <c r="B4" s="351" t="s">
        <v>11</v>
      </c>
      <c r="C4" s="343"/>
      <c r="D4" s="343" t="s">
        <v>12</v>
      </c>
      <c r="E4" s="343"/>
      <c r="F4" s="343" t="s">
        <v>13</v>
      </c>
      <c r="G4" s="343"/>
      <c r="H4" s="343" t="s">
        <v>14</v>
      </c>
      <c r="I4" s="343"/>
      <c r="J4" s="343" t="s">
        <v>15</v>
      </c>
      <c r="K4" s="343"/>
      <c r="L4" s="343" t="s">
        <v>291</v>
      </c>
      <c r="M4" s="352"/>
      <c r="N4" s="351" t="s">
        <v>275</v>
      </c>
      <c r="O4" s="352"/>
      <c r="P4" s="348"/>
    </row>
    <row r="5" spans="1:17" ht="13.5" customHeight="1" x14ac:dyDescent="0.25">
      <c r="A5" s="354"/>
      <c r="B5" s="189" t="s">
        <v>135</v>
      </c>
      <c r="C5" s="190" t="s">
        <v>258</v>
      </c>
      <c r="D5" s="191" t="s">
        <v>135</v>
      </c>
      <c r="E5" s="190" t="s">
        <v>258</v>
      </c>
      <c r="F5" s="191" t="s">
        <v>135</v>
      </c>
      <c r="G5" s="190" t="s">
        <v>258</v>
      </c>
      <c r="H5" s="191" t="s">
        <v>135</v>
      </c>
      <c r="I5" s="190" t="s">
        <v>258</v>
      </c>
      <c r="J5" s="191" t="s">
        <v>135</v>
      </c>
      <c r="K5" s="190" t="s">
        <v>258</v>
      </c>
      <c r="L5" s="191" t="s">
        <v>135</v>
      </c>
      <c r="M5" s="190" t="s">
        <v>258</v>
      </c>
      <c r="N5" s="189" t="s">
        <v>135</v>
      </c>
      <c r="O5" s="190" t="s">
        <v>258</v>
      </c>
      <c r="P5" s="348"/>
    </row>
    <row r="6" spans="1:17" ht="23.25" thickBot="1" x14ac:dyDescent="0.3">
      <c r="A6" s="355"/>
      <c r="B6" s="192" t="s">
        <v>136</v>
      </c>
      <c r="C6" s="193" t="s">
        <v>274</v>
      </c>
      <c r="D6" s="194" t="s">
        <v>136</v>
      </c>
      <c r="E6" s="193" t="s">
        <v>274</v>
      </c>
      <c r="F6" s="194" t="s">
        <v>136</v>
      </c>
      <c r="G6" s="193" t="s">
        <v>274</v>
      </c>
      <c r="H6" s="194" t="s">
        <v>136</v>
      </c>
      <c r="I6" s="193" t="s">
        <v>274</v>
      </c>
      <c r="J6" s="194" t="s">
        <v>136</v>
      </c>
      <c r="K6" s="193" t="s">
        <v>274</v>
      </c>
      <c r="L6" s="194" t="s">
        <v>136</v>
      </c>
      <c r="M6" s="193" t="s">
        <v>274</v>
      </c>
      <c r="N6" s="192" t="s">
        <v>136</v>
      </c>
      <c r="O6" s="193" t="s">
        <v>274</v>
      </c>
      <c r="P6" s="348"/>
    </row>
    <row r="7" spans="1:17" ht="15.95" customHeight="1" thickTop="1" thickBot="1" x14ac:dyDescent="0.3">
      <c r="A7" s="196" t="s">
        <v>194</v>
      </c>
      <c r="B7" s="197"/>
      <c r="C7" s="197"/>
      <c r="D7" s="198"/>
      <c r="E7" s="198"/>
      <c r="F7" s="198"/>
      <c r="G7" s="198"/>
      <c r="H7" s="198"/>
      <c r="I7" s="198"/>
      <c r="J7" s="198"/>
      <c r="K7" s="198"/>
      <c r="L7" s="199" t="s">
        <v>154</v>
      </c>
      <c r="M7" s="199"/>
      <c r="N7" s="199"/>
      <c r="O7" s="199"/>
      <c r="P7" s="200" t="s">
        <v>195</v>
      </c>
    </row>
    <row r="8" spans="1:17" ht="18" customHeight="1" thickTop="1" x14ac:dyDescent="0.25">
      <c r="A8" s="179">
        <v>2012</v>
      </c>
      <c r="B8" s="26" t="s">
        <v>0</v>
      </c>
      <c r="C8" s="195"/>
      <c r="D8" s="171">
        <f>+T.2!C8</f>
        <v>71.700584925309855</v>
      </c>
      <c r="E8" s="195"/>
      <c r="F8" s="61">
        <f>+T.2!D8</f>
        <v>54.1</v>
      </c>
      <c r="G8" s="195"/>
      <c r="H8" s="26" t="s">
        <v>0</v>
      </c>
      <c r="I8" s="195"/>
      <c r="J8" s="61">
        <f>+T.2!F8</f>
        <v>86.5</v>
      </c>
      <c r="K8" s="195"/>
      <c r="L8" s="61">
        <f>+T.2!G8</f>
        <v>71</v>
      </c>
      <c r="M8" s="195"/>
      <c r="N8" s="26" t="s">
        <v>0</v>
      </c>
      <c r="O8" s="195"/>
      <c r="P8" s="180">
        <v>2012</v>
      </c>
    </row>
    <row r="9" spans="1:17" ht="18" customHeight="1" x14ac:dyDescent="0.25">
      <c r="A9" s="179">
        <v>2013</v>
      </c>
      <c r="B9" s="26" t="s">
        <v>0</v>
      </c>
      <c r="C9" s="26" t="s">
        <v>0</v>
      </c>
      <c r="D9" s="171">
        <f>+T.2!C12</f>
        <v>72.056393614112665</v>
      </c>
      <c r="E9" s="61">
        <f t="shared" ref="E9:E12" si="0">+(D9-D8)/D8*100</f>
        <v>0.49624237957536077</v>
      </c>
      <c r="F9" s="61">
        <f>+T.2!D12</f>
        <v>54</v>
      </c>
      <c r="G9" s="61">
        <f t="shared" ref="G9:G12" si="1">+(F9-F8)/F8*100</f>
        <v>-0.18484288354898598</v>
      </c>
      <c r="H9" s="26" t="s">
        <v>0</v>
      </c>
      <c r="I9" s="26" t="s">
        <v>0</v>
      </c>
      <c r="J9" s="61">
        <f>+T.2!F12</f>
        <v>87.2</v>
      </c>
      <c r="K9" s="61">
        <f t="shared" ref="K9" si="2">+(J9-J8)/J8*100</f>
        <v>0.80924855491329806</v>
      </c>
      <c r="L9" s="61">
        <f>+T.2!G12</f>
        <v>67.2</v>
      </c>
      <c r="M9" s="61">
        <f t="shared" ref="M9" si="3">+(L9-L8)/L8*100</f>
        <v>-5.3521126760563345</v>
      </c>
      <c r="N9" s="26" t="s">
        <v>0</v>
      </c>
      <c r="O9" s="26" t="s">
        <v>0</v>
      </c>
      <c r="P9" s="180">
        <v>2013</v>
      </c>
    </row>
    <row r="10" spans="1:17" ht="18" customHeight="1" x14ac:dyDescent="0.25">
      <c r="A10" s="179">
        <v>2014</v>
      </c>
      <c r="B10" s="26" t="s">
        <v>0</v>
      </c>
      <c r="C10" s="26" t="s">
        <v>0</v>
      </c>
      <c r="D10" s="171">
        <f>+T.2!C16</f>
        <v>71.017488456661638</v>
      </c>
      <c r="E10" s="61">
        <f t="shared" si="0"/>
        <v>-1.4417945519376514</v>
      </c>
      <c r="F10" s="171">
        <f>+T.2!D16</f>
        <v>54.1</v>
      </c>
      <c r="G10" s="61">
        <f t="shared" si="1"/>
        <v>0.18518518518518781</v>
      </c>
      <c r="H10" s="26" t="s">
        <v>0</v>
      </c>
      <c r="I10" s="26" t="s">
        <v>0</v>
      </c>
      <c r="J10" s="61">
        <f>+T.2!F16</f>
        <v>87.6</v>
      </c>
      <c r="K10" s="61">
        <f t="shared" ref="K10:K12" si="4">+(J10-J9)/J9*100</f>
        <v>0.45871559633026543</v>
      </c>
      <c r="L10" s="61">
        <f>+T.2!G16</f>
        <v>71.7</v>
      </c>
      <c r="M10" s="61">
        <f t="shared" ref="M10" si="5">+(L10-L9)/L9*100</f>
        <v>6.6964285714285712</v>
      </c>
      <c r="N10" s="26" t="s">
        <v>0</v>
      </c>
      <c r="O10" s="26" t="s">
        <v>0</v>
      </c>
      <c r="P10" s="180">
        <v>2014</v>
      </c>
    </row>
    <row r="11" spans="1:17" ht="18" customHeight="1" x14ac:dyDescent="0.25">
      <c r="A11" s="179">
        <v>2015</v>
      </c>
      <c r="B11" s="26" t="s">
        <v>0</v>
      </c>
      <c r="C11" s="26" t="s">
        <v>0</v>
      </c>
      <c r="D11" s="171">
        <f>+T.2!C20</f>
        <v>71.568523544672431</v>
      </c>
      <c r="E11" s="61">
        <f t="shared" si="0"/>
        <v>0.77591463734606836</v>
      </c>
      <c r="F11" s="61">
        <f>+T.2!D20</f>
        <v>54.023843829365973</v>
      </c>
      <c r="G11" s="61">
        <f t="shared" si="1"/>
        <v>-0.1407692618004229</v>
      </c>
      <c r="H11" s="26" t="s">
        <v>0</v>
      </c>
      <c r="I11" s="26" t="s">
        <v>0</v>
      </c>
      <c r="J11" s="61">
        <f>+T.2!F20</f>
        <v>88.62707387027632</v>
      </c>
      <c r="K11" s="61">
        <v>1.1000000000000001</v>
      </c>
      <c r="L11" s="61">
        <f>+T.2!G20</f>
        <v>75.946503443074505</v>
      </c>
      <c r="M11" s="61">
        <f t="shared" ref="M11" si="6">+(L11-L10)/L10*100</f>
        <v>5.9225989443159026</v>
      </c>
      <c r="N11" s="26" t="s">
        <v>0</v>
      </c>
      <c r="O11" s="26" t="s">
        <v>0</v>
      </c>
      <c r="P11" s="180">
        <v>2015</v>
      </c>
    </row>
    <row r="12" spans="1:17" ht="18" customHeight="1" x14ac:dyDescent="0.25">
      <c r="A12" s="179">
        <v>2016</v>
      </c>
      <c r="B12" s="60">
        <f>+T.2!B24</f>
        <v>80.599999999999994</v>
      </c>
      <c r="C12" s="26" t="s">
        <v>0</v>
      </c>
      <c r="D12" s="171">
        <f>+T.2!C24</f>
        <v>71.992449381117666</v>
      </c>
      <c r="E12" s="61">
        <f t="shared" si="0"/>
        <v>0.5923355903529639</v>
      </c>
      <c r="F12" s="61">
        <f>+T.2!D24</f>
        <v>55.273014634696736</v>
      </c>
      <c r="G12" s="61">
        <f t="shared" si="1"/>
        <v>2.312258285945485</v>
      </c>
      <c r="H12" s="60">
        <f>+T.2!E24</f>
        <v>65.400000000000006</v>
      </c>
      <c r="I12" s="26" t="s">
        <v>0</v>
      </c>
      <c r="J12" s="61">
        <f>+T.2!F24</f>
        <v>89.077032757720289</v>
      </c>
      <c r="K12" s="61">
        <f t="shared" si="4"/>
        <v>0.50769913503245689</v>
      </c>
      <c r="L12" s="61">
        <f>+T.2!G24</f>
        <v>75.946503443074505</v>
      </c>
      <c r="M12" s="61">
        <f>+(L12-L11)/L11*100</f>
        <v>0</v>
      </c>
      <c r="N12" s="26" t="s">
        <v>0</v>
      </c>
      <c r="O12" s="26" t="s">
        <v>0</v>
      </c>
      <c r="P12" s="180">
        <v>2016</v>
      </c>
    </row>
    <row r="13" spans="1:17" ht="27" customHeight="1" thickBot="1" x14ac:dyDescent="0.3">
      <c r="A13" s="181" t="s">
        <v>256</v>
      </c>
      <c r="B13" s="195"/>
      <c r="C13" s="166" t="s">
        <v>0</v>
      </c>
      <c r="D13" s="195"/>
      <c r="E13" s="62">
        <f>(EXP(LN(D12/D8)/(A12-A8))-1)*100</f>
        <v>0.10161004515689687</v>
      </c>
      <c r="F13" s="195"/>
      <c r="G13" s="62">
        <f>(EXP(LN(F12/F8)/(A12-A8))-1)*100</f>
        <v>0.53770603463707545</v>
      </c>
      <c r="H13" s="195"/>
      <c r="I13" s="26" t="s">
        <v>0</v>
      </c>
      <c r="J13" s="195"/>
      <c r="K13" s="62">
        <f>(EXP(LN(J12/J8)/(A12-A8))-1)*100</f>
        <v>0.73662780306140707</v>
      </c>
      <c r="L13" s="195"/>
      <c r="M13" s="62">
        <f>(EXP(LN(L12/L8)/(A12-A8))-1)*100</f>
        <v>1.6979875055410432</v>
      </c>
      <c r="N13" s="195"/>
      <c r="O13" s="26"/>
      <c r="P13" s="184" t="s">
        <v>257</v>
      </c>
    </row>
    <row r="14" spans="1:17" ht="15.95" customHeight="1" thickTop="1" thickBot="1" x14ac:dyDescent="0.3">
      <c r="A14" s="196" t="s">
        <v>196</v>
      </c>
      <c r="B14" s="197"/>
      <c r="C14" s="197"/>
      <c r="D14" s="198"/>
      <c r="E14" s="198"/>
      <c r="F14" s="198"/>
      <c r="G14" s="198"/>
      <c r="H14" s="198"/>
      <c r="I14" s="198"/>
      <c r="J14" s="198"/>
      <c r="K14" s="198"/>
      <c r="L14" s="199"/>
      <c r="M14" s="199"/>
      <c r="N14" s="199"/>
      <c r="O14" s="199"/>
      <c r="P14" s="200" t="s">
        <v>197</v>
      </c>
    </row>
    <row r="15" spans="1:17" ht="18" customHeight="1" thickTop="1" x14ac:dyDescent="0.25">
      <c r="A15" s="179">
        <v>2012</v>
      </c>
      <c r="B15" s="26" t="s">
        <v>0</v>
      </c>
      <c r="C15" s="195"/>
      <c r="D15" s="178">
        <f>+T.2!C9</f>
        <v>48.448319957131204</v>
      </c>
      <c r="E15" s="195"/>
      <c r="F15" s="177">
        <f>+T.2!D9</f>
        <v>39.200000000000003</v>
      </c>
      <c r="G15" s="195"/>
      <c r="H15" s="26" t="s">
        <v>0</v>
      </c>
      <c r="I15" s="195"/>
      <c r="J15" s="177">
        <f>+T.2!F9</f>
        <v>51.3</v>
      </c>
      <c r="K15" s="195"/>
      <c r="L15" s="177">
        <f>+T.2!G9</f>
        <v>49.4</v>
      </c>
      <c r="M15" s="195"/>
      <c r="N15" s="63" t="s">
        <v>0</v>
      </c>
      <c r="O15" s="195"/>
      <c r="P15" s="180">
        <v>2012</v>
      </c>
    </row>
    <row r="16" spans="1:17" ht="18" customHeight="1" x14ac:dyDescent="0.25">
      <c r="A16" s="179">
        <v>2013</v>
      </c>
      <c r="B16" s="26" t="s">
        <v>0</v>
      </c>
      <c r="C16" s="26" t="s">
        <v>0</v>
      </c>
      <c r="D16" s="178">
        <f>+T.2!C13</f>
        <v>48.3376773196049</v>
      </c>
      <c r="E16" s="61">
        <f t="shared" ref="E16" si="7">+(D16-D15)/D15*100</f>
        <v>-0.22837249593836204</v>
      </c>
      <c r="F16" s="177">
        <f>+T.2!D13</f>
        <v>40.4</v>
      </c>
      <c r="G16" s="61">
        <f t="shared" ref="G16:G18" si="8">+(F16-F15)/F15*100</f>
        <v>3.0612244897959071</v>
      </c>
      <c r="H16" s="26" t="s">
        <v>0</v>
      </c>
      <c r="I16" s="26" t="s">
        <v>0</v>
      </c>
      <c r="J16" s="177">
        <f>+T.2!F13</f>
        <v>52.1</v>
      </c>
      <c r="K16" s="61">
        <f t="shared" ref="K16:M19" si="9">+(J16-J15)/J15*100</f>
        <v>1.5594541910331468</v>
      </c>
      <c r="L16" s="177">
        <f>+T.2!G13</f>
        <v>48.1</v>
      </c>
      <c r="M16" s="61">
        <f t="shared" si="9"/>
        <v>-2.6315789473684155</v>
      </c>
      <c r="N16" s="63" t="s">
        <v>0</v>
      </c>
      <c r="O16" s="26" t="s">
        <v>0</v>
      </c>
      <c r="P16" s="180">
        <v>2013</v>
      </c>
    </row>
    <row r="17" spans="1:19" ht="18" customHeight="1" x14ac:dyDescent="0.25">
      <c r="A17" s="179">
        <v>2014</v>
      </c>
      <c r="B17" s="26" t="s">
        <v>0</v>
      </c>
      <c r="C17" s="26" t="s">
        <v>0</v>
      </c>
      <c r="D17" s="178">
        <f>+T.2!C17</f>
        <v>48.396301792032872</v>
      </c>
      <c r="E17" s="61">
        <f t="shared" ref="E17" si="10">+(D17-D16)/D16*100</f>
        <v>0.12128111170992335</v>
      </c>
      <c r="F17" s="177">
        <f>+T.2!D17</f>
        <v>41.2</v>
      </c>
      <c r="G17" s="61">
        <f t="shared" si="8"/>
        <v>1.9801980198019911</v>
      </c>
      <c r="H17" s="26" t="s">
        <v>0</v>
      </c>
      <c r="I17" s="26" t="s">
        <v>0</v>
      </c>
      <c r="J17" s="177">
        <f>+T.2!F17</f>
        <v>51.9</v>
      </c>
      <c r="K17" s="61">
        <f t="shared" si="9"/>
        <v>-0.38387715930902655</v>
      </c>
      <c r="L17" s="177">
        <f>+T.2!G17</f>
        <v>45.7</v>
      </c>
      <c r="M17" s="61">
        <f t="shared" si="9"/>
        <v>-4.9896049896049863</v>
      </c>
      <c r="N17" s="63" t="s">
        <v>0</v>
      </c>
      <c r="O17" s="26" t="s">
        <v>0</v>
      </c>
      <c r="P17" s="180">
        <v>2014</v>
      </c>
    </row>
    <row r="18" spans="1:19" ht="18" customHeight="1" x14ac:dyDescent="0.25">
      <c r="A18" s="179">
        <v>2015</v>
      </c>
      <c r="B18" s="26" t="s">
        <v>0</v>
      </c>
      <c r="C18" s="26" t="s">
        <v>0</v>
      </c>
      <c r="D18" s="174">
        <f>+T.2!C21</f>
        <v>48.004275982850579</v>
      </c>
      <c r="E18" s="61">
        <f t="shared" ref="E18:E19" si="11">+(D18-D17)/D17*100</f>
        <v>-0.81003257411463891</v>
      </c>
      <c r="F18" s="178">
        <f>+T.2!D21</f>
        <v>40.17629911189546</v>
      </c>
      <c r="G18" s="61">
        <f t="shared" si="8"/>
        <v>-2.4847108934576276</v>
      </c>
      <c r="H18" s="26" t="s">
        <v>0</v>
      </c>
      <c r="I18" s="26" t="s">
        <v>0</v>
      </c>
      <c r="J18" s="178">
        <f>+T.2!F21</f>
        <v>52.0999312014537</v>
      </c>
      <c r="K18" s="61">
        <f t="shared" si="9"/>
        <v>0.38522389490115827</v>
      </c>
      <c r="L18" s="178">
        <f>+T.2!G21</f>
        <v>45.963543139361725</v>
      </c>
      <c r="M18" s="61">
        <f t="shared" si="9"/>
        <v>0.57668083011317828</v>
      </c>
      <c r="N18" s="63" t="s">
        <v>0</v>
      </c>
      <c r="O18" s="26" t="s">
        <v>0</v>
      </c>
      <c r="P18" s="180">
        <v>2015</v>
      </c>
    </row>
    <row r="19" spans="1:19" ht="18" customHeight="1" x14ac:dyDescent="0.25">
      <c r="A19" s="179">
        <v>2016</v>
      </c>
      <c r="B19" s="60">
        <f>+T.2!B25</f>
        <v>47.5</v>
      </c>
      <c r="C19" s="26" t="s">
        <v>0</v>
      </c>
      <c r="D19" s="174">
        <f>T.2!C25</f>
        <v>47.839048832571827</v>
      </c>
      <c r="E19" s="61">
        <f t="shared" si="11"/>
        <v>-0.34419256804910425</v>
      </c>
      <c r="F19" s="178">
        <f>+T.2!D25</f>
        <v>42.006211232622093</v>
      </c>
      <c r="G19" s="61">
        <f t="shared" ref="G19" si="12">+(F19-F18)/F18*100</f>
        <v>4.5547055382829651</v>
      </c>
      <c r="H19" s="26" t="s">
        <v>0</v>
      </c>
      <c r="I19" s="26" t="s">
        <v>0</v>
      </c>
      <c r="J19" s="178">
        <f>+T.2!F25</f>
        <v>52.387202371761219</v>
      </c>
      <c r="K19" s="61">
        <f t="shared" si="9"/>
        <v>0.5513849321541987</v>
      </c>
      <c r="L19" s="178">
        <f>+T.2!G25</f>
        <v>45.963543139361725</v>
      </c>
      <c r="M19" s="61">
        <f t="shared" si="9"/>
        <v>0</v>
      </c>
      <c r="N19" s="7"/>
      <c r="O19" s="26"/>
      <c r="P19" s="180">
        <v>2016</v>
      </c>
    </row>
    <row r="20" spans="1:19" ht="35.25" thickBot="1" x14ac:dyDescent="0.3">
      <c r="A20" s="181" t="s">
        <v>256</v>
      </c>
      <c r="B20" s="211"/>
      <c r="C20" s="182"/>
      <c r="D20" s="211"/>
      <c r="E20" s="183">
        <f>(EXP(LN(D19/D15)/(A19-A15))-1)*100</f>
        <v>-0.31588589597364436</v>
      </c>
      <c r="F20" s="211"/>
      <c r="G20" s="183">
        <f>(EXP(LN(F19/F15)/(A19-A15))-1)*100</f>
        <v>1.7435440072040231</v>
      </c>
      <c r="H20" s="211"/>
      <c r="I20" s="182"/>
      <c r="J20" s="211"/>
      <c r="K20" s="183">
        <f>(EXP(LN(J19/J15)/(A19-A15))-1)*100</f>
        <v>0.52566629683241661</v>
      </c>
      <c r="L20" s="211"/>
      <c r="M20" s="183">
        <f>(EXP(LN(L19/L15)/(A19-A15))-1)*100</f>
        <v>-1.7863983548908613</v>
      </c>
      <c r="N20" s="211"/>
      <c r="O20" s="182"/>
      <c r="P20" s="184" t="s">
        <v>257</v>
      </c>
    </row>
    <row r="21" spans="1:19" ht="15.95" customHeight="1" thickTop="1" thickBot="1" x14ac:dyDescent="0.3">
      <c r="A21" s="196" t="s">
        <v>198</v>
      </c>
      <c r="B21" s="197"/>
      <c r="C21" s="197"/>
      <c r="D21" s="198"/>
      <c r="E21" s="198"/>
      <c r="F21" s="198"/>
      <c r="G21" s="198"/>
      <c r="H21" s="198"/>
      <c r="I21" s="198"/>
      <c r="J21" s="198"/>
      <c r="K21" s="198"/>
      <c r="L21" s="199"/>
      <c r="M21" s="199"/>
      <c r="N21" s="199"/>
      <c r="O21" s="199"/>
      <c r="P21" s="200" t="s">
        <v>199</v>
      </c>
    </row>
    <row r="22" spans="1:19" ht="18" customHeight="1" thickTop="1" x14ac:dyDescent="0.25">
      <c r="A22" s="179">
        <v>2012</v>
      </c>
      <c r="B22" s="26" t="s">
        <v>0</v>
      </c>
      <c r="C22" s="195"/>
      <c r="D22" s="178">
        <f>+T.2!C51</f>
        <v>32.306610477525169</v>
      </c>
      <c r="E22" s="195"/>
      <c r="F22" s="177">
        <f>+T.2!D51</f>
        <v>15.7</v>
      </c>
      <c r="G22" s="195"/>
      <c r="H22" s="26" t="s">
        <v>0</v>
      </c>
      <c r="I22" s="195"/>
      <c r="J22" s="177">
        <f>+T.2!F51</f>
        <v>34.6</v>
      </c>
      <c r="K22" s="195"/>
      <c r="L22" s="177">
        <f>+T.2!G51</f>
        <v>41.4</v>
      </c>
      <c r="M22" s="195"/>
      <c r="N22" s="63" t="s">
        <v>0</v>
      </c>
      <c r="O22" s="195"/>
      <c r="P22" s="180">
        <v>2012</v>
      </c>
      <c r="R22">
        <v>41.4</v>
      </c>
      <c r="S22" s="25" t="e">
        <f>+(R22-#REF!)/#REF!*100</f>
        <v>#REF!</v>
      </c>
    </row>
    <row r="23" spans="1:19" ht="18" customHeight="1" x14ac:dyDescent="0.25">
      <c r="A23" s="179">
        <v>2013</v>
      </c>
      <c r="B23" s="26" t="s">
        <v>0</v>
      </c>
      <c r="C23" s="26" t="s">
        <v>0</v>
      </c>
      <c r="D23" s="178">
        <f>+T.2!C55</f>
        <v>32.212930124397353</v>
      </c>
      <c r="E23" s="61">
        <f t="shared" ref="E23:E26" si="13">+(D23-D22)/D22*100</f>
        <v>-0.28997270757632326</v>
      </c>
      <c r="F23" s="177">
        <f>+T.2!D55</f>
        <v>16.399999999999999</v>
      </c>
      <c r="G23" s="61">
        <f t="shared" ref="G23:G26" si="14">+(F23-F22)/F22*100</f>
        <v>4.4585987261146451</v>
      </c>
      <c r="H23" s="26" t="s">
        <v>0</v>
      </c>
      <c r="I23" s="26" t="s">
        <v>0</v>
      </c>
      <c r="J23" s="177">
        <f>+T.2!F55</f>
        <v>34.700000000000003</v>
      </c>
      <c r="K23" s="61">
        <f t="shared" ref="K23:K26" si="15">+(J23-J22)/J22*100</f>
        <v>0.28901734104046656</v>
      </c>
      <c r="L23" s="177">
        <f>+T.2!G55</f>
        <v>40.299999999999997</v>
      </c>
      <c r="M23" s="61">
        <f t="shared" ref="M23:M26" si="16">+(L23-L22)/L22*100</f>
        <v>-2.6570048309178778</v>
      </c>
      <c r="N23" s="63" t="s">
        <v>0</v>
      </c>
      <c r="O23" s="26" t="s">
        <v>0</v>
      </c>
      <c r="P23" s="180">
        <v>2013</v>
      </c>
      <c r="R23">
        <v>40.299999999999997</v>
      </c>
      <c r="S23" s="25">
        <f t="shared" ref="S23:S25" si="17">+(R23-R22)/R22*100</f>
        <v>-2.6570048309178778</v>
      </c>
    </row>
    <row r="24" spans="1:19" ht="18" customHeight="1" x14ac:dyDescent="0.25">
      <c r="A24" s="179">
        <v>2014</v>
      </c>
      <c r="B24" s="26" t="s">
        <v>0</v>
      </c>
      <c r="C24" s="26" t="s">
        <v>0</v>
      </c>
      <c r="D24" s="178">
        <f>+T.2!C59</f>
        <v>32.274061712578415</v>
      </c>
      <c r="E24" s="61">
        <f t="shared" si="13"/>
        <v>0.18977344794462789</v>
      </c>
      <c r="F24" s="177">
        <f>+T.2!D59</f>
        <v>17.600000000000001</v>
      </c>
      <c r="G24" s="61">
        <f t="shared" si="14"/>
        <v>7.3170731707317245</v>
      </c>
      <c r="H24" s="26" t="s">
        <v>0</v>
      </c>
      <c r="I24" s="26" t="s">
        <v>0</v>
      </c>
      <c r="J24" s="178">
        <f>+T.2!F59</f>
        <v>35</v>
      </c>
      <c r="K24" s="61">
        <f t="shared" si="15"/>
        <v>0.8645533141210292</v>
      </c>
      <c r="L24" s="177">
        <f>+T.2!G59</f>
        <v>37.6</v>
      </c>
      <c r="M24" s="61">
        <f t="shared" si="16"/>
        <v>-6.6997518610421736</v>
      </c>
      <c r="N24" s="63" t="s">
        <v>0</v>
      </c>
      <c r="O24" s="26" t="s">
        <v>0</v>
      </c>
      <c r="P24" s="180">
        <v>2014</v>
      </c>
      <c r="R24">
        <v>37.6</v>
      </c>
      <c r="S24" s="25">
        <f t="shared" si="17"/>
        <v>-6.6997518610421736</v>
      </c>
    </row>
    <row r="25" spans="1:19" ht="18" customHeight="1" x14ac:dyDescent="0.25">
      <c r="A25" s="179">
        <v>2015</v>
      </c>
      <c r="B25" s="26" t="s">
        <v>0</v>
      </c>
      <c r="C25" s="26" t="s">
        <v>0</v>
      </c>
      <c r="D25" s="174">
        <f>+T.2!C63</f>
        <v>32.262533831679342</v>
      </c>
      <c r="E25" s="61">
        <f t="shared" si="13"/>
        <v>-3.5718717407610644E-2</v>
      </c>
      <c r="F25" s="174">
        <f>+T.2!D63</f>
        <v>17.448141092969198</v>
      </c>
      <c r="G25" s="61">
        <f t="shared" si="14"/>
        <v>-0.8628346990386544</v>
      </c>
      <c r="H25" s="26" t="s">
        <v>0</v>
      </c>
      <c r="I25" s="26" t="s">
        <v>0</v>
      </c>
      <c r="J25" s="174">
        <f>+T.2!F63</f>
        <v>36.075687313680028</v>
      </c>
      <c r="K25" s="61">
        <f t="shared" si="15"/>
        <v>3.0733923248000798</v>
      </c>
      <c r="L25" s="174">
        <f>+T.2!G63</f>
        <v>39.257982296688532</v>
      </c>
      <c r="M25" s="61">
        <f t="shared" si="16"/>
        <v>4.4095273848099206</v>
      </c>
      <c r="N25" s="63" t="s">
        <v>0</v>
      </c>
      <c r="O25" s="26" t="s">
        <v>0</v>
      </c>
      <c r="P25" s="180">
        <v>2015</v>
      </c>
      <c r="R25" s="25">
        <v>39.299999999999997</v>
      </c>
      <c r="S25" s="25">
        <f t="shared" si="17"/>
        <v>4.521276595744669</v>
      </c>
    </row>
    <row r="26" spans="1:19" ht="18" customHeight="1" x14ac:dyDescent="0.25">
      <c r="A26" s="179">
        <v>2016</v>
      </c>
      <c r="B26" s="60">
        <f>+T.2!B67</f>
        <v>30.9</v>
      </c>
      <c r="C26" s="26" t="s">
        <v>0</v>
      </c>
      <c r="D26" s="174">
        <f>T.2!C67</f>
        <v>32.174428873446743</v>
      </c>
      <c r="E26" s="61">
        <f t="shared" si="13"/>
        <v>-0.27308753457574442</v>
      </c>
      <c r="F26" s="174">
        <f>+T.2!D67</f>
        <v>18.953713273894397</v>
      </c>
      <c r="G26" s="61">
        <f t="shared" si="14"/>
        <v>8.6288400174152411</v>
      </c>
      <c r="H26" s="26" t="s">
        <v>0</v>
      </c>
      <c r="I26" s="26" t="s">
        <v>0</v>
      </c>
      <c r="J26" s="174">
        <f>+T.2!F67</f>
        <v>36.918458221675969</v>
      </c>
      <c r="K26" s="61">
        <f t="shared" si="15"/>
        <v>2.3361187845653593</v>
      </c>
      <c r="L26" s="174">
        <f>+T.2!G67</f>
        <v>39.257982296688532</v>
      </c>
      <c r="M26" s="61">
        <f t="shared" si="16"/>
        <v>0</v>
      </c>
      <c r="N26" s="63" t="s">
        <v>0</v>
      </c>
      <c r="O26" s="26" t="s">
        <v>0</v>
      </c>
      <c r="P26" s="180">
        <v>2016</v>
      </c>
      <c r="R26" s="25"/>
      <c r="S26" s="25"/>
    </row>
    <row r="27" spans="1:19" ht="35.25" thickBot="1" x14ac:dyDescent="0.3">
      <c r="A27" s="207" t="s">
        <v>256</v>
      </c>
      <c r="B27" s="212"/>
      <c r="C27" s="208"/>
      <c r="D27" s="212"/>
      <c r="E27" s="209">
        <f>(EXP(LN(D26/D22)/(A26-A22))-1)*100</f>
        <v>-0.10244412369625477</v>
      </c>
      <c r="F27" s="212"/>
      <c r="G27" s="209">
        <f>(EXP(LN(F26/F22)/(A26-A22))-1)*100</f>
        <v>4.8210880782197485</v>
      </c>
      <c r="H27" s="212"/>
      <c r="I27" s="208"/>
      <c r="J27" s="212"/>
      <c r="K27" s="209">
        <f>(EXP(LN(J26/J22)/(A26-A22))-1)*100</f>
        <v>1.6346659931641971</v>
      </c>
      <c r="L27" s="212"/>
      <c r="M27" s="209">
        <f>(EXP(LN(L26/L22)/(A26-A22))-1)*100</f>
        <v>-1.3193711438048705</v>
      </c>
      <c r="N27" s="212"/>
      <c r="O27" s="208"/>
      <c r="P27" s="210" t="s">
        <v>257</v>
      </c>
    </row>
    <row r="28" spans="1:19" s="39" customFormat="1" ht="15.95" customHeight="1" thickTop="1" thickBot="1" x14ac:dyDescent="0.3">
      <c r="A28" s="202" t="s">
        <v>200</v>
      </c>
      <c r="B28" s="203"/>
      <c r="C28" s="203"/>
      <c r="D28" s="204"/>
      <c r="E28" s="204"/>
      <c r="F28" s="204"/>
      <c r="G28" s="204"/>
      <c r="H28" s="204"/>
      <c r="I28" s="204"/>
      <c r="J28" s="204"/>
      <c r="K28" s="204"/>
      <c r="L28" s="205"/>
      <c r="M28" s="205"/>
      <c r="N28" s="205" t="s">
        <v>154</v>
      </c>
      <c r="O28" s="205"/>
      <c r="P28" s="206" t="s">
        <v>201</v>
      </c>
    </row>
    <row r="29" spans="1:19" ht="18" customHeight="1" thickTop="1" x14ac:dyDescent="0.25">
      <c r="A29" s="179">
        <v>2012</v>
      </c>
      <c r="B29" s="26" t="s">
        <v>0</v>
      </c>
      <c r="C29" s="195"/>
      <c r="D29" s="174">
        <f>T.3!C8</f>
        <v>0.97423892965759551</v>
      </c>
      <c r="E29" s="195"/>
      <c r="F29" s="177">
        <f>+T.3!D8</f>
        <v>5.5</v>
      </c>
      <c r="G29" s="195"/>
      <c r="H29" s="26" t="s">
        <v>0</v>
      </c>
      <c r="I29" s="195"/>
      <c r="J29" s="177">
        <f>+T.3!F8</f>
        <v>0.5</v>
      </c>
      <c r="K29" s="195"/>
      <c r="L29" s="177">
        <f>+T.3!G8</f>
        <v>3.6</v>
      </c>
      <c r="M29" s="195"/>
      <c r="N29" s="63" t="s">
        <v>0</v>
      </c>
      <c r="O29" s="195"/>
      <c r="P29" s="180">
        <v>2012</v>
      </c>
      <c r="R29">
        <v>3.6</v>
      </c>
      <c r="S29" s="25" t="e">
        <f>+(R29-#REF!)/#REF!*100</f>
        <v>#REF!</v>
      </c>
    </row>
    <row r="30" spans="1:19" ht="18" customHeight="1" x14ac:dyDescent="0.25">
      <c r="A30" s="179">
        <v>2013</v>
      </c>
      <c r="B30" s="26" t="s">
        <v>0</v>
      </c>
      <c r="C30" s="26" t="s">
        <v>0</v>
      </c>
      <c r="D30" s="176">
        <f>T.3!C12</f>
        <v>1.1641590779112225</v>
      </c>
      <c r="E30" s="61">
        <f t="shared" ref="E30:E33" si="18">+(D30-D29)/D29*100</f>
        <v>19.494206448963812</v>
      </c>
      <c r="F30" s="177">
        <f>+T.3!D12</f>
        <v>5.6</v>
      </c>
      <c r="G30" s="61">
        <f t="shared" ref="G30:G33" si="19">+(F30-F29)/F29*100</f>
        <v>1.8181818181818119</v>
      </c>
      <c r="H30" s="26" t="s">
        <v>0</v>
      </c>
      <c r="I30" s="26" t="s">
        <v>0</v>
      </c>
      <c r="J30" s="177">
        <f>+T.3!F12</f>
        <v>0.3</v>
      </c>
      <c r="K30" s="61">
        <f t="shared" ref="K30:K33" si="20">+(J30-J29)/J29*100</f>
        <v>-40</v>
      </c>
      <c r="L30" s="177">
        <f>+T.3!G12</f>
        <v>3.6</v>
      </c>
      <c r="M30" s="61">
        <f t="shared" ref="M30:M33" si="21">+(L30-L29)/L29*100</f>
        <v>0</v>
      </c>
      <c r="N30" s="63" t="s">
        <v>0</v>
      </c>
      <c r="O30" s="26" t="s">
        <v>0</v>
      </c>
      <c r="P30" s="180">
        <v>2013</v>
      </c>
      <c r="R30">
        <v>3.6</v>
      </c>
      <c r="S30" s="25">
        <f t="shared" ref="S30:S32" si="22">+(R30-R29)/R29*100</f>
        <v>0</v>
      </c>
    </row>
    <row r="31" spans="1:19" ht="18" customHeight="1" x14ac:dyDescent="0.25">
      <c r="A31" s="179">
        <v>2014</v>
      </c>
      <c r="B31" s="26" t="s">
        <v>0</v>
      </c>
      <c r="C31" s="26" t="s">
        <v>0</v>
      </c>
      <c r="D31" s="176">
        <f>T.3!C16</f>
        <v>0.99903653746387011</v>
      </c>
      <c r="E31" s="61">
        <f t="shared" si="18"/>
        <v>-14.18384682818618</v>
      </c>
      <c r="F31" s="177">
        <f>+T.3!D16</f>
        <v>5.7</v>
      </c>
      <c r="G31" s="61">
        <f t="shared" si="19"/>
        <v>1.7857142857142954</v>
      </c>
      <c r="H31" s="26" t="s">
        <v>0</v>
      </c>
      <c r="I31" s="26" t="s">
        <v>0</v>
      </c>
      <c r="J31" s="177">
        <f>+T.3!F16</f>
        <v>0.2</v>
      </c>
      <c r="K31" s="61">
        <f t="shared" si="20"/>
        <v>-33.333333333333329</v>
      </c>
      <c r="L31" s="177">
        <f>+T.3!G16</f>
        <v>2.9</v>
      </c>
      <c r="M31" s="61">
        <f t="shared" si="21"/>
        <v>-19.444444444444446</v>
      </c>
      <c r="N31" s="63" t="s">
        <v>0</v>
      </c>
      <c r="O31" s="26" t="s">
        <v>0</v>
      </c>
      <c r="P31" s="180">
        <v>2014</v>
      </c>
      <c r="R31">
        <v>2.9</v>
      </c>
      <c r="S31" s="25">
        <f t="shared" si="22"/>
        <v>-19.444444444444446</v>
      </c>
    </row>
    <row r="32" spans="1:19" ht="18" customHeight="1" x14ac:dyDescent="0.25">
      <c r="A32" s="179">
        <v>2015</v>
      </c>
      <c r="B32" s="26" t="s">
        <v>0</v>
      </c>
      <c r="C32" s="26" t="s">
        <v>0</v>
      </c>
      <c r="D32" s="176">
        <f>T.3!C20</f>
        <v>0.89445184884716666</v>
      </c>
      <c r="E32" s="61">
        <f t="shared" si="18"/>
        <v>-10.46855492214525</v>
      </c>
      <c r="F32" s="178">
        <f>+T.3!D20</f>
        <v>5.5913308132820898</v>
      </c>
      <c r="G32" s="61">
        <f t="shared" si="19"/>
        <v>-1.9064769599633398</v>
      </c>
      <c r="H32" s="26" t="s">
        <v>0</v>
      </c>
      <c r="I32" s="26" t="s">
        <v>0</v>
      </c>
      <c r="J32" s="178">
        <f>+T.3!F20</f>
        <v>0.2</v>
      </c>
      <c r="K32" s="61">
        <f t="shared" si="20"/>
        <v>0</v>
      </c>
      <c r="L32" s="178">
        <f>+T.3!G20</f>
        <v>1.9</v>
      </c>
      <c r="M32" s="61">
        <f t="shared" si="21"/>
        <v>-34.482758620689658</v>
      </c>
      <c r="N32" s="63" t="s">
        <v>0</v>
      </c>
      <c r="O32" s="26" t="s">
        <v>0</v>
      </c>
      <c r="P32" s="180">
        <v>2015</v>
      </c>
      <c r="R32" s="25">
        <v>1.9</v>
      </c>
      <c r="S32" s="25">
        <f t="shared" si="22"/>
        <v>-34.482758620689658</v>
      </c>
    </row>
    <row r="33" spans="1:19" ht="18" customHeight="1" x14ac:dyDescent="0.25">
      <c r="A33" s="179">
        <v>2016</v>
      </c>
      <c r="B33" s="60">
        <f>+T.3!B24</f>
        <v>1.6</v>
      </c>
      <c r="C33" s="26" t="s">
        <v>0</v>
      </c>
      <c r="D33" s="176">
        <f>T.3!C24</f>
        <v>1.0338206159791994</v>
      </c>
      <c r="E33" s="61">
        <f t="shared" si="18"/>
        <v>15.581472307498847</v>
      </c>
      <c r="F33" s="178">
        <f>+T.3!D24</f>
        <v>5.7265523658054107</v>
      </c>
      <c r="G33" s="61">
        <f t="shared" si="19"/>
        <v>2.4184144533552714</v>
      </c>
      <c r="H33" s="60" t="str">
        <f>+T.3!E24</f>
        <v>…</v>
      </c>
      <c r="I33" s="26" t="s">
        <v>0</v>
      </c>
      <c r="J33" s="178">
        <f>+T.3!F24</f>
        <v>0.1</v>
      </c>
      <c r="K33" s="61">
        <f t="shared" si="20"/>
        <v>-50</v>
      </c>
      <c r="L33" s="178">
        <f>+T.3!G24</f>
        <v>1.9</v>
      </c>
      <c r="M33" s="61">
        <f t="shared" si="21"/>
        <v>0</v>
      </c>
      <c r="N33" s="63" t="s">
        <v>0</v>
      </c>
      <c r="O33" s="26" t="s">
        <v>0</v>
      </c>
      <c r="P33" s="180">
        <v>2016</v>
      </c>
      <c r="R33" s="25"/>
      <c r="S33" s="25"/>
    </row>
    <row r="34" spans="1:19" ht="35.25" thickBot="1" x14ac:dyDescent="0.3">
      <c r="A34" s="181" t="s">
        <v>256</v>
      </c>
      <c r="B34" s="211"/>
      <c r="C34" s="185" t="s">
        <v>0</v>
      </c>
      <c r="D34" s="211"/>
      <c r="E34" s="183">
        <f>(EXP(LN(D33/D29)/(A33-A29))-1)*100</f>
        <v>1.4950652740414627</v>
      </c>
      <c r="F34" s="211"/>
      <c r="G34" s="183">
        <f>(EXP(LN(F33/F29)/(A33-A29))-1)*100</f>
        <v>1.0142483839046923</v>
      </c>
      <c r="H34" s="211"/>
      <c r="I34" s="182"/>
      <c r="J34" s="211"/>
      <c r="K34" s="183">
        <f>(EXP(LN(J33/J29)/(A33-A29))-1)*100</f>
        <v>-33.125969502357798</v>
      </c>
      <c r="L34" s="211"/>
      <c r="M34" s="183">
        <f>(EXP(LN(L33/L29)/(A33-A29))-1)*100</f>
        <v>-14.766018674663627</v>
      </c>
      <c r="N34" s="211"/>
      <c r="O34" s="182"/>
      <c r="P34" s="184" t="s">
        <v>257</v>
      </c>
    </row>
    <row r="35" spans="1:19" ht="15.95" customHeight="1" thickTop="1" thickBot="1" x14ac:dyDescent="0.3">
      <c r="A35" s="196" t="s">
        <v>202</v>
      </c>
      <c r="B35" s="197"/>
      <c r="C35" s="197"/>
      <c r="D35" s="198"/>
      <c r="E35" s="198"/>
      <c r="F35" s="198"/>
      <c r="G35" s="198"/>
      <c r="H35" s="198"/>
      <c r="I35" s="198"/>
      <c r="J35" s="198"/>
      <c r="K35" s="198"/>
      <c r="L35" s="199"/>
      <c r="M35" s="199"/>
      <c r="N35" s="199"/>
      <c r="O35" s="199"/>
      <c r="P35" s="200" t="s">
        <v>203</v>
      </c>
    </row>
    <row r="36" spans="1:19" ht="18" customHeight="1" thickTop="1" x14ac:dyDescent="0.25">
      <c r="A36" s="179">
        <v>2012</v>
      </c>
      <c r="B36" s="26" t="s">
        <v>0</v>
      </c>
      <c r="C36" s="195"/>
      <c r="D36" s="174">
        <f>+T.3!C9</f>
        <v>3.4126501329767174</v>
      </c>
      <c r="E36" s="195"/>
      <c r="F36" s="175">
        <f>+T.3!D9</f>
        <v>12.1</v>
      </c>
      <c r="G36" s="195"/>
      <c r="H36" s="26" t="s">
        <v>0</v>
      </c>
      <c r="I36" s="195"/>
      <c r="J36" s="174">
        <f>+T.3!F9</f>
        <v>3</v>
      </c>
      <c r="K36" s="195"/>
      <c r="L36" s="174">
        <f>+T.3!G9</f>
        <v>7</v>
      </c>
      <c r="M36" s="195"/>
      <c r="N36" s="63" t="s">
        <v>0</v>
      </c>
      <c r="O36" s="195"/>
      <c r="P36" s="180">
        <v>2012</v>
      </c>
      <c r="R36">
        <v>7</v>
      </c>
      <c r="S36" s="25" t="e">
        <f>+(R36-#REF!)/#REF!*100</f>
        <v>#REF!</v>
      </c>
    </row>
    <row r="37" spans="1:19" ht="18" customHeight="1" x14ac:dyDescent="0.25">
      <c r="A37" s="179">
        <v>2013</v>
      </c>
      <c r="B37" s="26" t="s">
        <v>0</v>
      </c>
      <c r="C37" s="26" t="s">
        <v>0</v>
      </c>
      <c r="D37" s="174">
        <f>+T.3!C13</f>
        <v>4.1928264443168093</v>
      </c>
      <c r="E37" s="174">
        <f t="shared" ref="E37:E40" si="23">+(D37-D36)/D36*100</f>
        <v>22.861303706500248</v>
      </c>
      <c r="F37" s="175">
        <f>+T.3!D13</f>
        <v>11.7</v>
      </c>
      <c r="G37" s="61">
        <f t="shared" ref="G37:G40" si="24">+(F37-F36)/F36*100</f>
        <v>-3.3057851239669449</v>
      </c>
      <c r="H37" s="26" t="s">
        <v>0</v>
      </c>
      <c r="I37" s="26" t="s">
        <v>0</v>
      </c>
      <c r="J37" s="175">
        <f>+T.3!F13</f>
        <v>1.5</v>
      </c>
      <c r="K37" s="61">
        <f t="shared" ref="K37:K40" si="25">+(J37-J36)/J36*100</f>
        <v>-50</v>
      </c>
      <c r="L37" s="174">
        <f>+T.3!G13</f>
        <v>7</v>
      </c>
      <c r="M37" s="61">
        <f t="shared" ref="M37:M40" si="26">+(L37-L36)/L36*100</f>
        <v>0</v>
      </c>
      <c r="N37" s="63" t="s">
        <v>0</v>
      </c>
      <c r="O37" s="63" t="s">
        <v>0</v>
      </c>
      <c r="P37" s="180">
        <v>2013</v>
      </c>
      <c r="R37">
        <v>7</v>
      </c>
      <c r="S37" s="25">
        <f t="shared" ref="S37:S39" si="27">+(R37-R36)/R36*100</f>
        <v>0</v>
      </c>
    </row>
    <row r="38" spans="1:19" ht="18" customHeight="1" x14ac:dyDescent="0.25">
      <c r="A38" s="179">
        <v>2014</v>
      </c>
      <c r="B38" s="26" t="s">
        <v>0</v>
      </c>
      <c r="C38" s="26" t="s">
        <v>0</v>
      </c>
      <c r="D38" s="174">
        <f>+T.3!C17</f>
        <v>3.5685406237966886</v>
      </c>
      <c r="E38" s="61">
        <f t="shared" si="23"/>
        <v>-14.889379009863681</v>
      </c>
      <c r="F38" s="175">
        <f>+T.3!D17</f>
        <v>11.7</v>
      </c>
      <c r="G38" s="61">
        <f t="shared" si="24"/>
        <v>0</v>
      </c>
      <c r="H38" s="26" t="s">
        <v>0</v>
      </c>
      <c r="I38" s="26" t="s">
        <v>0</v>
      </c>
      <c r="J38" s="175">
        <f>+T.3!F17</f>
        <v>0.9</v>
      </c>
      <c r="K38" s="61">
        <f t="shared" si="25"/>
        <v>-40</v>
      </c>
      <c r="L38" s="174">
        <f>+T.3!G17</f>
        <v>5</v>
      </c>
      <c r="M38" s="61">
        <f t="shared" si="26"/>
        <v>-28.571428571428569</v>
      </c>
      <c r="N38" s="63" t="s">
        <v>0</v>
      </c>
      <c r="O38" s="63" t="s">
        <v>0</v>
      </c>
      <c r="P38" s="180">
        <v>2014</v>
      </c>
      <c r="R38">
        <v>5</v>
      </c>
      <c r="S38" s="25">
        <f t="shared" si="27"/>
        <v>-28.571428571428569</v>
      </c>
    </row>
    <row r="39" spans="1:19" ht="18" customHeight="1" x14ac:dyDescent="0.25">
      <c r="A39" s="179">
        <v>2015</v>
      </c>
      <c r="B39" s="26" t="s">
        <v>0</v>
      </c>
      <c r="C39" s="26" t="s">
        <v>0</v>
      </c>
      <c r="D39" s="174">
        <f>+T.3!C21</f>
        <v>3.2910384823129188</v>
      </c>
      <c r="E39" s="61">
        <f t="shared" si="23"/>
        <v>-7.7763481136590231</v>
      </c>
      <c r="F39" s="174">
        <f>+T.3!D21</f>
        <v>11.50625587419073</v>
      </c>
      <c r="G39" s="61">
        <f t="shared" si="24"/>
        <v>-1.6559326992245247</v>
      </c>
      <c r="H39" s="26" t="s">
        <v>0</v>
      </c>
      <c r="I39" s="26" t="s">
        <v>0</v>
      </c>
      <c r="J39" s="174">
        <f>+T.3!F21</f>
        <v>0.8</v>
      </c>
      <c r="K39" s="61">
        <f t="shared" si="25"/>
        <v>-11.111111111111107</v>
      </c>
      <c r="L39" s="174">
        <f>+T.3!G21</f>
        <v>4.7</v>
      </c>
      <c r="M39" s="61">
        <f t="shared" si="26"/>
        <v>-5.9999999999999964</v>
      </c>
      <c r="N39" s="63" t="s">
        <v>0</v>
      </c>
      <c r="O39" s="63" t="s">
        <v>0</v>
      </c>
      <c r="P39" s="180">
        <v>2015</v>
      </c>
      <c r="R39" s="25">
        <v>4.7</v>
      </c>
      <c r="S39" s="25">
        <f t="shared" si="27"/>
        <v>-5.9999999999999964</v>
      </c>
    </row>
    <row r="40" spans="1:19" ht="18" customHeight="1" x14ac:dyDescent="0.25">
      <c r="A40" s="179">
        <v>2016</v>
      </c>
      <c r="B40" s="60">
        <f>+T.3!B25</f>
        <v>6.9</v>
      </c>
      <c r="C40" s="26" t="s">
        <v>0</v>
      </c>
      <c r="D40" s="174">
        <f>+T.3!C25</f>
        <v>3.916798611463733</v>
      </c>
      <c r="E40" s="61">
        <f t="shared" si="23"/>
        <v>19.01406296261338</v>
      </c>
      <c r="F40" s="174">
        <f>+T.3!D25</f>
        <v>12.138931507937466</v>
      </c>
      <c r="G40" s="61">
        <f t="shared" si="24"/>
        <v>5.4985361064833249</v>
      </c>
      <c r="H40" s="26" t="s">
        <v>0</v>
      </c>
      <c r="I40" s="26" t="s">
        <v>0</v>
      </c>
      <c r="J40" s="174">
        <f>+T.3!F25</f>
        <v>0.4</v>
      </c>
      <c r="K40" s="61">
        <f t="shared" si="25"/>
        <v>-50</v>
      </c>
      <c r="L40" s="174">
        <f>+T.3!G25</f>
        <v>4.7</v>
      </c>
      <c r="M40" s="61">
        <f t="shared" si="26"/>
        <v>0</v>
      </c>
      <c r="N40" s="63" t="s">
        <v>0</v>
      </c>
      <c r="O40" s="63" t="s">
        <v>0</v>
      </c>
      <c r="P40" s="180">
        <v>2016</v>
      </c>
      <c r="R40" s="25"/>
      <c r="S40" s="25"/>
    </row>
    <row r="41" spans="1:19" ht="35.25" thickBot="1" x14ac:dyDescent="0.3">
      <c r="A41" s="181" t="s">
        <v>256</v>
      </c>
      <c r="B41" s="211"/>
      <c r="C41" s="182"/>
      <c r="D41" s="211"/>
      <c r="E41" s="183">
        <f>(EXP(LN(D40/D36)/(A40-A36))-1)*100</f>
        <v>3.5046518593496279</v>
      </c>
      <c r="F41" s="211"/>
      <c r="G41" s="183">
        <f>(EXP(LN(F40/F36)/(A40-A36))-1)*100</f>
        <v>8.0340129957323647E-2</v>
      </c>
      <c r="H41" s="211"/>
      <c r="I41" s="182"/>
      <c r="J41" s="211"/>
      <c r="K41" s="183">
        <f>(EXP(LN(J40/J36)/(A40-A36))-1)*100</f>
        <v>-39.572492052864639</v>
      </c>
      <c r="L41" s="211"/>
      <c r="M41" s="183">
        <f>(EXP(LN(L40/L36)/(A40-A36))-1)*100</f>
        <v>-9.4788725538933694</v>
      </c>
      <c r="N41" s="211"/>
      <c r="O41" s="182"/>
      <c r="P41" s="184" t="s">
        <v>257</v>
      </c>
    </row>
    <row r="42" spans="1:19" ht="15.95" customHeight="1" thickTop="1" thickBot="1" x14ac:dyDescent="0.3">
      <c r="A42" s="196" t="s">
        <v>204</v>
      </c>
      <c r="B42" s="197"/>
      <c r="C42" s="197"/>
      <c r="D42" s="198"/>
      <c r="E42" s="198"/>
      <c r="F42" s="198"/>
      <c r="G42" s="198"/>
      <c r="H42" s="198"/>
      <c r="I42" s="198"/>
      <c r="J42" s="198"/>
      <c r="K42" s="198"/>
      <c r="L42" s="199" t="s">
        <v>154</v>
      </c>
      <c r="M42" s="199"/>
      <c r="N42" s="199"/>
      <c r="O42" s="199"/>
      <c r="P42" s="200" t="s">
        <v>205</v>
      </c>
    </row>
    <row r="43" spans="1:19" ht="18" customHeight="1" thickTop="1" x14ac:dyDescent="0.25">
      <c r="A43" s="179">
        <v>2012</v>
      </c>
      <c r="B43" s="26" t="s">
        <v>0</v>
      </c>
      <c r="C43" s="195"/>
      <c r="D43" s="174">
        <f>+T.3!C51</f>
        <v>7.9461671699443581</v>
      </c>
      <c r="E43" s="195"/>
      <c r="F43" s="175">
        <f>+T.3!D51</f>
        <v>35.700000000000003</v>
      </c>
      <c r="G43" s="195"/>
      <c r="H43" s="26" t="s">
        <v>0</v>
      </c>
      <c r="I43" s="195"/>
      <c r="J43" s="175">
        <f>+T.3!F51</f>
        <v>6.4</v>
      </c>
      <c r="K43" s="195"/>
      <c r="L43" s="175">
        <f>+T.3!G51</f>
        <v>8.5</v>
      </c>
      <c r="M43" s="195"/>
      <c r="N43" s="63" t="s">
        <v>0</v>
      </c>
      <c r="O43" s="195"/>
      <c r="P43" s="180">
        <v>2012</v>
      </c>
      <c r="R43">
        <v>8.5</v>
      </c>
      <c r="S43" s="25" t="e">
        <f>+(R43-#REF!)/#REF!*100</f>
        <v>#REF!</v>
      </c>
    </row>
    <row r="44" spans="1:19" ht="18" customHeight="1" x14ac:dyDescent="0.25">
      <c r="A44" s="179">
        <v>2013</v>
      </c>
      <c r="B44" s="26" t="s">
        <v>0</v>
      </c>
      <c r="C44" s="26" t="s">
        <v>0</v>
      </c>
      <c r="D44" s="174">
        <f>+T.3!C55</f>
        <v>10.743951430211133</v>
      </c>
      <c r="E44" s="61">
        <f t="shared" ref="E44:E47" si="28">+(D44-D43)/D43*100</f>
        <v>35.209229813955275</v>
      </c>
      <c r="F44" s="175">
        <f>+T.3!D55</f>
        <v>33.200000000000003</v>
      </c>
      <c r="G44" s="61">
        <f t="shared" ref="G44:G47" si="29">+(F44-F43)/F43*100</f>
        <v>-7.0028011204481793</v>
      </c>
      <c r="H44" s="26" t="s">
        <v>0</v>
      </c>
      <c r="I44" s="26" t="s">
        <v>0</v>
      </c>
      <c r="J44" s="175">
        <f>+T.3!F55</f>
        <v>3.3</v>
      </c>
      <c r="K44" s="61">
        <f t="shared" ref="K44:K47" si="30">+(J44-J43)/J43*100</f>
        <v>-48.437500000000007</v>
      </c>
      <c r="L44" s="175">
        <f>+T.3!G55</f>
        <v>8.5</v>
      </c>
      <c r="M44" s="61">
        <f t="shared" ref="M44:M47" si="31">+(L44-L43)/L43*100</f>
        <v>0</v>
      </c>
      <c r="N44" s="63" t="s">
        <v>0</v>
      </c>
      <c r="O44" s="63" t="s">
        <v>0</v>
      </c>
      <c r="P44" s="180">
        <v>2013</v>
      </c>
      <c r="R44">
        <v>8.5</v>
      </c>
      <c r="S44" s="25">
        <f t="shared" ref="S44:S46" si="32">+(R44-R43)/R43*100</f>
        <v>0</v>
      </c>
    </row>
    <row r="45" spans="1:19" ht="18" customHeight="1" x14ac:dyDescent="0.25">
      <c r="A45" s="179">
        <v>2014</v>
      </c>
      <c r="B45" s="26" t="s">
        <v>0</v>
      </c>
      <c r="C45" s="26" t="s">
        <v>0</v>
      </c>
      <c r="D45" s="174">
        <f>+T.3!C59</f>
        <v>9.3278061784997579</v>
      </c>
      <c r="E45" s="61">
        <f t="shared" si="28"/>
        <v>-13.180860514031068</v>
      </c>
      <c r="F45" s="175">
        <f>+T.3!D59</f>
        <v>32.799999999999997</v>
      </c>
      <c r="G45" s="61">
        <f t="shared" si="29"/>
        <v>-1.2048192771084507</v>
      </c>
      <c r="H45" s="26" t="s">
        <v>0</v>
      </c>
      <c r="I45" s="26" t="s">
        <v>0</v>
      </c>
      <c r="J45" s="175">
        <f>+T.3!F59</f>
        <v>1.8</v>
      </c>
      <c r="K45" s="61">
        <f t="shared" si="30"/>
        <v>-45.454545454545453</v>
      </c>
      <c r="L45" s="175">
        <f>+T.3!G59</f>
        <v>6.4</v>
      </c>
      <c r="M45" s="61">
        <f t="shared" si="31"/>
        <v>-24.70588235294117</v>
      </c>
      <c r="N45" s="63" t="s">
        <v>0</v>
      </c>
      <c r="O45" s="63" t="s">
        <v>0</v>
      </c>
      <c r="P45" s="180">
        <v>2014</v>
      </c>
      <c r="R45">
        <v>6.4</v>
      </c>
      <c r="S45" s="25">
        <f t="shared" si="32"/>
        <v>-24.70588235294117</v>
      </c>
    </row>
    <row r="46" spans="1:19" ht="18" customHeight="1" x14ac:dyDescent="0.25">
      <c r="A46" s="179">
        <v>2015</v>
      </c>
      <c r="B46" s="26" t="s">
        <v>0</v>
      </c>
      <c r="C46" s="26" t="s">
        <v>0</v>
      </c>
      <c r="D46" s="174">
        <f>+T.3!C63</f>
        <v>8.4233353782939329</v>
      </c>
      <c r="E46" s="61">
        <f t="shared" si="28"/>
        <v>-9.6965007944804444</v>
      </c>
      <c r="F46" s="174">
        <f>+T.3!D63</f>
        <v>33.779555854064711</v>
      </c>
      <c r="G46" s="61">
        <f t="shared" si="29"/>
        <v>2.9864507745875417</v>
      </c>
      <c r="H46" s="26" t="s">
        <v>0</v>
      </c>
      <c r="I46" s="26" t="s">
        <v>0</v>
      </c>
      <c r="J46" s="174">
        <f>+T.3!F63</f>
        <v>1.5207161712383794</v>
      </c>
      <c r="K46" s="61">
        <f t="shared" si="30"/>
        <v>-15.515768264534477</v>
      </c>
      <c r="L46" s="174">
        <f>+T.3!G63</f>
        <v>5.4839764963448543</v>
      </c>
      <c r="M46" s="61">
        <f t="shared" si="31"/>
        <v>-14.312867244611658</v>
      </c>
      <c r="N46" s="63" t="s">
        <v>0</v>
      </c>
      <c r="O46" s="63" t="s">
        <v>0</v>
      </c>
      <c r="P46" s="180">
        <v>2015</v>
      </c>
      <c r="R46" s="25">
        <v>5.5</v>
      </c>
      <c r="S46" s="25">
        <f t="shared" si="32"/>
        <v>-14.062500000000005</v>
      </c>
    </row>
    <row r="47" spans="1:19" ht="18" customHeight="1" x14ac:dyDescent="0.25">
      <c r="A47" s="179">
        <v>2016</v>
      </c>
      <c r="B47" s="61">
        <f>+T.3!B67</f>
        <v>12</v>
      </c>
      <c r="C47" s="26" t="s">
        <v>0</v>
      </c>
      <c r="D47" s="174">
        <f>+T.3!C67</f>
        <v>9.7009856245754609</v>
      </c>
      <c r="E47" s="61">
        <f t="shared" si="28"/>
        <v>15.167984995277536</v>
      </c>
      <c r="F47" s="174">
        <f>+T.3!D67</f>
        <v>34.473522857891084</v>
      </c>
      <c r="G47" s="61">
        <f t="shared" si="29"/>
        <v>2.0543994326759849</v>
      </c>
      <c r="H47" s="26" t="s">
        <v>0</v>
      </c>
      <c r="I47" s="26" t="s">
        <v>0</v>
      </c>
      <c r="J47" s="174">
        <f>+T.3!F67</f>
        <v>0.7</v>
      </c>
      <c r="K47" s="61">
        <f t="shared" si="30"/>
        <v>-53.969056603773588</v>
      </c>
      <c r="L47" s="174">
        <f>+T.3!G67</f>
        <v>5.4839764963448543</v>
      </c>
      <c r="M47" s="61">
        <f t="shared" si="31"/>
        <v>0</v>
      </c>
      <c r="N47" s="63" t="s">
        <v>0</v>
      </c>
      <c r="O47" s="63" t="s">
        <v>0</v>
      </c>
      <c r="P47" s="180">
        <v>2016</v>
      </c>
      <c r="R47" s="25"/>
      <c r="S47" s="25"/>
    </row>
    <row r="48" spans="1:19" ht="35.25" thickBot="1" x14ac:dyDescent="0.3">
      <c r="A48" s="207" t="s">
        <v>256</v>
      </c>
      <c r="B48" s="212"/>
      <c r="C48" s="208"/>
      <c r="D48" s="212"/>
      <c r="E48" s="209">
        <f>(EXP(LN(D47/D43)/(A47-A43))-1)*100</f>
        <v>5.1149627890324512</v>
      </c>
      <c r="F48" s="212"/>
      <c r="G48" s="209">
        <f>(EXP(LN(F47/F43)/(A47-A43))-1)*100</f>
        <v>-0.87016973551230503</v>
      </c>
      <c r="H48" s="212"/>
      <c r="I48" s="208"/>
      <c r="J48" s="212"/>
      <c r="K48" s="209">
        <f>(EXP(LN(J47/J43)/(A47-A43))-1)*100</f>
        <v>-42.491834155219856</v>
      </c>
      <c r="L48" s="212"/>
      <c r="M48" s="209">
        <f>(EXP(LN(L47/L43)/(A47-A43))-1)*100</f>
        <v>-10.377064474473585</v>
      </c>
      <c r="N48" s="212"/>
      <c r="O48" s="208"/>
      <c r="P48" s="210" t="s">
        <v>257</v>
      </c>
    </row>
    <row r="49" spans="1:19" s="39" customFormat="1" ht="15.95" customHeight="1" thickTop="1" thickBot="1" x14ac:dyDescent="0.3">
      <c r="A49" s="196" t="s">
        <v>206</v>
      </c>
      <c r="B49" s="197"/>
      <c r="C49" s="197"/>
      <c r="D49" s="198"/>
      <c r="E49" s="198"/>
      <c r="F49" s="198"/>
      <c r="G49" s="198"/>
      <c r="H49" s="198"/>
      <c r="I49" s="198"/>
      <c r="J49" s="198" t="s">
        <v>154</v>
      </c>
      <c r="K49" s="198"/>
      <c r="L49" s="199"/>
      <c r="M49" s="199"/>
      <c r="N49" s="199"/>
      <c r="O49" s="199"/>
      <c r="P49" s="200" t="s">
        <v>207</v>
      </c>
    </row>
    <row r="50" spans="1:19" ht="18" customHeight="1" thickTop="1" x14ac:dyDescent="0.25">
      <c r="A50" s="179">
        <v>2012</v>
      </c>
      <c r="B50" s="63" t="s">
        <v>0</v>
      </c>
      <c r="C50" s="195"/>
      <c r="D50" s="174">
        <f>+T.4!C8</f>
        <v>71.002049914175274</v>
      </c>
      <c r="E50" s="195"/>
      <c r="F50" s="174">
        <f>+T.4!D8</f>
        <v>51.133109309385482</v>
      </c>
      <c r="G50" s="195"/>
      <c r="H50" s="174">
        <f>+T.4!E8</f>
        <v>59.584502690480534</v>
      </c>
      <c r="I50" s="195"/>
      <c r="J50" s="174">
        <f>+T.4!F8</f>
        <v>86.125821453879396</v>
      </c>
      <c r="K50" s="195"/>
      <c r="L50" s="174">
        <f>+T.4!G8</f>
        <v>68.485746648301557</v>
      </c>
      <c r="M50" s="195"/>
      <c r="N50" s="63" t="s">
        <v>0</v>
      </c>
      <c r="O50" s="195"/>
      <c r="P50" s="180">
        <v>2012</v>
      </c>
      <c r="R50" s="46">
        <v>86.1</v>
      </c>
      <c r="S50" s="25" t="e">
        <f>+(R50-#REF!)/#REF!*100</f>
        <v>#REF!</v>
      </c>
    </row>
    <row r="51" spans="1:19" ht="18" customHeight="1" x14ac:dyDescent="0.25">
      <c r="A51" s="179">
        <v>2013</v>
      </c>
      <c r="B51" s="63" t="s">
        <v>0</v>
      </c>
      <c r="C51" s="63" t="s">
        <v>0</v>
      </c>
      <c r="D51" s="174">
        <f>+T.4!C12</f>
        <v>71.217542566638542</v>
      </c>
      <c r="E51" s="61">
        <f t="shared" ref="E51:E54" si="33">+(D51-D50)/D50*100</f>
        <v>0.30350201539779248</v>
      </c>
      <c r="F51" s="174">
        <f>+T.4!D12</f>
        <v>50.991349534826306</v>
      </c>
      <c r="G51" s="61">
        <f t="shared" ref="G51:G54" si="34">+(F51-F50)/F50*100</f>
        <v>-0.27723675808847459</v>
      </c>
      <c r="H51" s="174">
        <f>+T.4!E12</f>
        <v>61.726667874185381</v>
      </c>
      <c r="I51" s="61">
        <f t="shared" ref="I51:I54" si="35">+(H51-H50)/H50*100</f>
        <v>3.5951717090475745</v>
      </c>
      <c r="J51" s="174">
        <f>+T.4!F12</f>
        <v>86.943603080653048</v>
      </c>
      <c r="K51" s="61">
        <f t="shared" ref="K51:M54" si="36">+(J51-J50)/J50*100</f>
        <v>0.94951968291132749</v>
      </c>
      <c r="L51" s="174">
        <f>+T.4!G12</f>
        <v>64.773899696452546</v>
      </c>
      <c r="M51" s="61">
        <f t="shared" si="36"/>
        <v>-5.4198824332173139</v>
      </c>
      <c r="N51" s="63" t="s">
        <v>0</v>
      </c>
      <c r="O51" s="63" t="s">
        <v>0</v>
      </c>
      <c r="P51" s="180">
        <v>2013</v>
      </c>
      <c r="R51" s="46">
        <v>86.9</v>
      </c>
      <c r="S51" s="25">
        <f t="shared" ref="S51:S53" si="37">+(R51-R50)/R50*100</f>
        <v>0.92915214866435702</v>
      </c>
    </row>
    <row r="52" spans="1:19" ht="18" customHeight="1" x14ac:dyDescent="0.25">
      <c r="A52" s="179">
        <v>2014</v>
      </c>
      <c r="B52" s="63" t="s">
        <v>0</v>
      </c>
      <c r="C52" s="63" t="s">
        <v>0</v>
      </c>
      <c r="D52" s="174">
        <f>+T.4!C16</f>
        <v>70.307997798990414</v>
      </c>
      <c r="E52" s="61">
        <f t="shared" si="33"/>
        <v>-1.2771358500569769</v>
      </c>
      <c r="F52" s="174">
        <f>+T.4!D16</f>
        <v>50.966553431431038</v>
      </c>
      <c r="G52" s="61">
        <f t="shared" si="34"/>
        <v>-4.8628058722651309E-2</v>
      </c>
      <c r="H52" s="174">
        <f>+T.4!E16</f>
        <v>61.264588700752576</v>
      </c>
      <c r="I52" s="61">
        <f t="shared" si="35"/>
        <v>-0.74858920681518049</v>
      </c>
      <c r="J52" s="174">
        <f>+T.4!F16</f>
        <v>87.430196411604413</v>
      </c>
      <c r="K52" s="61">
        <f t="shared" si="36"/>
        <v>0.55966547705640612</v>
      </c>
      <c r="L52" s="174">
        <f>+T.4!G16</f>
        <v>69.670618473396758</v>
      </c>
      <c r="M52" s="61">
        <f t="shared" si="36"/>
        <v>7.5597096977200975</v>
      </c>
      <c r="N52" s="63" t="s">
        <v>0</v>
      </c>
      <c r="O52" s="63" t="s">
        <v>0</v>
      </c>
      <c r="P52" s="180">
        <v>2014</v>
      </c>
      <c r="R52" s="46">
        <v>87.4</v>
      </c>
      <c r="S52" s="25">
        <f t="shared" si="37"/>
        <v>0.57537399309551207</v>
      </c>
    </row>
    <row r="53" spans="1:19" ht="18" customHeight="1" x14ac:dyDescent="0.25">
      <c r="A53" s="179">
        <v>2015</v>
      </c>
      <c r="B53" s="63" t="s">
        <v>0</v>
      </c>
      <c r="C53" s="63" t="s">
        <v>0</v>
      </c>
      <c r="D53" s="174">
        <f>+T.4!C20</f>
        <v>70.928377562634495</v>
      </c>
      <c r="E53" s="61">
        <f t="shared" si="33"/>
        <v>0.8823743856534475</v>
      </c>
      <c r="F53" s="174">
        <f>+T.4!D20</f>
        <v>51.003192002815233</v>
      </c>
      <c r="G53" s="61">
        <f t="shared" si="34"/>
        <v>7.1887480940785051E-2</v>
      </c>
      <c r="H53" s="174">
        <f>+T.4!E20</f>
        <v>62.882429569635519</v>
      </c>
      <c r="I53" s="61">
        <f t="shared" si="35"/>
        <v>2.6407438672041064</v>
      </c>
      <c r="J53" s="174">
        <f>+T.4!F20</f>
        <v>88.482625419666007</v>
      </c>
      <c r="K53" s="61">
        <f t="shared" si="36"/>
        <v>1.2037362962184854</v>
      </c>
      <c r="L53" s="174">
        <f>+T.4!G20</f>
        <v>74.468273506512432</v>
      </c>
      <c r="M53" s="61">
        <f t="shared" si="36"/>
        <v>6.8861955559467667</v>
      </c>
      <c r="N53" s="63" t="s">
        <v>0</v>
      </c>
      <c r="O53" s="63" t="s">
        <v>0</v>
      </c>
      <c r="P53" s="180">
        <v>2015</v>
      </c>
      <c r="R53" s="47">
        <v>88.5</v>
      </c>
      <c r="S53" s="25">
        <f t="shared" si="37"/>
        <v>1.2585812356979338</v>
      </c>
    </row>
    <row r="54" spans="1:19" ht="18" customHeight="1" x14ac:dyDescent="0.25">
      <c r="A54" s="179">
        <v>2016</v>
      </c>
      <c r="B54" s="177">
        <f>+T.4!B24</f>
        <v>79.3</v>
      </c>
      <c r="C54" s="63" t="s">
        <v>0</v>
      </c>
      <c r="D54" s="174">
        <f>+T.4!C24</f>
        <v>71.248176597467278</v>
      </c>
      <c r="E54" s="61">
        <f t="shared" si="33"/>
        <v>0.4508760045305979</v>
      </c>
      <c r="F54" s="174">
        <f>+T.4!D24</f>
        <v>52.107776507481539</v>
      </c>
      <c r="G54" s="61">
        <f t="shared" si="34"/>
        <v>2.1657164214454188</v>
      </c>
      <c r="H54" s="174">
        <f>+T.4!E24</f>
        <v>64.133698066101175</v>
      </c>
      <c r="I54" s="61">
        <f t="shared" si="35"/>
        <v>1.9898539306278087</v>
      </c>
      <c r="J54" s="174">
        <f>+T.4!F24</f>
        <v>88.961231171949322</v>
      </c>
      <c r="K54" s="61">
        <f t="shared" si="36"/>
        <v>0.54090365200323332</v>
      </c>
      <c r="L54" s="174">
        <f>+T.4!G24</f>
        <v>74.468273506512432</v>
      </c>
      <c r="M54" s="61">
        <f t="shared" si="36"/>
        <v>0</v>
      </c>
      <c r="N54" s="63" t="s">
        <v>0</v>
      </c>
      <c r="O54" s="63" t="s">
        <v>0</v>
      </c>
      <c r="P54" s="180">
        <v>2016</v>
      </c>
      <c r="R54" s="47"/>
      <c r="S54" s="25"/>
    </row>
    <row r="55" spans="1:19" ht="35.25" thickBot="1" x14ac:dyDescent="0.3">
      <c r="A55" s="181" t="s">
        <v>256</v>
      </c>
      <c r="B55" s="211"/>
      <c r="C55" s="182"/>
      <c r="D55" s="211"/>
      <c r="E55" s="183">
        <f>(EXP(LN(D54/D50)/(A54-A50))-1)*100</f>
        <v>8.6549396183888128E-2</v>
      </c>
      <c r="F55" s="211"/>
      <c r="G55" s="183">
        <f>(EXP(LN(F54/F50)/(A54-A50))-1)*100</f>
        <v>0.473165401758191</v>
      </c>
      <c r="H55" s="211"/>
      <c r="I55" s="183">
        <f>(EXP(LN(H54/H50)/(A54-A50))-1)*100</f>
        <v>1.8563808890445399</v>
      </c>
      <c r="J55" s="211"/>
      <c r="K55" s="183">
        <f>(EXP(LN(J54/J50)/(A54-A50))-1)*100</f>
        <v>0.81307269766817125</v>
      </c>
      <c r="L55" s="211"/>
      <c r="M55" s="183">
        <f>(EXP(LN(L54/L50)/(A54-A50))-1)*100</f>
        <v>2.1157596744707297</v>
      </c>
      <c r="N55" s="211"/>
      <c r="O55" s="182"/>
      <c r="P55" s="184" t="s">
        <v>257</v>
      </c>
    </row>
    <row r="56" spans="1:19" ht="15.95" customHeight="1" thickTop="1" thickBot="1" x14ac:dyDescent="0.3">
      <c r="A56" s="196" t="s">
        <v>208</v>
      </c>
      <c r="B56" s="197"/>
      <c r="C56" s="197"/>
      <c r="D56" s="198"/>
      <c r="E56" s="198"/>
      <c r="F56" s="198"/>
      <c r="G56" s="198"/>
      <c r="H56" s="198"/>
      <c r="I56" s="198"/>
      <c r="J56" s="198"/>
      <c r="K56" s="198"/>
      <c r="L56" s="199"/>
      <c r="M56" s="199"/>
      <c r="N56" s="199"/>
      <c r="O56" s="199"/>
      <c r="P56" s="200" t="s">
        <v>209</v>
      </c>
    </row>
    <row r="57" spans="1:19" ht="18" customHeight="1" thickTop="1" x14ac:dyDescent="0.25">
      <c r="A57" s="179">
        <v>2012</v>
      </c>
      <c r="B57" s="63" t="s">
        <v>0</v>
      </c>
      <c r="C57" s="195"/>
      <c r="D57" s="174">
        <f>+T.4!C9</f>
        <v>46.794948301689175</v>
      </c>
      <c r="E57" s="195"/>
      <c r="F57" s="174">
        <f>+T.4!D9</f>
        <v>34.435920722152034</v>
      </c>
      <c r="G57" s="195"/>
      <c r="H57" s="174">
        <f>+T.4!E9</f>
        <v>24.425157905434773</v>
      </c>
      <c r="I57" s="195"/>
      <c r="J57" s="174">
        <f>+T.4!F9</f>
        <v>49.755742020203236</v>
      </c>
      <c r="K57" s="195"/>
      <c r="L57" s="174">
        <f>+T.4!G9</f>
        <v>45.955554928265457</v>
      </c>
      <c r="M57" s="195"/>
      <c r="N57" s="63" t="s">
        <v>0</v>
      </c>
      <c r="O57" s="195"/>
      <c r="P57" s="180">
        <v>2012</v>
      </c>
      <c r="R57" s="44">
        <v>46</v>
      </c>
      <c r="S57" s="25" t="e">
        <f>+(R57-#REF!)/#REF!*100</f>
        <v>#REF!</v>
      </c>
    </row>
    <row r="58" spans="1:19" ht="18" customHeight="1" x14ac:dyDescent="0.25">
      <c r="A58" s="179">
        <v>2013</v>
      </c>
      <c r="B58" s="63" t="s">
        <v>0</v>
      </c>
      <c r="C58" s="63" t="s">
        <v>0</v>
      </c>
      <c r="D58" s="174">
        <f>+T.4!C13</f>
        <v>46.310962402379978</v>
      </c>
      <c r="E58" s="61">
        <f t="shared" ref="E58:E61" si="38">+(D58-D57)/D57*100</f>
        <v>-1.0342695459110613</v>
      </c>
      <c r="F58" s="174">
        <f>+T.4!D13</f>
        <v>35.715834090674889</v>
      </c>
      <c r="G58" s="61">
        <f t="shared" ref="G58:G61" si="39">+(F58-F57)/F57*100</f>
        <v>3.7167972909738674</v>
      </c>
      <c r="H58" s="174">
        <f>+T.4!E13</f>
        <v>25.412946272129634</v>
      </c>
      <c r="I58" s="61">
        <f t="shared" ref="I58:I61" si="40">+(H58-H57)/H57*100</f>
        <v>4.0441432170846729</v>
      </c>
      <c r="J58" s="174">
        <f>+T.4!F13</f>
        <v>51.294563957088023</v>
      </c>
      <c r="K58" s="61">
        <f t="shared" ref="K58:K61" si="41">+(J58-J57)/J57*100</f>
        <v>3.0927524631427485</v>
      </c>
      <c r="L58" s="174">
        <f>+T.4!G13</f>
        <v>44.711423588701372</v>
      </c>
      <c r="M58" s="61">
        <f t="shared" ref="M58:M61" si="42">+(L58-L57)/L57*100</f>
        <v>-2.7072490833939824</v>
      </c>
      <c r="N58" s="63" t="s">
        <v>0</v>
      </c>
      <c r="O58" s="63" t="s">
        <v>0</v>
      </c>
      <c r="P58" s="180">
        <v>2013</v>
      </c>
      <c r="R58" s="44">
        <v>44.7</v>
      </c>
      <c r="S58" s="25">
        <f t="shared" ref="S58:S60" si="43">+(R58-R57)/R57*100</f>
        <v>-2.826086956521733</v>
      </c>
    </row>
    <row r="59" spans="1:19" ht="18" customHeight="1" x14ac:dyDescent="0.25">
      <c r="A59" s="179">
        <v>2014</v>
      </c>
      <c r="B59" s="63" t="s">
        <v>0</v>
      </c>
      <c r="C59" s="63" t="s">
        <v>0</v>
      </c>
      <c r="D59" s="174">
        <f>+T.4!C17</f>
        <v>46.669260102168934</v>
      </c>
      <c r="E59" s="61">
        <f t="shared" si="38"/>
        <v>0.77367793974098586</v>
      </c>
      <c r="F59" s="174">
        <f>+T.4!D17</f>
        <v>36.369800460844118</v>
      </c>
      <c r="G59" s="61">
        <f t="shared" si="39"/>
        <v>1.8310264531662563</v>
      </c>
      <c r="H59" s="174">
        <f>+T.4!E17</f>
        <v>26.517037490209788</v>
      </c>
      <c r="I59" s="61">
        <f t="shared" si="40"/>
        <v>4.3446013943334449</v>
      </c>
      <c r="J59" s="174">
        <f>+T.4!F17</f>
        <v>51.474572164834917</v>
      </c>
      <c r="K59" s="61">
        <f t="shared" si="41"/>
        <v>0.35093037908945962</v>
      </c>
      <c r="L59" s="174">
        <f>+T.4!G17</f>
        <v>43.422866485712454</v>
      </c>
      <c r="M59" s="61">
        <f t="shared" si="42"/>
        <v>-2.8819415701058948</v>
      </c>
      <c r="N59" s="63" t="s">
        <v>0</v>
      </c>
      <c r="O59" s="63" t="s">
        <v>0</v>
      </c>
      <c r="P59" s="180">
        <v>2014</v>
      </c>
      <c r="R59" s="44">
        <v>43.4</v>
      </c>
      <c r="S59" s="25">
        <f t="shared" si="43"/>
        <v>-2.9082774049217095</v>
      </c>
    </row>
    <row r="60" spans="1:19" ht="18" customHeight="1" x14ac:dyDescent="0.25">
      <c r="A60" s="179">
        <v>2015</v>
      </c>
      <c r="B60" s="63" t="s">
        <v>0</v>
      </c>
      <c r="C60" s="63" t="s">
        <v>0</v>
      </c>
      <c r="D60" s="174">
        <f>+T.4!C21</f>
        <v>46.424436787099275</v>
      </c>
      <c r="E60" s="61">
        <f t="shared" si="38"/>
        <v>-0.52459223594650783</v>
      </c>
      <c r="F60" s="174">
        <f>+T.4!D21</f>
        <v>35.553511335300549</v>
      </c>
      <c r="G60" s="61">
        <f t="shared" si="39"/>
        <v>-2.244414638519642</v>
      </c>
      <c r="H60" s="174">
        <f>+T.4!E21</f>
        <v>26.418872521583957</v>
      </c>
      <c r="I60" s="61">
        <f t="shared" si="40"/>
        <v>-0.37019583602457007</v>
      </c>
      <c r="J60" s="174">
        <f>+T.4!F21</f>
        <v>51.689765822352697</v>
      </c>
      <c r="K60" s="61">
        <f t="shared" si="41"/>
        <v>0.41805817604209339</v>
      </c>
      <c r="L60" s="174">
        <f>+T.4!G21</f>
        <v>43.780906960231732</v>
      </c>
      <c r="M60" s="61">
        <f t="shared" si="42"/>
        <v>0.82454361836541823</v>
      </c>
      <c r="N60" s="63" t="s">
        <v>0</v>
      </c>
      <c r="O60" s="63" t="s">
        <v>0</v>
      </c>
      <c r="P60" s="180">
        <v>2015</v>
      </c>
      <c r="R60" s="44">
        <v>43.8</v>
      </c>
      <c r="S60" s="25">
        <f t="shared" si="43"/>
        <v>0.92165898617511188</v>
      </c>
    </row>
    <row r="61" spans="1:19" ht="18" customHeight="1" x14ac:dyDescent="0.25">
      <c r="A61" s="179">
        <v>2016</v>
      </c>
      <c r="B61" s="177">
        <f>+T.4!B25</f>
        <v>44.2</v>
      </c>
      <c r="C61" s="63" t="s">
        <v>0</v>
      </c>
      <c r="D61" s="174">
        <f>+T.4!C25</f>
        <v>45.9652896321602</v>
      </c>
      <c r="E61" s="61">
        <f t="shared" si="38"/>
        <v>-0.98902040975684047</v>
      </c>
      <c r="F61" s="174">
        <f>+T.4!D25</f>
        <v>36.90710602201456</v>
      </c>
      <c r="G61" s="61">
        <f t="shared" si="39"/>
        <v>3.807203946604417</v>
      </c>
      <c r="H61" s="174">
        <f>+T.4!E25</f>
        <v>27.722408268360514</v>
      </c>
      <c r="I61" s="61">
        <f t="shared" si="40"/>
        <v>4.9341081672262188</v>
      </c>
      <c r="J61" s="174">
        <f>+T.4!F25</f>
        <v>52.21426144961552</v>
      </c>
      <c r="K61" s="61">
        <f t="shared" si="41"/>
        <v>1.0146991748142342</v>
      </c>
      <c r="L61" s="174">
        <f>+T.4!G25</f>
        <v>43.780906960231732</v>
      </c>
      <c r="M61" s="61">
        <f t="shared" si="42"/>
        <v>0</v>
      </c>
      <c r="N61" s="63" t="s">
        <v>0</v>
      </c>
      <c r="O61" s="63" t="s">
        <v>0</v>
      </c>
      <c r="P61" s="180">
        <v>2016</v>
      </c>
      <c r="R61" s="163"/>
      <c r="S61" s="25"/>
    </row>
    <row r="62" spans="1:19" ht="35.25" thickBot="1" x14ac:dyDescent="0.3">
      <c r="A62" s="181" t="s">
        <v>256</v>
      </c>
      <c r="B62" s="211"/>
      <c r="C62" s="182"/>
      <c r="D62" s="211"/>
      <c r="E62" s="183">
        <f>(EXP(LN(D61/D57)/(A61-A57))-1)*100</f>
        <v>-0.44621937940380052</v>
      </c>
      <c r="F62" s="211"/>
      <c r="G62" s="183">
        <f>(EXP(LN(F61/F57)/(A61-A57))-1)*100</f>
        <v>1.7476935489113332</v>
      </c>
      <c r="H62" s="211"/>
      <c r="I62" s="183">
        <f>(EXP(LN(H61/H57)/(A61-A57))-1)*100</f>
        <v>3.2163254119320417</v>
      </c>
      <c r="J62" s="211"/>
      <c r="K62" s="183">
        <f>(EXP(LN(J61/J57)/(A61-A57))-1)*100</f>
        <v>1.2130431808222042</v>
      </c>
      <c r="L62" s="211"/>
      <c r="M62" s="183">
        <f>(EXP(LN(L61/L57)/(A61-A57))-1)*100</f>
        <v>-1.2046088896929819</v>
      </c>
      <c r="N62" s="211"/>
      <c r="O62" s="182"/>
      <c r="P62" s="184" t="s">
        <v>257</v>
      </c>
    </row>
    <row r="63" spans="1:19" ht="15.95" customHeight="1" thickTop="1" thickBot="1" x14ac:dyDescent="0.3">
      <c r="A63" s="196" t="s">
        <v>210</v>
      </c>
      <c r="B63" s="197"/>
      <c r="C63" s="197"/>
      <c r="D63" s="198"/>
      <c r="E63" s="198"/>
      <c r="F63" s="198"/>
      <c r="G63" s="198" t="s">
        <v>154</v>
      </c>
      <c r="H63" s="198"/>
      <c r="I63" s="198"/>
      <c r="J63" s="198"/>
      <c r="K63" s="198"/>
      <c r="L63" s="199"/>
      <c r="M63" s="199"/>
      <c r="N63" s="199"/>
      <c r="O63" s="199"/>
      <c r="P63" s="200" t="s">
        <v>211</v>
      </c>
    </row>
    <row r="64" spans="1:19" ht="18" customHeight="1" thickTop="1" x14ac:dyDescent="0.25">
      <c r="A64" s="179">
        <v>2012</v>
      </c>
      <c r="B64" s="63" t="s">
        <v>0</v>
      </c>
      <c r="C64" s="195"/>
      <c r="D64" s="174">
        <f>+T.7!C51/T.5!C51*100</f>
        <v>29.739473202038258</v>
      </c>
      <c r="E64" s="195"/>
      <c r="F64" s="174">
        <f>+T.7!D51/T.5!D51*100</f>
        <v>10.109791279458747</v>
      </c>
      <c r="G64" s="195"/>
      <c r="H64" s="174">
        <f>+T.7!E51/T.5!E51*100</f>
        <v>15.122075294626699</v>
      </c>
      <c r="I64" s="195"/>
      <c r="J64" s="174">
        <f>+T.7!F51/T.5!F51*100</f>
        <v>32.430613961312027</v>
      </c>
      <c r="K64" s="195"/>
      <c r="L64" s="174">
        <f>+T.7!G51/T.5!G51*100</f>
        <v>37.875115006803995</v>
      </c>
      <c r="M64" s="195"/>
      <c r="N64" s="63" t="s">
        <v>0</v>
      </c>
      <c r="O64" s="195"/>
      <c r="P64" s="180">
        <v>2012</v>
      </c>
      <c r="R64">
        <v>37.9</v>
      </c>
      <c r="S64" s="25" t="e">
        <f>+(R64-#REF!)/#REF!*100</f>
        <v>#REF!</v>
      </c>
    </row>
    <row r="65" spans="1:19" ht="18" customHeight="1" x14ac:dyDescent="0.25">
      <c r="A65" s="179">
        <v>2013</v>
      </c>
      <c r="B65" s="63" t="s">
        <v>0</v>
      </c>
      <c r="C65" s="63" t="s">
        <v>0</v>
      </c>
      <c r="D65" s="174">
        <f>+T.7!C55/T.5!C55*100</f>
        <v>28.751988557584252</v>
      </c>
      <c r="E65" s="61">
        <f t="shared" ref="E65:E68" si="44">+(D65-D64)/D64*100</f>
        <v>-3.3204510306736954</v>
      </c>
      <c r="F65" s="174">
        <f>+T.7!D55/T.5!D55*100</f>
        <v>10.985391065999476</v>
      </c>
      <c r="G65" s="61">
        <f t="shared" ref="G65:G68" si="45">+(F65-F64)/F64*100</f>
        <v>8.6609086413068486</v>
      </c>
      <c r="H65" s="174">
        <f>+T.7!E55/T.5!E55*100</f>
        <v>15.931658319933698</v>
      </c>
      <c r="I65" s="61">
        <f t="shared" ref="I65:I68" si="46">+(H65-H64)/H64*100</f>
        <v>5.3536502730856448</v>
      </c>
      <c r="J65" s="174">
        <f>+T.7!F55/T.5!F55*100</f>
        <v>33.585311976200785</v>
      </c>
      <c r="K65" s="61">
        <f t="shared" ref="K65:K68" si="47">+(J65-J64)/J64*100</f>
        <v>3.5605185158265917</v>
      </c>
      <c r="L65" s="174">
        <f>+T.7!G55/T.5!G55*100</f>
        <v>36.861930294906166</v>
      </c>
      <c r="M65" s="61">
        <f t="shared" ref="M65:M68" si="48">+(L65-L64)/L64*100</f>
        <v>-2.6750670241286847</v>
      </c>
      <c r="N65" s="63" t="s">
        <v>0</v>
      </c>
      <c r="O65" s="63" t="s">
        <v>0</v>
      </c>
      <c r="P65" s="180">
        <v>2013</v>
      </c>
      <c r="R65">
        <v>36.9</v>
      </c>
      <c r="S65" s="25">
        <f t="shared" ref="S65:S67" si="49">+(R65-R64)/R64*100</f>
        <v>-2.6385224274406331</v>
      </c>
    </row>
    <row r="66" spans="1:19" ht="18" customHeight="1" x14ac:dyDescent="0.25">
      <c r="A66" s="179">
        <v>2014</v>
      </c>
      <c r="B66" s="63" t="s">
        <v>0</v>
      </c>
      <c r="C66" s="63" t="s">
        <v>0</v>
      </c>
      <c r="D66" s="174">
        <f>+T.7!C59/T.5!C59*100</f>
        <v>29.263599790099704</v>
      </c>
      <c r="E66" s="61">
        <f t="shared" si="44"/>
        <v>1.779394254734074</v>
      </c>
      <c r="F66" s="174">
        <f>+T.7!D59/T.5!D59*100</f>
        <v>11.85442420964571</v>
      </c>
      <c r="G66" s="61">
        <f t="shared" si="45"/>
        <v>7.9108075299745177</v>
      </c>
      <c r="H66" s="174">
        <f>+T.7!E59/T.5!E59*100</f>
        <v>16.836110313906204</v>
      </c>
      <c r="I66" s="61">
        <f t="shared" si="46"/>
        <v>5.6770737597407255</v>
      </c>
      <c r="J66" s="174">
        <f>+T.7!F59/T.5!F59*100</f>
        <v>34.406449696983024</v>
      </c>
      <c r="K66" s="61">
        <f t="shared" si="47"/>
        <v>2.4449310501093868</v>
      </c>
      <c r="L66" s="174">
        <f>+T.7!G59/T.5!G59*100</f>
        <v>35.200784465087651</v>
      </c>
      <c r="M66" s="61">
        <f t="shared" si="48"/>
        <v>-4.5063994655973403</v>
      </c>
      <c r="N66" s="63" t="s">
        <v>0</v>
      </c>
      <c r="O66" s="63" t="s">
        <v>0</v>
      </c>
      <c r="P66" s="180">
        <v>2014</v>
      </c>
      <c r="R66">
        <v>35.200000000000003</v>
      </c>
      <c r="S66" s="25">
        <f t="shared" si="49"/>
        <v>-4.6070460704606928</v>
      </c>
    </row>
    <row r="67" spans="1:19" ht="18" customHeight="1" x14ac:dyDescent="0.25">
      <c r="A67" s="179">
        <v>2015</v>
      </c>
      <c r="B67" s="63" t="s">
        <v>0</v>
      </c>
      <c r="C67" s="63" t="s">
        <v>0</v>
      </c>
      <c r="D67" s="174">
        <f>+T.7!C63/T.5!C63*100</f>
        <v>29.544952405501444</v>
      </c>
      <c r="E67" s="61">
        <f t="shared" si="44"/>
        <v>0.96144226076016093</v>
      </c>
      <c r="F67" s="174">
        <f>+T.7!D63/T.5!D63*100</f>
        <v>11.554236526973652</v>
      </c>
      <c r="G67" s="61">
        <f t="shared" si="45"/>
        <v>-2.5322839588261221</v>
      </c>
      <c r="H67" s="174">
        <f>+T.7!E63/T.5!E63*100</f>
        <v>17.114741674330848</v>
      </c>
      <c r="I67" s="61">
        <f t="shared" si="46"/>
        <v>1.6549627867103085</v>
      </c>
      <c r="J67" s="174">
        <f>+T.7!F63/T.5!F63*100</f>
        <v>35.527078502815499</v>
      </c>
      <c r="K67" s="61">
        <f t="shared" si="47"/>
        <v>3.2570312127575844</v>
      </c>
      <c r="L67" s="174">
        <f>+T.4!G63</f>
        <v>37.10508377459891</v>
      </c>
      <c r="M67" s="61">
        <f t="shared" si="48"/>
        <v>5.409820657263916</v>
      </c>
      <c r="N67" s="63" t="s">
        <v>0</v>
      </c>
      <c r="O67" s="63" t="s">
        <v>0</v>
      </c>
      <c r="P67" s="180">
        <v>2015</v>
      </c>
      <c r="R67" s="25">
        <v>37.1</v>
      </c>
      <c r="S67" s="25">
        <f t="shared" si="49"/>
        <v>5.397727272727268</v>
      </c>
    </row>
    <row r="68" spans="1:19" ht="18" customHeight="1" x14ac:dyDescent="0.25">
      <c r="A68" s="179">
        <v>2016</v>
      </c>
      <c r="B68" s="177">
        <f>+T.4!B67</f>
        <v>27.2</v>
      </c>
      <c r="C68" s="63" t="s">
        <v>0</v>
      </c>
      <c r="D68" s="174">
        <f>+T.7!C67/T.5!C67*100</f>
        <v>29.053192153644414</v>
      </c>
      <c r="E68" s="61">
        <f t="shared" si="44"/>
        <v>-1.6644476021070247</v>
      </c>
      <c r="F68" s="174">
        <f>+T.7!D67/T.5!D67*100</f>
        <v>12.419700595999277</v>
      </c>
      <c r="G68" s="61">
        <f t="shared" si="45"/>
        <v>7.4904479149719512</v>
      </c>
      <c r="H68" s="174">
        <f>+T.7!E67/T.5!E67*100</f>
        <v>18.104141965830241</v>
      </c>
      <c r="I68" s="61">
        <f t="shared" si="46"/>
        <v>5.7809829112601951</v>
      </c>
      <c r="J68" s="174">
        <f>+T.7!F67/T.5!F67*100</f>
        <v>36.664584634603372</v>
      </c>
      <c r="K68" s="61">
        <f t="shared" si="47"/>
        <v>3.2018003723490138</v>
      </c>
      <c r="L68" s="174">
        <f>+T.4!G67</f>
        <v>37.10508377459891</v>
      </c>
      <c r="M68" s="61">
        <f t="shared" si="48"/>
        <v>0</v>
      </c>
      <c r="N68" s="63" t="s">
        <v>0</v>
      </c>
      <c r="O68" s="63" t="s">
        <v>0</v>
      </c>
      <c r="P68" s="180">
        <v>2016</v>
      </c>
      <c r="R68" s="25"/>
      <c r="S68" s="25"/>
    </row>
    <row r="69" spans="1:19" ht="35.25" thickBot="1" x14ac:dyDescent="0.3">
      <c r="A69" s="207" t="s">
        <v>256</v>
      </c>
      <c r="B69" s="212"/>
      <c r="C69" s="208"/>
      <c r="D69" s="212"/>
      <c r="E69" s="209">
        <f>(EXP(LN(D68/D64)/(A68-A64))-1)*100</f>
        <v>-0.58197158026495055</v>
      </c>
      <c r="F69" s="212"/>
      <c r="G69" s="209">
        <f>(EXP(LN(F68/F64)/(A68-A64))-1)*100</f>
        <v>5.2791171097533951</v>
      </c>
      <c r="H69" s="212"/>
      <c r="I69" s="209">
        <f>(EXP(LN(H68/H64)/(A68-A64))-1)*100</f>
        <v>4.6023972278906866</v>
      </c>
      <c r="J69" s="212"/>
      <c r="K69" s="209">
        <f>(EXP(LN(J68/J64)/(A68-A64))-1)*100</f>
        <v>3.1152501499231988</v>
      </c>
      <c r="L69" s="212"/>
      <c r="M69" s="209">
        <f>(EXP(LN(L68/L64)/(A68-A64))-1)*100</f>
        <v>-0.51219158063611214</v>
      </c>
      <c r="N69" s="212"/>
      <c r="O69" s="208"/>
      <c r="P69" s="210" t="s">
        <v>257</v>
      </c>
    </row>
    <row r="70" spans="1:19" s="39" customFormat="1" ht="15.95" customHeight="1" thickTop="1" thickBot="1" x14ac:dyDescent="0.3">
      <c r="A70" s="196" t="s">
        <v>212</v>
      </c>
      <c r="B70" s="197"/>
      <c r="C70" s="197"/>
      <c r="D70" s="198"/>
      <c r="E70" s="198"/>
      <c r="F70" s="198"/>
      <c r="G70" s="198"/>
      <c r="H70" s="198"/>
      <c r="I70" s="198"/>
      <c r="J70" s="198"/>
      <c r="K70" s="198"/>
      <c r="L70" s="199" t="s">
        <v>154</v>
      </c>
      <c r="M70" s="199"/>
      <c r="N70" s="199"/>
      <c r="O70" s="199"/>
      <c r="P70" s="200" t="s">
        <v>213</v>
      </c>
    </row>
    <row r="71" spans="1:19" ht="18" customHeight="1" thickTop="1" x14ac:dyDescent="0.25">
      <c r="A71" s="179">
        <v>2012</v>
      </c>
      <c r="B71" s="63" t="s">
        <v>0</v>
      </c>
      <c r="C71" s="195"/>
      <c r="D71" s="64">
        <f>+T.5!C8/1000</f>
        <v>971.74800000000005</v>
      </c>
      <c r="E71" s="195"/>
      <c r="F71" s="64">
        <f>+T.5!D8/1000</f>
        <v>20320.149000000001</v>
      </c>
      <c r="G71" s="195"/>
      <c r="H71" s="64">
        <f>+T.5!E8/1000</f>
        <v>2823.8449999999998</v>
      </c>
      <c r="I71" s="195"/>
      <c r="J71" s="64">
        <f>+T.5!F8/1000</f>
        <v>1556.539</v>
      </c>
      <c r="K71" s="195"/>
      <c r="L71" s="64">
        <f>+T.5!G8/1000</f>
        <v>2533.79</v>
      </c>
      <c r="M71" s="195"/>
      <c r="N71" s="63" t="s">
        <v>0</v>
      </c>
      <c r="O71" s="195"/>
      <c r="P71" s="180">
        <v>2012</v>
      </c>
      <c r="R71">
        <v>2533.8000000000002</v>
      </c>
      <c r="S71" s="25" t="e">
        <f>+(R71-#REF!)/#REF!*100</f>
        <v>#REF!</v>
      </c>
    </row>
    <row r="72" spans="1:19" ht="18" customHeight="1" x14ac:dyDescent="0.25">
      <c r="A72" s="179">
        <v>2013</v>
      </c>
      <c r="B72" s="63" t="s">
        <v>0</v>
      </c>
      <c r="C72" s="63" t="s">
        <v>0</v>
      </c>
      <c r="D72" s="64">
        <f>+T.5!C12/1000</f>
        <v>1009.476</v>
      </c>
      <c r="E72" s="61">
        <f t="shared" ref="E72:E75" si="50">+(D72-D71)/D71*100</f>
        <v>3.8824880524580392</v>
      </c>
      <c r="F72" s="64">
        <f>+T.5!D12/1000</f>
        <v>21041.064999999999</v>
      </c>
      <c r="G72" s="61">
        <f t="shared" ref="G72:G75" si="51">+(F72-F71)/F71*100</f>
        <v>3.547788945838918</v>
      </c>
      <c r="H72" s="64">
        <f>+T.5!E12/1000</f>
        <v>3019.9670000000001</v>
      </c>
      <c r="I72" s="61">
        <f t="shared" ref="I72:I75" si="52">+(H72-H71)/H71*100</f>
        <v>6.9452112279533864</v>
      </c>
      <c r="J72" s="64">
        <f>+T.5!F12/1000</f>
        <v>1770.2739999999999</v>
      </c>
      <c r="K72" s="61">
        <f t="shared" ref="K72:K75" si="53">+(J72-J71)/J71*100</f>
        <v>13.731425939215136</v>
      </c>
      <c r="L72" s="64">
        <f>+T.5!G12/1000</f>
        <v>2678.9879999999998</v>
      </c>
      <c r="M72" s="61">
        <f t="shared" ref="M72:M75" si="54">+(L72-L71)/L71*100</f>
        <v>5.7304670079209359</v>
      </c>
      <c r="N72" s="63" t="s">
        <v>0</v>
      </c>
      <c r="O72" s="63" t="s">
        <v>0</v>
      </c>
      <c r="P72" s="180">
        <v>2013</v>
      </c>
      <c r="R72">
        <v>2679</v>
      </c>
      <c r="S72" s="25">
        <f t="shared" ref="S72:S74" si="55">+(R72-R71)/R71*100</f>
        <v>5.7305233246507141</v>
      </c>
    </row>
    <row r="73" spans="1:19" ht="18" customHeight="1" x14ac:dyDescent="0.25">
      <c r="A73" s="179">
        <v>2014</v>
      </c>
      <c r="B73" s="63" t="s">
        <v>0</v>
      </c>
      <c r="C73" s="63" t="s">
        <v>0</v>
      </c>
      <c r="D73" s="64">
        <f>+T.5!C16/1000</f>
        <v>1044.9749999999999</v>
      </c>
      <c r="E73" s="61">
        <f t="shared" si="50"/>
        <v>3.5165769171332366</v>
      </c>
      <c r="F73" s="64">
        <f>+T.5!D16/1000</f>
        <v>21715.561000000002</v>
      </c>
      <c r="G73" s="61">
        <f t="shared" si="51"/>
        <v>3.205617206163295</v>
      </c>
      <c r="H73" s="64">
        <f>+T.5!E16/1000</f>
        <v>3168.0340000000001</v>
      </c>
      <c r="I73" s="61">
        <f t="shared" si="52"/>
        <v>4.90293436981265</v>
      </c>
      <c r="J73" s="64">
        <f>+T.5!F16/1000</f>
        <v>1929.163</v>
      </c>
      <c r="K73" s="61">
        <f t="shared" si="53"/>
        <v>8.9753902503228389</v>
      </c>
      <c r="L73" s="64">
        <f>+T.5!G16/1000</f>
        <v>2833.9780000000001</v>
      </c>
      <c r="M73" s="61">
        <f t="shared" si="54"/>
        <v>5.7853935889223935</v>
      </c>
      <c r="N73" s="63" t="s">
        <v>0</v>
      </c>
      <c r="O73" s="63" t="s">
        <v>0</v>
      </c>
      <c r="P73" s="180">
        <v>2014</v>
      </c>
      <c r="R73">
        <v>2834</v>
      </c>
      <c r="S73" s="25">
        <f t="shared" si="55"/>
        <v>5.7857409481149684</v>
      </c>
    </row>
    <row r="74" spans="1:19" ht="18" customHeight="1" x14ac:dyDescent="0.25">
      <c r="A74" s="179">
        <v>2015</v>
      </c>
      <c r="B74" s="63" t="s">
        <v>0</v>
      </c>
      <c r="C74" s="63" t="s">
        <v>0</v>
      </c>
      <c r="D74" s="64">
        <f>+T.5!C20/1000</f>
        <v>1085.0650000000001</v>
      </c>
      <c r="E74" s="61">
        <f t="shared" si="50"/>
        <v>3.8364554175937364</v>
      </c>
      <c r="F74" s="64">
        <f>+T.5!D20/1000</f>
        <v>22517.524000000001</v>
      </c>
      <c r="G74" s="61">
        <f t="shared" si="51"/>
        <v>3.6930337650498628</v>
      </c>
      <c r="H74" s="64">
        <f>+T.5!E20/1000</f>
        <v>3341.5630000000001</v>
      </c>
      <c r="I74" s="61">
        <f t="shared" si="52"/>
        <v>5.4774980319024351</v>
      </c>
      <c r="J74" s="64">
        <f>+T.5!F20/1000</f>
        <v>2207.7080000000001</v>
      </c>
      <c r="K74" s="61">
        <f t="shared" si="53"/>
        <v>14.438645153364444</v>
      </c>
      <c r="L74" s="64">
        <f>+T.5!G20/1000</f>
        <v>3252.471</v>
      </c>
      <c r="M74" s="61">
        <f t="shared" si="54"/>
        <v>14.766981253912343</v>
      </c>
      <c r="N74" s="63" t="s">
        <v>0</v>
      </c>
      <c r="O74" s="63" t="s">
        <v>0</v>
      </c>
      <c r="P74" s="180">
        <v>2015</v>
      </c>
      <c r="R74" s="25">
        <v>3252.5</v>
      </c>
      <c r="S74" s="25">
        <f t="shared" si="55"/>
        <v>14.767113620324629</v>
      </c>
    </row>
    <row r="75" spans="1:19" ht="18" customHeight="1" x14ac:dyDescent="0.25">
      <c r="A75" s="179">
        <v>2016</v>
      </c>
      <c r="B75" s="63" t="s">
        <v>0</v>
      </c>
      <c r="C75" s="63" t="s">
        <v>0</v>
      </c>
      <c r="D75" s="64">
        <f>+T.5!C24/1000</f>
        <v>1140.039</v>
      </c>
      <c r="E75" s="61">
        <f t="shared" si="50"/>
        <v>5.0664245920751227</v>
      </c>
      <c r="F75" s="64">
        <f>+T.5!D24/1000</f>
        <v>23752.115000000002</v>
      </c>
      <c r="G75" s="61">
        <f t="shared" si="51"/>
        <v>5.4828008621196549</v>
      </c>
      <c r="H75" s="64">
        <f>+T.5!E24/1000</f>
        <v>3516.73</v>
      </c>
      <c r="I75" s="61">
        <f t="shared" si="52"/>
        <v>5.2420678586637424</v>
      </c>
      <c r="J75" s="64">
        <f>+T.5!F24/1000</f>
        <v>2307.395</v>
      </c>
      <c r="K75" s="61">
        <f t="shared" si="53"/>
        <v>4.5154069288148566</v>
      </c>
      <c r="L75" s="64">
        <f>+T.5!G24/1000</f>
        <v>3252.471</v>
      </c>
      <c r="M75" s="61">
        <f t="shared" si="54"/>
        <v>0</v>
      </c>
      <c r="N75" s="63" t="s">
        <v>0</v>
      </c>
      <c r="O75" s="63" t="s">
        <v>0</v>
      </c>
      <c r="P75" s="180">
        <v>2016</v>
      </c>
      <c r="R75" s="25"/>
      <c r="S75" s="25"/>
    </row>
    <row r="76" spans="1:19" ht="35.25" thickBot="1" x14ac:dyDescent="0.3">
      <c r="A76" s="181" t="s">
        <v>256</v>
      </c>
      <c r="B76" s="211"/>
      <c r="C76" s="182"/>
      <c r="D76" s="211"/>
      <c r="E76" s="183">
        <f>(EXP(LN(D75/D71)/(A75-A71))-1)*100</f>
        <v>4.0738242549799741</v>
      </c>
      <c r="F76" s="211"/>
      <c r="G76" s="183">
        <f>(EXP(LN(F75/F71)/(A75-A71))-1)*100</f>
        <v>3.9785722582594829</v>
      </c>
      <c r="H76" s="211"/>
      <c r="I76" s="183">
        <f>(EXP(LN(H75/H71)/(A75-A71))-1)*100</f>
        <v>5.6390635944989942</v>
      </c>
      <c r="J76" s="211"/>
      <c r="K76" s="183">
        <f>(EXP(LN(J75/J71)/(A75-A71))-1)*100</f>
        <v>10.341906921772281</v>
      </c>
      <c r="L76" s="211"/>
      <c r="M76" s="183">
        <f>(EXP(LN(L75/L71)/(A75-A71))-1)*100</f>
        <v>6.441430806013515</v>
      </c>
      <c r="N76" s="211"/>
      <c r="O76" s="182"/>
      <c r="P76" s="184" t="s">
        <v>257</v>
      </c>
    </row>
    <row r="77" spans="1:19" ht="15.95" customHeight="1" thickTop="1" thickBot="1" x14ac:dyDescent="0.3">
      <c r="A77" s="196" t="s">
        <v>214</v>
      </c>
      <c r="B77" s="197"/>
      <c r="C77" s="197"/>
      <c r="D77" s="198"/>
      <c r="E77" s="198"/>
      <c r="F77" s="198"/>
      <c r="G77" s="198"/>
      <c r="H77" s="198"/>
      <c r="I77" s="198"/>
      <c r="J77" s="198"/>
      <c r="K77" s="198"/>
      <c r="L77" s="199" t="s">
        <v>154</v>
      </c>
      <c r="M77" s="199"/>
      <c r="N77" s="199"/>
      <c r="O77" s="199"/>
      <c r="P77" s="200" t="s">
        <v>215</v>
      </c>
    </row>
    <row r="78" spans="1:19" ht="18" customHeight="1" thickTop="1" x14ac:dyDescent="0.25">
      <c r="A78" s="179">
        <v>2012</v>
      </c>
      <c r="B78" s="63" t="s">
        <v>0</v>
      </c>
      <c r="C78" s="195"/>
      <c r="D78" s="64">
        <f>+T.5!C9/1000</f>
        <v>410.55500000000001</v>
      </c>
      <c r="E78" s="195"/>
      <c r="F78" s="64">
        <f>+T.5!D9/1000</f>
        <v>12769.721</v>
      </c>
      <c r="G78" s="195"/>
      <c r="H78" s="64">
        <f>+T.5!E9/1000</f>
        <v>1387.3810000000001</v>
      </c>
      <c r="I78" s="195"/>
      <c r="J78" s="64">
        <f>+T.5!F9/1000</f>
        <v>166.01300000000001</v>
      </c>
      <c r="K78" s="195"/>
      <c r="L78" s="64">
        <f>+T.5!G9/1000</f>
        <v>708.51499999999999</v>
      </c>
      <c r="M78" s="195"/>
      <c r="N78" s="63" t="s">
        <v>0</v>
      </c>
      <c r="O78" s="195"/>
      <c r="P78" s="180">
        <v>2012</v>
      </c>
      <c r="R78">
        <v>708.5</v>
      </c>
      <c r="S78" s="25" t="e">
        <f>+(R78-#REF!)/#REF!*100</f>
        <v>#REF!</v>
      </c>
    </row>
    <row r="79" spans="1:19" ht="18" customHeight="1" x14ac:dyDescent="0.25">
      <c r="A79" s="179">
        <v>2013</v>
      </c>
      <c r="B79" s="63" t="s">
        <v>0</v>
      </c>
      <c r="C79" s="63" t="s">
        <v>0</v>
      </c>
      <c r="D79" s="64">
        <f>+T.5!C13/1000</f>
        <v>417.81900000000002</v>
      </c>
      <c r="E79" s="61">
        <f t="shared" ref="E79:E82" si="56">+(D79-D78)/D78*100</f>
        <v>1.7693122724117376</v>
      </c>
      <c r="F79" s="64">
        <f>+T.5!D13/1000</f>
        <v>13207.383</v>
      </c>
      <c r="G79" s="61">
        <f t="shared" ref="G79:G82" si="57">+(F79-F78)/F78*100</f>
        <v>3.4273419129517415</v>
      </c>
      <c r="H79" s="64">
        <f>+T.5!E13/1000</f>
        <v>1426.82</v>
      </c>
      <c r="I79" s="61">
        <f t="shared" ref="I79:I82" si="58">+(H79-H78)/H78*100</f>
        <v>2.8426942563001689</v>
      </c>
      <c r="J79" s="64">
        <f>+T.5!F13/1000</f>
        <v>177.666</v>
      </c>
      <c r="K79" s="61">
        <f t="shared" ref="K79:K82" si="59">+(J79-J78)/J78*100</f>
        <v>7.0193298115207785</v>
      </c>
      <c r="L79" s="64">
        <f>+T.5!G13/1000</f>
        <v>728.23</v>
      </c>
      <c r="M79" s="61">
        <f t="shared" ref="M79:M82" si="60">+(L79-L78)/L78*100</f>
        <v>2.7825804675977266</v>
      </c>
      <c r="N79" s="63" t="s">
        <v>0</v>
      </c>
      <c r="O79" s="63" t="s">
        <v>0</v>
      </c>
      <c r="P79" s="180">
        <v>2013</v>
      </c>
      <c r="R79">
        <v>728.2</v>
      </c>
      <c r="S79" s="25">
        <f t="shared" ref="S79:S81" si="61">+(R79-R78)/R78*100</f>
        <v>2.7805222300635211</v>
      </c>
    </row>
    <row r="80" spans="1:19" ht="18" customHeight="1" x14ac:dyDescent="0.25">
      <c r="A80" s="179">
        <v>2014</v>
      </c>
      <c r="B80" s="63" t="s">
        <v>0</v>
      </c>
      <c r="C80" s="63" t="s">
        <v>0</v>
      </c>
      <c r="D80" s="64">
        <f>+T.5!C17/1000</f>
        <v>429.28899999999999</v>
      </c>
      <c r="E80" s="61">
        <f t="shared" si="56"/>
        <v>2.7452078531612902</v>
      </c>
      <c r="F80" s="64">
        <f>+T.5!D17/1000</f>
        <v>13544.71</v>
      </c>
      <c r="G80" s="61">
        <f t="shared" si="57"/>
        <v>2.5540790329166598</v>
      </c>
      <c r="H80" s="64">
        <f>+T.5!E17/1000</f>
        <v>1487.4549999999999</v>
      </c>
      <c r="I80" s="61">
        <f t="shared" si="58"/>
        <v>4.2496600832620786</v>
      </c>
      <c r="J80" s="64">
        <f>+T.5!F17/1000</f>
        <v>181.61199999999999</v>
      </c>
      <c r="K80" s="61">
        <f t="shared" si="59"/>
        <v>2.2210214672475308</v>
      </c>
      <c r="L80" s="64">
        <f>+T.5!G17/1000</f>
        <v>748.62400000000002</v>
      </c>
      <c r="M80" s="61">
        <f t="shared" si="60"/>
        <v>2.8004888565425765</v>
      </c>
      <c r="N80" s="63" t="s">
        <v>0</v>
      </c>
      <c r="O80" s="63" t="s">
        <v>0</v>
      </c>
      <c r="P80" s="180">
        <v>2014</v>
      </c>
      <c r="R80">
        <v>748.6</v>
      </c>
      <c r="S80" s="25">
        <f t="shared" si="61"/>
        <v>2.8014281790716802</v>
      </c>
    </row>
    <row r="81" spans="1:19" ht="18" customHeight="1" x14ac:dyDescent="0.25">
      <c r="A81" s="179">
        <v>2015</v>
      </c>
      <c r="B81" s="63" t="s">
        <v>0</v>
      </c>
      <c r="C81" s="63" t="s">
        <v>0</v>
      </c>
      <c r="D81" s="64">
        <f>+T.5!C21/1000</f>
        <v>439.66500000000002</v>
      </c>
      <c r="E81" s="61">
        <f t="shared" si="56"/>
        <v>2.4170197698986073</v>
      </c>
      <c r="F81" s="64">
        <f>+T.5!D21/1000</f>
        <v>13996.1</v>
      </c>
      <c r="G81" s="61">
        <f t="shared" si="57"/>
        <v>3.3325925767329188</v>
      </c>
      <c r="H81" s="64">
        <f>+T.5!E21/1000</f>
        <v>1527.6389999999999</v>
      </c>
      <c r="I81" s="61">
        <f t="shared" si="58"/>
        <v>2.7015271050216625</v>
      </c>
      <c r="J81" s="64">
        <f>+T.5!F21/1000</f>
        <v>190.411</v>
      </c>
      <c r="K81" s="61">
        <f t="shared" si="59"/>
        <v>4.8449441666850248</v>
      </c>
      <c r="L81" s="64">
        <f>+T.5!G21/1000</f>
        <v>795.73500000000001</v>
      </c>
      <c r="M81" s="61">
        <f t="shared" si="60"/>
        <v>6.2930122464681855</v>
      </c>
      <c r="N81" s="63" t="s">
        <v>0</v>
      </c>
      <c r="O81" s="63" t="s">
        <v>0</v>
      </c>
      <c r="P81" s="180">
        <v>2015</v>
      </c>
      <c r="R81" s="25">
        <v>795.7</v>
      </c>
      <c r="S81" s="25">
        <f t="shared" si="61"/>
        <v>6.2917445899011524</v>
      </c>
    </row>
    <row r="82" spans="1:19" ht="18" customHeight="1" x14ac:dyDescent="0.25">
      <c r="A82" s="179">
        <v>2016</v>
      </c>
      <c r="B82" s="63" t="s">
        <v>0</v>
      </c>
      <c r="C82" s="63" t="s">
        <v>0</v>
      </c>
      <c r="D82" s="64">
        <f>+T.5!C25/1000</f>
        <v>452.83300000000003</v>
      </c>
      <c r="E82" s="61">
        <f t="shared" si="56"/>
        <v>2.9950075625760535</v>
      </c>
      <c r="F82" s="64">
        <f>+T.5!D25/1000</f>
        <v>13605.995000000001</v>
      </c>
      <c r="G82" s="61">
        <f t="shared" si="57"/>
        <v>-2.7872407313465861</v>
      </c>
      <c r="H82" s="64">
        <f>+T.5!E25/1000</f>
        <v>1550.3920000000001</v>
      </c>
      <c r="I82" s="61">
        <f t="shared" si="58"/>
        <v>1.4894225664571379</v>
      </c>
      <c r="J82" s="64">
        <f>+T.5!F25/1000</f>
        <v>194.286</v>
      </c>
      <c r="K82" s="61">
        <f t="shared" si="59"/>
        <v>2.0350715032219777</v>
      </c>
      <c r="L82" s="64">
        <f>+T.5!G25/1000</f>
        <v>795.73500000000001</v>
      </c>
      <c r="M82" s="61">
        <f t="shared" si="60"/>
        <v>0</v>
      </c>
      <c r="N82" s="63" t="s">
        <v>0</v>
      </c>
      <c r="O82" s="63" t="s">
        <v>0</v>
      </c>
      <c r="P82" s="180">
        <v>2016</v>
      </c>
      <c r="R82" s="25"/>
      <c r="S82" s="25"/>
    </row>
    <row r="83" spans="1:19" ht="35.25" thickBot="1" x14ac:dyDescent="0.3">
      <c r="A83" s="181" t="s">
        <v>256</v>
      </c>
      <c r="B83" s="211"/>
      <c r="C83" s="182"/>
      <c r="D83" s="211"/>
      <c r="E83" s="183">
        <f>(EXP(LN(D82/D78)/(A82-A78))-1)*100</f>
        <v>2.4806050136095381</v>
      </c>
      <c r="F83" s="211"/>
      <c r="G83" s="183">
        <f>(EXP(LN(F82/F78)/(A82-A78))-1)*100</f>
        <v>1.5984832779659008</v>
      </c>
      <c r="H83" s="211"/>
      <c r="I83" s="183">
        <f>(EXP(LN(H82/H78)/(A82-A78))-1)*100</f>
        <v>2.8161752296203657</v>
      </c>
      <c r="J83" s="211"/>
      <c r="K83" s="183">
        <f>(EXP(LN(J82/J78)/(A82-A78))-1)*100</f>
        <v>4.0099415518804582</v>
      </c>
      <c r="L83" s="211"/>
      <c r="M83" s="183">
        <f>(EXP(LN(L82/L78)/(A82-A78))-1)*100</f>
        <v>2.9449039854311465</v>
      </c>
      <c r="N83" s="211"/>
      <c r="O83" s="182"/>
      <c r="P83" s="184" t="s">
        <v>257</v>
      </c>
    </row>
    <row r="84" spans="1:19" ht="15.95" customHeight="1" thickTop="1" thickBot="1" x14ac:dyDescent="0.3">
      <c r="A84" s="196" t="s">
        <v>216</v>
      </c>
      <c r="B84" s="197"/>
      <c r="C84" s="197"/>
      <c r="D84" s="198"/>
      <c r="E84" s="198"/>
      <c r="F84" s="198"/>
      <c r="G84" s="198"/>
      <c r="H84" s="198"/>
      <c r="I84" s="198" t="s">
        <v>154</v>
      </c>
      <c r="J84" s="198"/>
      <c r="K84" s="198"/>
      <c r="L84" s="199"/>
      <c r="M84" s="199"/>
      <c r="N84" s="199"/>
      <c r="O84" s="199"/>
      <c r="P84" s="200" t="s">
        <v>217</v>
      </c>
    </row>
    <row r="85" spans="1:19" ht="18" customHeight="1" thickTop="1" x14ac:dyDescent="0.25">
      <c r="A85" s="179">
        <v>2012</v>
      </c>
      <c r="B85" s="63" t="s">
        <v>0</v>
      </c>
      <c r="C85" s="195"/>
      <c r="D85" s="64">
        <f>+T.5!C51/T.5!C9*100</f>
        <v>49.186345313051845</v>
      </c>
      <c r="E85" s="195"/>
      <c r="F85" s="64">
        <f>+T.5!D51/T.5!D9*100</f>
        <v>50.0847356022892</v>
      </c>
      <c r="G85" s="195"/>
      <c r="H85" s="64">
        <f>+T.5!E51/T.5!E9*100</f>
        <v>49.307724410237711</v>
      </c>
      <c r="I85" s="195"/>
      <c r="J85" s="64">
        <f>+T.5!F51/T.5!F9*100</f>
        <v>50.134628011059377</v>
      </c>
      <c r="K85" s="195"/>
      <c r="L85" s="64">
        <f>+T.5!G51/T.5!G9*100</f>
        <v>51.237023916219137</v>
      </c>
      <c r="M85" s="195"/>
      <c r="N85" s="63" t="s">
        <v>0</v>
      </c>
      <c r="O85" s="195"/>
      <c r="P85" s="180">
        <v>2012</v>
      </c>
      <c r="R85">
        <v>51.2</v>
      </c>
      <c r="S85" s="25" t="e">
        <f>+(R85-#REF!)/#REF!*100</f>
        <v>#REF!</v>
      </c>
    </row>
    <row r="86" spans="1:19" ht="18" customHeight="1" x14ac:dyDescent="0.25">
      <c r="A86" s="179">
        <v>2013</v>
      </c>
      <c r="B86" s="63" t="s">
        <v>0</v>
      </c>
      <c r="C86" s="63" t="s">
        <v>0</v>
      </c>
      <c r="D86" s="64">
        <f>+T.5!C55/T.5!C13*100</f>
        <v>49.196183036195102</v>
      </c>
      <c r="E86" s="61">
        <f t="shared" ref="E86:E89" si="62">+(D86-D85)/D85*100</f>
        <v>2.0000923184357821E-2</v>
      </c>
      <c r="F86" s="64">
        <f>+T.5!D55/T.5!D13*100</f>
        <v>50.141545830843249</v>
      </c>
      <c r="G86" s="61">
        <f t="shared" ref="G86:G89" si="63">+(F86-F85)/F85*100</f>
        <v>0.11342822892221169</v>
      </c>
      <c r="H86" s="64">
        <f>+T.5!E55/T.5!E13*100</f>
        <v>49.471201693275958</v>
      </c>
      <c r="I86" s="61">
        <f t="shared" ref="I86:I89" si="64">+(H86-H85)/H85*100</f>
        <v>0.3315449759516883</v>
      </c>
      <c r="J86" s="64">
        <f>+T.5!F55/T.5!F13*100</f>
        <v>50.705818783560161</v>
      </c>
      <c r="K86" s="61">
        <f t="shared" ref="K86:K89" si="65">+(J86-J85)/J85*100</f>
        <v>1.1393138737855675</v>
      </c>
      <c r="L86" s="64">
        <f>+T.5!G55/T.5!G13*100</f>
        <v>51.220081567636598</v>
      </c>
      <c r="M86" s="61">
        <f t="shared" ref="M86:M89" si="66">+(L86-L85)/L85*100</f>
        <v>-3.3066613334612416E-2</v>
      </c>
      <c r="N86" s="63" t="s">
        <v>0</v>
      </c>
      <c r="O86" s="63" t="s">
        <v>0</v>
      </c>
      <c r="P86" s="180">
        <v>2013</v>
      </c>
      <c r="R86">
        <v>51.2</v>
      </c>
      <c r="S86" s="25">
        <f t="shared" ref="S86:S88" si="67">+(R86-R85)/R85*100</f>
        <v>0</v>
      </c>
    </row>
    <row r="87" spans="1:19" ht="18" customHeight="1" x14ac:dyDescent="0.25">
      <c r="A87" s="179">
        <v>2014</v>
      </c>
      <c r="B87" s="63" t="s">
        <v>0</v>
      </c>
      <c r="C87" s="63" t="s">
        <v>0</v>
      </c>
      <c r="D87" s="64">
        <f>+T.5!C59/T.5!C17*100</f>
        <v>49.274265122097233</v>
      </c>
      <c r="E87" s="61">
        <f t="shared" si="62"/>
        <v>0.15871573988714635</v>
      </c>
      <c r="F87" s="64">
        <f>+T.5!D59/T.5!D17*100</f>
        <v>50.180195810763017</v>
      </c>
      <c r="G87" s="61">
        <f t="shared" si="63"/>
        <v>7.7081747838722223E-2</v>
      </c>
      <c r="H87" s="64">
        <f>+T.5!E59/T.5!E17*100</f>
        <v>49.661468750315137</v>
      </c>
      <c r="I87" s="61">
        <f t="shared" si="64"/>
        <v>0.38460164808375757</v>
      </c>
      <c r="J87" s="64">
        <f>+T.5!F59/T.5!F17*100</f>
        <v>50.062220558112905</v>
      </c>
      <c r="K87" s="61">
        <f t="shared" si="65"/>
        <v>-1.2692788340416734</v>
      </c>
      <c r="L87" s="64">
        <f>+T.5!G59/T.5!G17*100</f>
        <v>51.22010515292056</v>
      </c>
      <c r="M87" s="61">
        <f t="shared" si="66"/>
        <v>4.6046947291847184E-5</v>
      </c>
      <c r="N87" s="63" t="s">
        <v>0</v>
      </c>
      <c r="O87" s="63" t="s">
        <v>0</v>
      </c>
      <c r="P87" s="180">
        <v>2014</v>
      </c>
      <c r="R87">
        <v>51.2</v>
      </c>
      <c r="S87" s="25">
        <f t="shared" si="67"/>
        <v>0</v>
      </c>
    </row>
    <row r="88" spans="1:19" ht="18" customHeight="1" x14ac:dyDescent="0.25">
      <c r="A88" s="179">
        <v>2015</v>
      </c>
      <c r="B88" s="63" t="s">
        <v>0</v>
      </c>
      <c r="C88" s="63" t="s">
        <v>0</v>
      </c>
      <c r="D88" s="64">
        <f>+T.5!C63/T.5!C21*100</f>
        <v>49.413075864578715</v>
      </c>
      <c r="E88" s="61">
        <f t="shared" si="62"/>
        <v>0.28171042660407275</v>
      </c>
      <c r="F88" s="64">
        <f>+T.5!D63/T.5!D21*100</f>
        <v>50.481698473146089</v>
      </c>
      <c r="G88" s="61">
        <f t="shared" si="63"/>
        <v>0.60083994793500506</v>
      </c>
      <c r="H88" s="64">
        <f>+T.5!E63/T.5!E21*100</f>
        <v>49.75187200640989</v>
      </c>
      <c r="I88" s="61">
        <f t="shared" si="64"/>
        <v>0.18203903019718698</v>
      </c>
      <c r="J88" s="64">
        <f>+T.5!F63/T.5!F21*100</f>
        <v>50.73656458923066</v>
      </c>
      <c r="K88" s="61">
        <f t="shared" si="65"/>
        <v>1.3470118256839354</v>
      </c>
      <c r="L88" s="64">
        <f>+T.5!G63/T.5!G21*100</f>
        <v>50.883271440869137</v>
      </c>
      <c r="M88" s="61">
        <f t="shared" si="66"/>
        <v>-0.65762011039568602</v>
      </c>
      <c r="N88" s="63" t="s">
        <v>0</v>
      </c>
      <c r="O88" s="63" t="s">
        <v>0</v>
      </c>
      <c r="P88" s="180">
        <v>2015</v>
      </c>
      <c r="R88" s="25">
        <v>50.9</v>
      </c>
      <c r="S88" s="25">
        <f t="shared" si="67"/>
        <v>-0.58593750000000833</v>
      </c>
    </row>
    <row r="89" spans="1:19" ht="18" customHeight="1" x14ac:dyDescent="0.25">
      <c r="A89" s="179">
        <v>2016</v>
      </c>
      <c r="B89" s="63" t="s">
        <v>0</v>
      </c>
      <c r="C89" s="63" t="s">
        <v>0</v>
      </c>
      <c r="D89" s="64">
        <f>+T.5!C67/T.5!C25*100</f>
        <v>49.511850947258701</v>
      </c>
      <c r="E89" s="61">
        <f t="shared" si="62"/>
        <v>0.19989664871437668</v>
      </c>
      <c r="F89" s="64">
        <f>+T.5!D67/T.5!D25*100</f>
        <v>49.45639771291993</v>
      </c>
      <c r="G89" s="61">
        <f t="shared" si="63"/>
        <v>-2.0310345951841757</v>
      </c>
      <c r="H89" s="64">
        <f>+T.5!E67/T.5!E25*100</f>
        <v>49.776766133984182</v>
      </c>
      <c r="I89" s="61">
        <f t="shared" si="64"/>
        <v>5.0036564596172228E-2</v>
      </c>
      <c r="J89" s="64">
        <f>+T.5!F67/T.5!F25*100</f>
        <v>51.090660160793874</v>
      </c>
      <c r="K89" s="61">
        <f t="shared" si="65"/>
        <v>0.69791002688103565</v>
      </c>
      <c r="L89" s="64">
        <f>+T.5!G67/T.5!G25*100</f>
        <v>50.883271440869137</v>
      </c>
      <c r="M89" s="61">
        <f t="shared" si="66"/>
        <v>0</v>
      </c>
      <c r="N89" s="63" t="s">
        <v>0</v>
      </c>
      <c r="O89" s="63" t="s">
        <v>0</v>
      </c>
      <c r="P89" s="180">
        <v>2016</v>
      </c>
      <c r="R89" s="25"/>
      <c r="S89" s="25"/>
    </row>
    <row r="90" spans="1:19" ht="35.25" thickBot="1" x14ac:dyDescent="0.3">
      <c r="A90" s="207" t="s">
        <v>256</v>
      </c>
      <c r="B90" s="212"/>
      <c r="C90" s="208"/>
      <c r="D90" s="212"/>
      <c r="E90" s="209">
        <f>(EXP(LN(D89/D85)/(A89-A85))-1)*100</f>
        <v>0.1650361175726367</v>
      </c>
      <c r="F90" s="212"/>
      <c r="G90" s="209">
        <f>(EXP(LN(F89/F85)/(A89-A85))-1)*100</f>
        <v>-0.31512383826327595</v>
      </c>
      <c r="H90" s="212"/>
      <c r="I90" s="183">
        <f>(EXP(LN(H89/H85)/(A89-A85))-1)*100</f>
        <v>0.2369698594537617</v>
      </c>
      <c r="J90" s="212"/>
      <c r="K90" s="209">
        <f>(EXP(LN(J89/J85)/(A89-A85))-1)*100</f>
        <v>0.47336076862674048</v>
      </c>
      <c r="L90" s="212"/>
      <c r="M90" s="209">
        <f>(EXP(LN(L89/L85)/(A89-A85))-1)*100</f>
        <v>-0.17305458581329258</v>
      </c>
      <c r="N90" s="212"/>
      <c r="O90" s="208"/>
      <c r="P90" s="210" t="s">
        <v>257</v>
      </c>
    </row>
    <row r="91" spans="1:19" s="39" customFormat="1" ht="15.95" customHeight="1" thickTop="1" thickBot="1" x14ac:dyDescent="0.3">
      <c r="A91" s="201" t="s">
        <v>218</v>
      </c>
      <c r="B91" s="197"/>
      <c r="C91" s="197"/>
      <c r="D91" s="198"/>
      <c r="E91" s="198"/>
      <c r="F91" s="198"/>
      <c r="G91" s="198"/>
      <c r="H91" s="198"/>
      <c r="I91" s="198"/>
      <c r="J91" s="198"/>
      <c r="K91" s="198"/>
      <c r="L91" s="199"/>
      <c r="M91" s="199"/>
      <c r="N91" s="199"/>
      <c r="O91" s="199"/>
      <c r="P91" s="200" t="s">
        <v>219</v>
      </c>
    </row>
    <row r="92" spans="1:19" ht="18" customHeight="1" thickTop="1" x14ac:dyDescent="0.25">
      <c r="A92" s="179">
        <v>2012</v>
      </c>
      <c r="B92" s="63" t="s">
        <v>0</v>
      </c>
      <c r="C92" s="195"/>
      <c r="D92" s="173">
        <f>T.6!C8/1000</f>
        <v>696.74900000000002</v>
      </c>
      <c r="E92" s="195"/>
      <c r="F92" s="64">
        <f>+T.6!D8/1000</f>
        <v>10997.856</v>
      </c>
      <c r="G92" s="195"/>
      <c r="H92" s="26" t="s">
        <v>0</v>
      </c>
      <c r="I92" s="195"/>
      <c r="J92" s="64">
        <f>+T.6!F8/1000</f>
        <v>1347.06</v>
      </c>
      <c r="K92" s="195"/>
      <c r="L92" s="64">
        <f>+T.6!G8/1000</f>
        <v>1800.0329999999999</v>
      </c>
      <c r="M92" s="195"/>
      <c r="N92" s="63" t="s">
        <v>0</v>
      </c>
      <c r="O92" s="195"/>
      <c r="P92" s="180">
        <v>2012</v>
      </c>
      <c r="R92">
        <v>1800</v>
      </c>
      <c r="S92" s="25" t="e">
        <f>+(R92-#REF!)/#REF!*100</f>
        <v>#REF!</v>
      </c>
    </row>
    <row r="93" spans="1:19" ht="18" customHeight="1" x14ac:dyDescent="0.25">
      <c r="A93" s="179">
        <v>2013</v>
      </c>
      <c r="B93" s="63" t="s">
        <v>0</v>
      </c>
      <c r="C93" s="63" t="s">
        <v>0</v>
      </c>
      <c r="D93" s="174">
        <f>T.6!C12/1000</f>
        <v>727.39200000000005</v>
      </c>
      <c r="E93" s="61">
        <f t="shared" ref="E93:E96" si="68">+(D93-D92)/D92*100</f>
        <v>4.3979969831316623</v>
      </c>
      <c r="F93" s="64">
        <f>+T.6!D12/1000</f>
        <v>11361.77</v>
      </c>
      <c r="G93" s="61">
        <f t="shared" ref="G93:G96" si="69">+(F93-F92)/F92*100</f>
        <v>3.3089540361321399</v>
      </c>
      <c r="H93" s="26" t="s">
        <v>0</v>
      </c>
      <c r="I93" s="26" t="s">
        <v>0</v>
      </c>
      <c r="J93" s="64">
        <f>+T.6!F12/1000</f>
        <v>1543.2650000000001</v>
      </c>
      <c r="K93" s="61">
        <f t="shared" ref="K93:K96" si="70">+(J93-J92)/J92*100</f>
        <v>14.565423960328431</v>
      </c>
      <c r="L93" s="64">
        <f>+T.6!G12/1000</f>
        <v>1800.0329999999999</v>
      </c>
      <c r="M93" s="61">
        <f t="shared" ref="M93:M96" si="71">+(L93-L92)/L92*100</f>
        <v>0</v>
      </c>
      <c r="N93" s="63" t="s">
        <v>0</v>
      </c>
      <c r="O93" s="63" t="s">
        <v>0</v>
      </c>
      <c r="P93" s="180">
        <v>2013</v>
      </c>
      <c r="R93">
        <v>1800</v>
      </c>
      <c r="S93" s="25">
        <f t="shared" ref="S93:S95" si="72">+(R93-R92)/R92*100</f>
        <v>0</v>
      </c>
    </row>
    <row r="94" spans="1:19" ht="18" customHeight="1" x14ac:dyDescent="0.25">
      <c r="A94" s="179">
        <v>2014</v>
      </c>
      <c r="B94" s="63" t="s">
        <v>0</v>
      </c>
      <c r="C94" s="63" t="s">
        <v>0</v>
      </c>
      <c r="D94" s="174">
        <f>T.6!C16/1000</f>
        <v>742.11500000000001</v>
      </c>
      <c r="E94" s="61">
        <f t="shared" si="68"/>
        <v>2.0240805507896642</v>
      </c>
      <c r="F94" s="64">
        <f>+T.6!D16/1000</f>
        <v>11739.303</v>
      </c>
      <c r="G94" s="61">
        <f t="shared" si="69"/>
        <v>3.322836142608057</v>
      </c>
      <c r="H94" s="26" t="s">
        <v>0</v>
      </c>
      <c r="I94" s="26" t="s">
        <v>0</v>
      </c>
      <c r="J94" s="64">
        <f>+T.6!F16/1000</f>
        <v>1689.933</v>
      </c>
      <c r="K94" s="61">
        <f t="shared" si="70"/>
        <v>9.5037469261597902</v>
      </c>
      <c r="L94" s="64">
        <f>+T.6!G16/1000</f>
        <v>2032.5989999999999</v>
      </c>
      <c r="M94" s="61">
        <f t="shared" si="71"/>
        <v>12.920096464898146</v>
      </c>
      <c r="N94" s="63" t="s">
        <v>0</v>
      </c>
      <c r="O94" s="63" t="s">
        <v>0</v>
      </c>
      <c r="P94" s="180">
        <v>2014</v>
      </c>
      <c r="R94">
        <v>2032.6</v>
      </c>
      <c r="S94" s="25">
        <f t="shared" si="72"/>
        <v>12.922222222222219</v>
      </c>
    </row>
    <row r="95" spans="1:19" ht="18" customHeight="1" x14ac:dyDescent="0.25">
      <c r="A95" s="179">
        <v>2015</v>
      </c>
      <c r="B95" s="63" t="s">
        <v>0</v>
      </c>
      <c r="C95" s="63" t="s">
        <v>0</v>
      </c>
      <c r="D95" s="174">
        <f>T.6!C20/1000</f>
        <v>776.56500000000005</v>
      </c>
      <c r="E95" s="61">
        <f t="shared" si="68"/>
        <v>4.6421376740801694</v>
      </c>
      <c r="F95" s="64">
        <f>+T.6!D20/1000</f>
        <v>12164.832</v>
      </c>
      <c r="G95" s="61">
        <f t="shared" si="69"/>
        <v>3.6248233817629587</v>
      </c>
      <c r="H95" s="26" t="s">
        <v>0</v>
      </c>
      <c r="I95" s="26" t="s">
        <v>0</v>
      </c>
      <c r="J95" s="64">
        <f>+T.6!F20/1000</f>
        <v>1956.627</v>
      </c>
      <c r="K95" s="61">
        <f t="shared" si="70"/>
        <v>15.781335709758906</v>
      </c>
      <c r="L95" s="64">
        <f>+T.6!G20/1000</f>
        <v>2470.1379999999999</v>
      </c>
      <c r="M95" s="61">
        <f t="shared" si="71"/>
        <v>21.526085568279825</v>
      </c>
      <c r="N95" s="63" t="s">
        <v>0</v>
      </c>
      <c r="O95" s="63" t="s">
        <v>0</v>
      </c>
      <c r="P95" s="180">
        <v>2015</v>
      </c>
      <c r="R95" s="25">
        <v>2470.1</v>
      </c>
      <c r="S95" s="25">
        <f t="shared" si="72"/>
        <v>21.524156253074882</v>
      </c>
    </row>
    <row r="96" spans="1:19" ht="18" customHeight="1" x14ac:dyDescent="0.25">
      <c r="A96" s="179">
        <v>2016</v>
      </c>
      <c r="B96" s="63" t="s">
        <v>0</v>
      </c>
      <c r="C96" s="63" t="s">
        <v>0</v>
      </c>
      <c r="D96" s="174">
        <f>T.6!C24/1000</f>
        <v>820.74199999999996</v>
      </c>
      <c r="E96" s="61">
        <f t="shared" si="68"/>
        <v>5.6887704184453209</v>
      </c>
      <c r="F96" s="64">
        <f>+T.6!D24/1000</f>
        <v>13128.51</v>
      </c>
      <c r="G96" s="61">
        <f t="shared" si="69"/>
        <v>7.921835665301419</v>
      </c>
      <c r="H96" s="164">
        <f>+T.6!E24/1000</f>
        <v>2299.2669999999998</v>
      </c>
      <c r="I96" s="26" t="s">
        <v>0</v>
      </c>
      <c r="J96" s="64">
        <f>+T.6!F24/1000</f>
        <v>2055.3589999999999</v>
      </c>
      <c r="K96" s="61">
        <f t="shared" si="70"/>
        <v>5.0460307457680988</v>
      </c>
      <c r="L96" s="64">
        <f>+T.6!G24/1000</f>
        <v>2470.1379999999999</v>
      </c>
      <c r="M96" s="61">
        <f t="shared" si="71"/>
        <v>0</v>
      </c>
      <c r="N96" s="63" t="s">
        <v>0</v>
      </c>
      <c r="O96" s="63" t="s">
        <v>0</v>
      </c>
      <c r="P96" s="180">
        <v>2016</v>
      </c>
      <c r="R96" s="25"/>
      <c r="S96" s="25"/>
    </row>
    <row r="97" spans="1:19" ht="35.25" thickBot="1" x14ac:dyDescent="0.3">
      <c r="A97" s="181" t="s">
        <v>256</v>
      </c>
      <c r="B97" s="211"/>
      <c r="C97" s="182"/>
      <c r="D97" s="211"/>
      <c r="E97" s="183">
        <f>(EXP(LN(D96/D92)/(A96-A92))-1)*100</f>
        <v>4.1795737148019763</v>
      </c>
      <c r="F97" s="211"/>
      <c r="G97" s="183">
        <f>(EXP(LN(F96/F92)/(A96-A92))-1)*100</f>
        <v>4.5266068638900592</v>
      </c>
      <c r="H97" s="211"/>
      <c r="I97" s="183"/>
      <c r="J97" s="211"/>
      <c r="K97" s="183">
        <f>(EXP(LN(J96/J92)/(A96-A92))-1)*100</f>
        <v>11.141227026649547</v>
      </c>
      <c r="L97" s="211"/>
      <c r="M97" s="183">
        <f>(EXP(LN(L96/L92)/(A96-A92))-1)*100</f>
        <v>8.2331223772136077</v>
      </c>
      <c r="N97" s="211"/>
      <c r="O97" s="182"/>
      <c r="P97" s="184" t="s">
        <v>257</v>
      </c>
    </row>
    <row r="98" spans="1:19" ht="15.95" customHeight="1" thickTop="1" thickBot="1" x14ac:dyDescent="0.3">
      <c r="A98" s="196" t="s">
        <v>220</v>
      </c>
      <c r="B98" s="197"/>
      <c r="C98" s="197"/>
      <c r="D98" s="198"/>
      <c r="E98" s="198"/>
      <c r="F98" s="198"/>
      <c r="G98" s="198"/>
      <c r="H98" s="198"/>
      <c r="I98" s="198"/>
      <c r="J98" s="198"/>
      <c r="K98" s="198"/>
      <c r="L98" s="199"/>
      <c r="M98" s="199"/>
      <c r="N98" s="199"/>
      <c r="O98" s="199"/>
      <c r="P98" s="200" t="s">
        <v>221</v>
      </c>
    </row>
    <row r="99" spans="1:19" ht="18" customHeight="1" thickTop="1" x14ac:dyDescent="0.25">
      <c r="A99" s="179">
        <v>2012</v>
      </c>
      <c r="B99" s="63" t="s">
        <v>0</v>
      </c>
      <c r="C99" s="195"/>
      <c r="D99" s="64">
        <f>+T.6!C9/1000</f>
        <v>198.90700000000001</v>
      </c>
      <c r="E99" s="195"/>
      <c r="F99" s="64">
        <f>+T.6!D9/1000</f>
        <v>5000.2240000000002</v>
      </c>
      <c r="G99" s="195"/>
      <c r="H99" s="26" t="s">
        <v>0</v>
      </c>
      <c r="I99" s="195"/>
      <c r="J99" s="64">
        <f>+T.6!F9/1000</f>
        <v>85.186999999999998</v>
      </c>
      <c r="K99" s="195"/>
      <c r="L99" s="64">
        <f>+T.6!G9/1000</f>
        <v>350.22</v>
      </c>
      <c r="M99" s="195"/>
      <c r="N99" s="63" t="s">
        <v>0</v>
      </c>
      <c r="O99" s="195"/>
      <c r="P99" s="180">
        <v>2012</v>
      </c>
      <c r="R99">
        <v>350.2</v>
      </c>
      <c r="S99" s="25" t="e">
        <f>+(R99-#REF!)/#REF!*100</f>
        <v>#REF!</v>
      </c>
    </row>
    <row r="100" spans="1:19" ht="18" customHeight="1" x14ac:dyDescent="0.25">
      <c r="A100" s="179">
        <v>2013</v>
      </c>
      <c r="B100" s="63" t="s">
        <v>0</v>
      </c>
      <c r="C100" s="63" t="s">
        <v>0</v>
      </c>
      <c r="D100" s="64">
        <f>+T.6!C13/1000</f>
        <v>201.964</v>
      </c>
      <c r="E100" s="61">
        <f t="shared" ref="E100:E103" si="73">+(D100-D99)/D99*100</f>
        <v>1.5368991538759258</v>
      </c>
      <c r="F100" s="64">
        <f>+T.6!D13/1000</f>
        <v>5339.66</v>
      </c>
      <c r="G100" s="61">
        <f t="shared" ref="G100:G103" si="74">+(F100-F99)/F99*100</f>
        <v>6.7884158789686166</v>
      </c>
      <c r="H100" s="26" t="s">
        <v>0</v>
      </c>
      <c r="I100" s="26" t="s">
        <v>0</v>
      </c>
      <c r="J100" s="64">
        <f>+T.6!F13/1000</f>
        <v>92.561999999999998</v>
      </c>
      <c r="K100" s="61">
        <f t="shared" ref="K100:K103" si="75">+(J100-J99)/J99*100</f>
        <v>8.6574242548745701</v>
      </c>
      <c r="L100" s="64">
        <f>+T.6!G13/1000</f>
        <v>350.22</v>
      </c>
      <c r="M100" s="61">
        <f t="shared" ref="M100:M103" si="76">+(L100-L99)/L99*100</f>
        <v>0</v>
      </c>
      <c r="N100" s="63" t="s">
        <v>0</v>
      </c>
      <c r="O100" s="63" t="s">
        <v>0</v>
      </c>
      <c r="P100" s="180">
        <v>2013</v>
      </c>
      <c r="R100">
        <v>350.2</v>
      </c>
      <c r="S100" s="25">
        <f t="shared" ref="S100:S102" si="77">+(R100-R99)/R99*100</f>
        <v>0</v>
      </c>
    </row>
    <row r="101" spans="1:19" ht="18" customHeight="1" x14ac:dyDescent="0.25">
      <c r="A101" s="179">
        <v>2014</v>
      </c>
      <c r="B101" s="63" t="s">
        <v>0</v>
      </c>
      <c r="C101" s="63" t="s">
        <v>0</v>
      </c>
      <c r="D101" s="64">
        <f>+T.6!C17/1000</f>
        <v>207.76</v>
      </c>
      <c r="E101" s="61">
        <f t="shared" si="73"/>
        <v>2.8698183834742785</v>
      </c>
      <c r="F101" s="64">
        <f>+T.6!D17/1000</f>
        <v>5577.4889999999996</v>
      </c>
      <c r="G101" s="61">
        <f t="shared" si="74"/>
        <v>4.4540101804234675</v>
      </c>
      <c r="H101" s="26" t="s">
        <v>0</v>
      </c>
      <c r="I101" s="26" t="s">
        <v>0</v>
      </c>
      <c r="J101" s="64">
        <f>+T.6!F17/1000</f>
        <v>94.31</v>
      </c>
      <c r="K101" s="61">
        <f t="shared" si="75"/>
        <v>1.8884639484885859</v>
      </c>
      <c r="L101" s="64">
        <f>+T.6!G17/1000</f>
        <v>342.214</v>
      </c>
      <c r="M101" s="61">
        <f t="shared" si="76"/>
        <v>-2.2859916623836525</v>
      </c>
      <c r="N101" s="63" t="s">
        <v>0</v>
      </c>
      <c r="O101" s="63" t="s">
        <v>0</v>
      </c>
      <c r="P101" s="180">
        <v>2014</v>
      </c>
      <c r="R101">
        <v>342.2</v>
      </c>
      <c r="S101" s="25">
        <f t="shared" si="77"/>
        <v>-2.2844089091947457</v>
      </c>
    </row>
    <row r="102" spans="1:19" ht="18" customHeight="1" x14ac:dyDescent="0.25">
      <c r="A102" s="179">
        <v>2015</v>
      </c>
      <c r="B102" s="63" t="s">
        <v>0</v>
      </c>
      <c r="C102" s="63" t="s">
        <v>0</v>
      </c>
      <c r="D102" s="64">
        <f>+T.6!C21/1000</f>
        <v>211.05799999999999</v>
      </c>
      <c r="E102" s="61">
        <f t="shared" si="73"/>
        <v>1.5874085483249911</v>
      </c>
      <c r="F102" s="64">
        <f>+T.6!D21/1000</f>
        <v>5623.1149999999998</v>
      </c>
      <c r="G102" s="61">
        <f t="shared" si="74"/>
        <v>0.81803836816173381</v>
      </c>
      <c r="H102" s="26" t="s">
        <v>0</v>
      </c>
      <c r="I102" s="26" t="s">
        <v>0</v>
      </c>
      <c r="J102" s="64">
        <f>+T.6!F21/1000</f>
        <v>99.203999999999994</v>
      </c>
      <c r="K102" s="61">
        <f t="shared" si="75"/>
        <v>5.1892694306011995</v>
      </c>
      <c r="L102" s="64">
        <f>+T.6!G21/1000</f>
        <v>365.74799999999999</v>
      </c>
      <c r="M102" s="61">
        <f t="shared" si="76"/>
        <v>6.8769834080429177</v>
      </c>
      <c r="N102" s="63" t="s">
        <v>0</v>
      </c>
      <c r="O102" s="63" t="s">
        <v>0</v>
      </c>
      <c r="P102" s="180">
        <v>2015</v>
      </c>
      <c r="R102" s="25">
        <v>365.7</v>
      </c>
      <c r="S102" s="25">
        <f t="shared" si="77"/>
        <v>6.8673290473407365</v>
      </c>
    </row>
    <row r="103" spans="1:19" ht="18" customHeight="1" x14ac:dyDescent="0.25">
      <c r="A103" s="179">
        <v>2016</v>
      </c>
      <c r="B103" s="63" t="s">
        <v>0</v>
      </c>
      <c r="C103" s="63" t="s">
        <v>0</v>
      </c>
      <c r="D103" s="64">
        <f>+T.6!C25/1000</f>
        <v>216.631</v>
      </c>
      <c r="E103" s="61">
        <f t="shared" si="73"/>
        <v>2.6405064010840658</v>
      </c>
      <c r="F103" s="64">
        <f>+T.6!D25/1000</f>
        <v>5715.3630000000003</v>
      </c>
      <c r="G103" s="61">
        <f t="shared" si="74"/>
        <v>1.6405141989804675</v>
      </c>
      <c r="H103" s="26" t="s">
        <v>0</v>
      </c>
      <c r="I103" s="26" t="s">
        <v>0</v>
      </c>
      <c r="J103" s="64">
        <f>+T.6!F25/1000</f>
        <v>101.78100000000001</v>
      </c>
      <c r="K103" s="61">
        <f t="shared" si="75"/>
        <v>2.5976775130035206</v>
      </c>
      <c r="L103" s="64">
        <f>+T.6!G25/1000</f>
        <v>365.74799999999999</v>
      </c>
      <c r="M103" s="61">
        <f t="shared" si="76"/>
        <v>0</v>
      </c>
      <c r="N103" s="63" t="s">
        <v>0</v>
      </c>
      <c r="O103" s="63" t="s">
        <v>0</v>
      </c>
      <c r="P103" s="180">
        <v>2016</v>
      </c>
      <c r="R103" s="25"/>
      <c r="S103" s="25"/>
    </row>
    <row r="104" spans="1:19" ht="35.25" thickBot="1" x14ac:dyDescent="0.3">
      <c r="A104" s="181" t="s">
        <v>256</v>
      </c>
      <c r="B104" s="211"/>
      <c r="C104" s="182"/>
      <c r="D104" s="211"/>
      <c r="E104" s="183">
        <f>(EXP(LN(D103/D99)/(A103-A99))-1)*100</f>
        <v>2.1568832362631074</v>
      </c>
      <c r="F104" s="211"/>
      <c r="G104" s="183">
        <f>(EXP(LN(F103/F99)/(A103-A99))-1)*100</f>
        <v>3.3983455231353155</v>
      </c>
      <c r="H104" s="211"/>
      <c r="I104" s="182"/>
      <c r="J104" s="211"/>
      <c r="K104" s="183">
        <f>(EXP(LN(J103/J99)/(A103-A99))-1)*100</f>
        <v>4.5498339393260423</v>
      </c>
      <c r="L104" s="211"/>
      <c r="M104" s="183">
        <f>(EXP(LN(L103/L99)/(A103-A99))-1)*100</f>
        <v>1.0904789280004268</v>
      </c>
      <c r="N104" s="211"/>
      <c r="O104" s="182"/>
      <c r="P104" s="184" t="s">
        <v>257</v>
      </c>
    </row>
    <row r="105" spans="1:19" ht="15.95" customHeight="1" thickTop="1" thickBot="1" x14ac:dyDescent="0.3">
      <c r="A105" s="196" t="s">
        <v>222</v>
      </c>
      <c r="B105" s="197"/>
      <c r="C105" s="197"/>
      <c r="D105" s="198"/>
      <c r="E105" s="198"/>
      <c r="F105" s="198"/>
      <c r="G105" s="198"/>
      <c r="H105" s="198"/>
      <c r="I105" s="198"/>
      <c r="J105" s="198"/>
      <c r="K105" s="198"/>
      <c r="L105" s="199"/>
      <c r="M105" s="199"/>
      <c r="N105" s="199"/>
      <c r="O105" s="199"/>
      <c r="P105" s="200" t="s">
        <v>223</v>
      </c>
    </row>
    <row r="106" spans="1:19" ht="18" customHeight="1" thickTop="1" x14ac:dyDescent="0.25">
      <c r="A106" s="179">
        <v>2012</v>
      </c>
      <c r="B106" s="63" t="s">
        <v>0</v>
      </c>
      <c r="C106" s="195"/>
      <c r="D106" s="172">
        <f>D99/D92*100</f>
        <v>28.547870179935675</v>
      </c>
      <c r="E106" s="195"/>
      <c r="F106" s="174">
        <f>+T.6!D9/T.6!D8*100</f>
        <v>45.465443446431742</v>
      </c>
      <c r="G106" s="195"/>
      <c r="H106" s="26" t="s">
        <v>0</v>
      </c>
      <c r="I106" s="195"/>
      <c r="J106" s="174">
        <f>+T.6!F9/T.6!F8*100</f>
        <v>6.3239202411176931</v>
      </c>
      <c r="K106" s="195"/>
      <c r="L106" s="174">
        <f>+T.6!G9/T.6!G8*100</f>
        <v>19.456309967650594</v>
      </c>
      <c r="M106" s="195"/>
      <c r="N106" s="63" t="s">
        <v>0</v>
      </c>
      <c r="O106" s="195"/>
      <c r="P106" s="180">
        <v>2012</v>
      </c>
      <c r="R106">
        <v>19.5</v>
      </c>
      <c r="S106" s="25" t="e">
        <f>+(R106-#REF!)/#REF!*100</f>
        <v>#REF!</v>
      </c>
    </row>
    <row r="107" spans="1:19" ht="18" customHeight="1" x14ac:dyDescent="0.25">
      <c r="A107" s="179">
        <v>2013</v>
      </c>
      <c r="B107" s="63" t="s">
        <v>0</v>
      </c>
      <c r="C107" s="63" t="s">
        <v>0</v>
      </c>
      <c r="D107" s="172">
        <f t="shared" ref="D107:D110" si="78">D100/D93*100</f>
        <v>27.765496458580792</v>
      </c>
      <c r="E107" s="61">
        <f t="shared" ref="E107:E110" si="79">+(D107-D106)/D106*100</f>
        <v>-2.7405677426148576</v>
      </c>
      <c r="F107" s="174">
        <f>+T.6!D13/T.6!D12*100</f>
        <v>46.996726742400178</v>
      </c>
      <c r="G107" s="61">
        <f t="shared" ref="G107:G110" si="80">+(F107-F106)/F106*100</f>
        <v>3.3680157497476584</v>
      </c>
      <c r="H107" s="26" t="s">
        <v>0</v>
      </c>
      <c r="I107" s="26" t="s">
        <v>0</v>
      </c>
      <c r="J107" s="174">
        <f>+T.6!F13/T.6!F12*100</f>
        <v>5.9978033584640356</v>
      </c>
      <c r="K107" s="61">
        <f t="shared" ref="K107:K110" si="81">+(J107-J106)/J106*100</f>
        <v>-5.1568784902324998</v>
      </c>
      <c r="L107" s="174">
        <f>+T.6!G13/T.6!G12*100</f>
        <v>19.456309967650594</v>
      </c>
      <c r="M107" s="61">
        <f t="shared" ref="M107:M110" si="82">+(L107-L106)/L106*100</f>
        <v>0</v>
      </c>
      <c r="N107" s="63" t="s">
        <v>0</v>
      </c>
      <c r="O107" s="63" t="s">
        <v>0</v>
      </c>
      <c r="P107" s="180">
        <v>2013</v>
      </c>
      <c r="R107">
        <v>19.5</v>
      </c>
      <c r="S107" s="25">
        <f t="shared" ref="S107:S109" si="83">+(R107-R106)/R106*100</f>
        <v>0</v>
      </c>
    </row>
    <row r="108" spans="1:19" ht="18" customHeight="1" x14ac:dyDescent="0.25">
      <c r="A108" s="179">
        <v>2014</v>
      </c>
      <c r="B108" s="63" t="s">
        <v>0</v>
      </c>
      <c r="C108" s="63" t="s">
        <v>0</v>
      </c>
      <c r="D108" s="172">
        <f t="shared" si="78"/>
        <v>27.995661049837288</v>
      </c>
      <c r="E108" s="61">
        <f t="shared" si="79"/>
        <v>0.82895903410135208</v>
      </c>
      <c r="F108" s="174">
        <f>+T.6!D17/T.6!D16*100</f>
        <v>47.511244918033043</v>
      </c>
      <c r="G108" s="61">
        <f t="shared" si="80"/>
        <v>1.0947957683373513</v>
      </c>
      <c r="H108" s="26" t="s">
        <v>0</v>
      </c>
      <c r="I108" s="26" t="s">
        <v>0</v>
      </c>
      <c r="J108" s="174">
        <f>+T.6!F17/T.6!F16*100</f>
        <v>5.5806946192541362</v>
      </c>
      <c r="K108" s="61">
        <f t="shared" si="81"/>
        <v>-6.954358358902847</v>
      </c>
      <c r="L108" s="174">
        <f>+T.6!G17/T.6!G16*100</f>
        <v>16.83627710138596</v>
      </c>
      <c r="M108" s="61">
        <f t="shared" si="82"/>
        <v>-13.466237280454935</v>
      </c>
      <c r="N108" s="63" t="s">
        <v>0</v>
      </c>
      <c r="O108" s="63" t="s">
        <v>0</v>
      </c>
      <c r="P108" s="180">
        <v>2014</v>
      </c>
      <c r="R108">
        <v>16.8</v>
      </c>
      <c r="S108" s="25">
        <f t="shared" si="83"/>
        <v>-13.846153846153841</v>
      </c>
    </row>
    <row r="109" spans="1:19" ht="18" customHeight="1" x14ac:dyDescent="0.25">
      <c r="A109" s="179">
        <v>2015</v>
      </c>
      <c r="B109" s="63" t="s">
        <v>0</v>
      </c>
      <c r="C109" s="63" t="s">
        <v>0</v>
      </c>
      <c r="D109" s="172">
        <f t="shared" si="78"/>
        <v>27.178407473939721</v>
      </c>
      <c r="E109" s="61">
        <f t="shared" si="79"/>
        <v>-2.9192151399558286</v>
      </c>
      <c r="F109" s="174">
        <f>+T.6!D21/T.6!D20*100</f>
        <v>46.224353940934002</v>
      </c>
      <c r="G109" s="61">
        <f t="shared" si="80"/>
        <v>-2.7086029408810495</v>
      </c>
      <c r="H109" s="26" t="s">
        <v>0</v>
      </c>
      <c r="I109" s="26" t="s">
        <v>0</v>
      </c>
      <c r="J109" s="174">
        <f>+T.6!F21/T.6!F20*100</f>
        <v>5.070153892387256</v>
      </c>
      <c r="K109" s="61">
        <f t="shared" si="81"/>
        <v>-9.1483365727529158</v>
      </c>
      <c r="L109" s="174">
        <f>+T.6!G21/T.6!G20*100</f>
        <v>14.806784074412038</v>
      </c>
      <c r="M109" s="61">
        <f t="shared" si="82"/>
        <v>-12.054286198502011</v>
      </c>
      <c r="N109" s="63" t="s">
        <v>0</v>
      </c>
      <c r="O109" s="63" t="s">
        <v>0</v>
      </c>
      <c r="P109" s="180">
        <v>2015</v>
      </c>
      <c r="R109" s="25">
        <v>14.8</v>
      </c>
      <c r="S109" s="25">
        <f t="shared" si="83"/>
        <v>-11.904761904761903</v>
      </c>
    </row>
    <row r="110" spans="1:19" ht="18" customHeight="1" x14ac:dyDescent="0.25">
      <c r="A110" s="179">
        <v>2016</v>
      </c>
      <c r="B110" s="63" t="s">
        <v>0</v>
      </c>
      <c r="C110" s="63" t="s">
        <v>0</v>
      </c>
      <c r="D110" s="172">
        <f t="shared" si="78"/>
        <v>26.394530802615197</v>
      </c>
      <c r="E110" s="61">
        <f t="shared" si="79"/>
        <v>-2.8841891198965648</v>
      </c>
      <c r="F110" s="174">
        <f>+T.6!D25/T.6!D24*100</f>
        <v>43.533980626895207</v>
      </c>
      <c r="G110" s="61">
        <f t="shared" si="80"/>
        <v>-5.8202507653791837</v>
      </c>
      <c r="H110" s="26" t="s">
        <v>0</v>
      </c>
      <c r="I110" s="26" t="s">
        <v>0</v>
      </c>
      <c r="J110" s="174">
        <f>+T.6!F25/T.6!F24*100</f>
        <v>4.9519816246212951</v>
      </c>
      <c r="K110" s="61">
        <f t="shared" si="81"/>
        <v>-2.3307432136013548</v>
      </c>
      <c r="L110" s="174">
        <f>+T.6!G25/T.6!G24*100</f>
        <v>14.806784074412038</v>
      </c>
      <c r="M110" s="61">
        <f t="shared" si="82"/>
        <v>0</v>
      </c>
      <c r="N110" s="63" t="s">
        <v>0</v>
      </c>
      <c r="O110" s="63" t="s">
        <v>0</v>
      </c>
      <c r="P110" s="180">
        <v>2016</v>
      </c>
      <c r="R110" s="25"/>
      <c r="S110" s="25"/>
    </row>
    <row r="111" spans="1:19" ht="35.25" thickBot="1" x14ac:dyDescent="0.3">
      <c r="A111" s="207" t="s">
        <v>256</v>
      </c>
      <c r="B111" s="212"/>
      <c r="C111" s="208"/>
      <c r="D111" s="212"/>
      <c r="E111" s="209">
        <f>(EXP(LN(D110/D106)/(A110-A106))-1)*100</f>
        <v>-1.9415422874316191</v>
      </c>
      <c r="F111" s="212"/>
      <c r="G111" s="209">
        <f>(EXP(LN(F110/F106)/(A110-A106))-1)*100</f>
        <v>-1.0794010966259648</v>
      </c>
      <c r="H111" s="212"/>
      <c r="I111" s="208"/>
      <c r="J111" s="212"/>
      <c r="K111" s="209">
        <f>(EXP(LN(J110/J106)/(A110-A106))-1)*100</f>
        <v>-5.930646316999022</v>
      </c>
      <c r="L111" s="212"/>
      <c r="M111" s="209">
        <f>(EXP(LN(L110/L106)/(A110-A106))-1)*100</f>
        <v>-6.599313862829959</v>
      </c>
      <c r="N111" s="212"/>
      <c r="O111" s="208"/>
      <c r="P111" s="210" t="s">
        <v>257</v>
      </c>
    </row>
    <row r="112" spans="1:19" s="39" customFormat="1" ht="15.95" customHeight="1" thickTop="1" thickBot="1" x14ac:dyDescent="0.3">
      <c r="A112" s="196" t="s">
        <v>224</v>
      </c>
      <c r="B112" s="197"/>
      <c r="C112" s="197"/>
      <c r="D112" s="198"/>
      <c r="E112" s="198"/>
      <c r="F112" s="198"/>
      <c r="G112" s="198"/>
      <c r="H112" s="198"/>
      <c r="I112" s="198"/>
      <c r="J112" s="198"/>
      <c r="K112" s="198"/>
      <c r="L112" s="199"/>
      <c r="M112" s="199"/>
      <c r="N112" s="199"/>
      <c r="O112" s="199"/>
      <c r="P112" s="200" t="s">
        <v>225</v>
      </c>
    </row>
    <row r="113" spans="1:19" ht="18" customHeight="1" thickTop="1" x14ac:dyDescent="0.25">
      <c r="A113" s="179">
        <v>2012</v>
      </c>
      <c r="B113" s="63" t="s">
        <v>0</v>
      </c>
      <c r="C113" s="195"/>
      <c r="D113" s="174">
        <f>T.6!C50/T.6!C8*100</f>
        <v>20.29052068966012</v>
      </c>
      <c r="E113" s="195"/>
      <c r="F113" s="64">
        <f>+T.6!D50/T.6!D8*100</f>
        <v>15.355902095826677</v>
      </c>
      <c r="G113" s="195"/>
      <c r="H113" s="26" t="s">
        <v>0</v>
      </c>
      <c r="I113" s="195"/>
      <c r="J113" s="64">
        <f>+T.6!F50/T.6!F8*100</f>
        <v>12.787032500408296</v>
      </c>
      <c r="K113" s="195"/>
      <c r="L113" s="64">
        <f>+T.6!G50/T.6!G8*100</f>
        <v>33.658549593257462</v>
      </c>
      <c r="M113" s="195"/>
      <c r="N113" s="63" t="s">
        <v>0</v>
      </c>
      <c r="O113" s="195"/>
      <c r="P113" s="180">
        <v>2012</v>
      </c>
      <c r="R113">
        <v>33.700000000000003</v>
      </c>
      <c r="S113" s="25" t="e">
        <f>+(R113-#REF!)/#REF!*100</f>
        <v>#REF!</v>
      </c>
    </row>
    <row r="114" spans="1:19" ht="18" customHeight="1" x14ac:dyDescent="0.25">
      <c r="A114" s="179">
        <v>2013</v>
      </c>
      <c r="B114" s="63" t="s">
        <v>0</v>
      </c>
      <c r="C114" s="63" t="s">
        <v>0</v>
      </c>
      <c r="D114" s="174">
        <f>T.6!C54/T.6!C12*100</f>
        <v>20.372921340900092</v>
      </c>
      <c r="E114" s="61">
        <f t="shared" ref="E114:E117" si="84">+(D114-D113)/D113*100</f>
        <v>0.40610417297946749</v>
      </c>
      <c r="F114" s="64">
        <f>+T.6!D54/T.6!D12*100</f>
        <v>15.509590495142922</v>
      </c>
      <c r="G114" s="61">
        <f t="shared" ref="G114:G117" si="85">+(F114-F113)/F113*100</f>
        <v>1.0008425317976803</v>
      </c>
      <c r="H114" s="26" t="s">
        <v>0</v>
      </c>
      <c r="I114" s="26" t="s">
        <v>0</v>
      </c>
      <c r="J114" s="64">
        <f>+T.6!F54/T.6!F12*100</f>
        <v>12.723479117325928</v>
      </c>
      <c r="K114" s="61">
        <f t="shared" ref="K114:K117" si="86">+(J114-J113)/J113*100</f>
        <v>-0.49701432353705954</v>
      </c>
      <c r="L114" s="64">
        <f>+T.6!G54/T.6!G12*100</f>
        <v>33.658549593257462</v>
      </c>
      <c r="M114" s="61">
        <f t="shared" ref="M114:M117" si="87">+(L114-L113)/L113*100</f>
        <v>0</v>
      </c>
      <c r="N114" s="63" t="s">
        <v>0</v>
      </c>
      <c r="O114" s="63" t="s">
        <v>0</v>
      </c>
      <c r="P114" s="180">
        <v>2013</v>
      </c>
      <c r="R114">
        <v>33.700000000000003</v>
      </c>
      <c r="S114" s="25">
        <f t="shared" ref="S114:S116" si="88">+(R114-R113)/R113*100</f>
        <v>0</v>
      </c>
    </row>
    <row r="115" spans="1:19" ht="18" customHeight="1" x14ac:dyDescent="0.25">
      <c r="A115" s="179">
        <v>2014</v>
      </c>
      <c r="B115" s="63" t="s">
        <v>0</v>
      </c>
      <c r="C115" s="63" t="s">
        <v>0</v>
      </c>
      <c r="D115" s="174">
        <f>T.6!C58/T.6!C16*100</f>
        <v>21.899840321244014</v>
      </c>
      <c r="E115" s="61">
        <f t="shared" si="84"/>
        <v>7.4948455098509763</v>
      </c>
      <c r="F115" s="64">
        <f>+T.6!D58/T.6!D16*100</f>
        <v>15.754870625624026</v>
      </c>
      <c r="G115" s="61">
        <f t="shared" si="85"/>
        <v>1.5814739309714061</v>
      </c>
      <c r="H115" s="26" t="s">
        <v>0</v>
      </c>
      <c r="I115" s="26" t="s">
        <v>0</v>
      </c>
      <c r="J115" s="64">
        <f>+T.6!F58/T.6!F16*100</f>
        <v>12.234686227205458</v>
      </c>
      <c r="K115" s="61">
        <f t="shared" si="86"/>
        <v>-3.841660646535479</v>
      </c>
      <c r="L115" s="64">
        <f>+T.6!G58/T.6!G16*100</f>
        <v>32.170241154305401</v>
      </c>
      <c r="M115" s="61">
        <f t="shared" si="87"/>
        <v>-4.4217842329433026</v>
      </c>
      <c r="N115" s="63" t="s">
        <v>0</v>
      </c>
      <c r="O115" s="63" t="s">
        <v>0</v>
      </c>
      <c r="P115" s="180">
        <v>2014</v>
      </c>
      <c r="R115">
        <v>32.200000000000003</v>
      </c>
      <c r="S115" s="25">
        <f t="shared" si="88"/>
        <v>-4.4510385756676554</v>
      </c>
    </row>
    <row r="116" spans="1:19" ht="18" customHeight="1" x14ac:dyDescent="0.25">
      <c r="A116" s="179">
        <v>2015</v>
      </c>
      <c r="B116" s="63" t="s">
        <v>0</v>
      </c>
      <c r="C116" s="63" t="s">
        <v>0</v>
      </c>
      <c r="D116" s="174">
        <f>T.6!C62/T.6!C20*100</f>
        <v>21.553250532795065</v>
      </c>
      <c r="E116" s="61">
        <f t="shared" si="84"/>
        <v>-1.5826133129963418</v>
      </c>
      <c r="F116" s="64">
        <f>+T.6!D62/T.6!D20*100</f>
        <v>16.617064666408872</v>
      </c>
      <c r="G116" s="61">
        <f t="shared" si="85"/>
        <v>5.4725555117066929</v>
      </c>
      <c r="H116" s="26" t="s">
        <v>0</v>
      </c>
      <c r="I116" s="26" t="s">
        <v>0</v>
      </c>
      <c r="J116" s="64">
        <f>+T.6!F62/T.6!F20*100</f>
        <v>13.434650549133789</v>
      </c>
      <c r="K116" s="61">
        <f t="shared" si="86"/>
        <v>9.8078879968335428</v>
      </c>
      <c r="L116" s="64">
        <f>+T.6!G62/T.6!G20*100</f>
        <v>27.744725193491217</v>
      </c>
      <c r="M116" s="61">
        <f t="shared" si="87"/>
        <v>-13.756552024546792</v>
      </c>
      <c r="N116" s="63" t="s">
        <v>0</v>
      </c>
      <c r="O116" s="63" t="s">
        <v>0</v>
      </c>
      <c r="P116" s="180">
        <v>2015</v>
      </c>
      <c r="R116" s="25">
        <v>27.7</v>
      </c>
      <c r="S116" s="25">
        <f t="shared" si="88"/>
        <v>-13.975155279503115</v>
      </c>
    </row>
    <row r="117" spans="1:19" ht="18" customHeight="1" x14ac:dyDescent="0.25">
      <c r="A117" s="179">
        <v>2016</v>
      </c>
      <c r="B117" s="63" t="s">
        <v>0</v>
      </c>
      <c r="C117" s="63" t="s">
        <v>0</v>
      </c>
      <c r="D117" s="174">
        <f>T.6!C66/T.6!C24*100</f>
        <v>21.016714144030647</v>
      </c>
      <c r="E117" s="61">
        <f t="shared" si="84"/>
        <v>-2.4893525361663342</v>
      </c>
      <c r="F117" s="64">
        <f>+T.6!D66/T.6!D24*100</f>
        <v>14.785600193776748</v>
      </c>
      <c r="G117" s="61">
        <f t="shared" si="85"/>
        <v>-11.021588405649045</v>
      </c>
      <c r="H117" s="26" t="s">
        <v>0</v>
      </c>
      <c r="I117" s="26" t="s">
        <v>0</v>
      </c>
      <c r="J117" s="64">
        <f>+T.6!F66/T.6!F24*100</f>
        <v>13.270528408905694</v>
      </c>
      <c r="K117" s="61">
        <f t="shared" si="86"/>
        <v>-1.2216331167517918</v>
      </c>
      <c r="L117" s="64">
        <f>+T.6!G66/T.6!G24*100</f>
        <v>27.744725193491217</v>
      </c>
      <c r="M117" s="61">
        <f t="shared" si="87"/>
        <v>0</v>
      </c>
      <c r="N117" s="63" t="s">
        <v>0</v>
      </c>
      <c r="O117" s="63" t="s">
        <v>0</v>
      </c>
      <c r="P117" s="180">
        <v>2016</v>
      </c>
      <c r="R117" s="25"/>
      <c r="S117" s="25"/>
    </row>
    <row r="118" spans="1:19" ht="35.25" thickBot="1" x14ac:dyDescent="0.3">
      <c r="A118" s="181" t="s">
        <v>256</v>
      </c>
      <c r="B118" s="211"/>
      <c r="C118" s="182"/>
      <c r="D118" s="211"/>
      <c r="E118" s="183">
        <f>(EXP(LN(D117/D113)/(A117-A113))-1)*100</f>
        <v>0.88298090209182334</v>
      </c>
      <c r="F118" s="211"/>
      <c r="G118" s="183">
        <f>(EXP(LN(F117/F113)/(A117-A113))-1)*100</f>
        <v>-0.94169190357730193</v>
      </c>
      <c r="H118" s="211"/>
      <c r="I118" s="182"/>
      <c r="J118" s="211"/>
      <c r="K118" s="183">
        <f>(EXP(LN(J117/J113)/(A117-A113))-1)*100</f>
        <v>0.93217029112371286</v>
      </c>
      <c r="L118" s="211"/>
      <c r="M118" s="183">
        <f>(EXP(LN(L117/L113)/(A117-A113))-1)*100</f>
        <v>-4.7157198105499232</v>
      </c>
      <c r="N118" s="211"/>
      <c r="O118" s="182"/>
      <c r="P118" s="184" t="s">
        <v>257</v>
      </c>
    </row>
    <row r="119" spans="1:19" ht="15.95" customHeight="1" thickTop="1" thickBot="1" x14ac:dyDescent="0.3">
      <c r="A119" s="196" t="s">
        <v>226</v>
      </c>
      <c r="B119" s="197"/>
      <c r="C119" s="197"/>
      <c r="D119" s="198"/>
      <c r="E119" s="198"/>
      <c r="F119" s="198"/>
      <c r="G119" s="198"/>
      <c r="H119" s="198"/>
      <c r="I119" s="198"/>
      <c r="J119" s="198"/>
      <c r="K119" s="198"/>
      <c r="L119" s="199"/>
      <c r="M119" s="199"/>
      <c r="N119" s="199"/>
      <c r="O119" s="199"/>
      <c r="P119" s="200" t="s">
        <v>227</v>
      </c>
    </row>
    <row r="120" spans="1:19" ht="18" customHeight="1" thickTop="1" x14ac:dyDescent="0.25">
      <c r="A120" s="179">
        <v>2012</v>
      </c>
      <c r="B120" s="63" t="s">
        <v>0</v>
      </c>
      <c r="C120" s="195"/>
      <c r="D120" s="64">
        <f>+T.6!C51/T.6!C9*100</f>
        <v>32.798745142202137</v>
      </c>
      <c r="E120" s="195"/>
      <c r="F120" s="64">
        <f>+T.6!D51/T.6!D9*100</f>
        <v>20.10829914819816</v>
      </c>
      <c r="G120" s="195"/>
      <c r="H120" s="26" t="s">
        <v>0</v>
      </c>
      <c r="I120" s="195"/>
      <c r="J120" s="64">
        <f>+T.6!F51/T.6!F9*100</f>
        <v>33.844365924378131</v>
      </c>
      <c r="K120" s="195"/>
      <c r="L120" s="64">
        <f>+T.6!G51/T.6!G9*100</f>
        <v>42.891325452572673</v>
      </c>
      <c r="M120" s="195"/>
      <c r="N120" s="63" t="s">
        <v>0</v>
      </c>
      <c r="O120" s="195"/>
      <c r="P120" s="180">
        <v>2012</v>
      </c>
      <c r="R120">
        <v>42.9</v>
      </c>
      <c r="S120" s="25" t="e">
        <f>+(R120-#REF!)/#REF!*100</f>
        <v>#REF!</v>
      </c>
    </row>
    <row r="121" spans="1:19" ht="18" customHeight="1" x14ac:dyDescent="0.25">
      <c r="A121" s="179">
        <v>2013</v>
      </c>
      <c r="B121" s="63" t="s">
        <v>0</v>
      </c>
      <c r="C121" s="63" t="s">
        <v>0</v>
      </c>
      <c r="D121" s="64">
        <f>+T.6!C55/T.6!C13*100</f>
        <v>32.785050801132876</v>
      </c>
      <c r="E121" s="61">
        <f t="shared" ref="E121:E124" si="89">+(D121-D120)/D120*100</f>
        <v>-4.1752637211843892E-2</v>
      </c>
      <c r="F121" s="64">
        <f>+T.6!D55/T.6!D13*100</f>
        <v>20.387740043373547</v>
      </c>
      <c r="G121" s="61">
        <f t="shared" ref="G121:G124" si="90">+(F121-F120)/F120*100</f>
        <v>1.3896794209988022</v>
      </c>
      <c r="H121" s="26" t="s">
        <v>0</v>
      </c>
      <c r="I121" s="26" t="s">
        <v>0</v>
      </c>
      <c r="J121" s="64">
        <f>+T.6!F55/T.6!F13*100</f>
        <v>33.798967178755859</v>
      </c>
      <c r="K121" s="61">
        <f t="shared" ref="K121:K124" si="91">+(J121-J120)/J120*100</f>
        <v>-0.13413974344713964</v>
      </c>
      <c r="L121" s="64">
        <f>+T.6!G55/T.6!G13*100</f>
        <v>42.891325452572673</v>
      </c>
      <c r="M121" s="61">
        <f t="shared" ref="M121:M124" si="92">+(L121-L120)/L120*100</f>
        <v>0</v>
      </c>
      <c r="N121" s="63" t="s">
        <v>0</v>
      </c>
      <c r="O121" s="63" t="s">
        <v>0</v>
      </c>
      <c r="P121" s="180">
        <v>2013</v>
      </c>
      <c r="R121">
        <v>42.9</v>
      </c>
      <c r="S121" s="25">
        <f t="shared" ref="S121:S123" si="93">+(R121-R120)/R120*100</f>
        <v>0</v>
      </c>
    </row>
    <row r="122" spans="1:19" ht="18" customHeight="1" x14ac:dyDescent="0.25">
      <c r="A122" s="179">
        <v>2014</v>
      </c>
      <c r="B122" s="63" t="s">
        <v>0</v>
      </c>
      <c r="C122" s="63" t="s">
        <v>0</v>
      </c>
      <c r="D122" s="64">
        <f>+T.6!C59/T.6!C17*100</f>
        <v>32.859549480169427</v>
      </c>
      <c r="E122" s="61">
        <f t="shared" si="89"/>
        <v>0.22723368491464205</v>
      </c>
      <c r="F122" s="64">
        <f>+T.6!D59/T.6!D17*100</f>
        <v>21.481745638583956</v>
      </c>
      <c r="G122" s="61">
        <f t="shared" si="90"/>
        <v>5.3659973733380193</v>
      </c>
      <c r="H122" s="26" t="s">
        <v>0</v>
      </c>
      <c r="I122" s="26" t="s">
        <v>0</v>
      </c>
      <c r="J122" s="64">
        <f>+T.6!F59/T.6!F17*100</f>
        <v>33.772664616689639</v>
      </c>
      <c r="K122" s="61">
        <f t="shared" si="91"/>
        <v>-7.7820608917164857E-2</v>
      </c>
      <c r="L122" s="64">
        <f>+T.6!G59/T.6!G17*100</f>
        <v>42.125395220534514</v>
      </c>
      <c r="M122" s="61">
        <f t="shared" si="92"/>
        <v>-1.7857462411253533</v>
      </c>
      <c r="N122" s="63" t="s">
        <v>0</v>
      </c>
      <c r="O122" s="63" t="s">
        <v>0</v>
      </c>
      <c r="P122" s="180">
        <v>2014</v>
      </c>
      <c r="R122">
        <v>42.1</v>
      </c>
      <c r="S122" s="25">
        <f t="shared" si="93"/>
        <v>-1.8648018648018583</v>
      </c>
    </row>
    <row r="123" spans="1:19" ht="18" customHeight="1" x14ac:dyDescent="0.25">
      <c r="A123" s="179">
        <v>2015</v>
      </c>
      <c r="B123" s="63" t="s">
        <v>0</v>
      </c>
      <c r="C123" s="63" t="s">
        <v>0</v>
      </c>
      <c r="D123" s="64">
        <f>+T.6!C63/T.6!C21*100</f>
        <v>33.20935477451696</v>
      </c>
      <c r="E123" s="61">
        <f t="shared" si="89"/>
        <v>1.0645468360990118</v>
      </c>
      <c r="F123" s="64">
        <f>+T.6!D63/T.6!D21*100</f>
        <v>21.923666864362545</v>
      </c>
      <c r="G123" s="61">
        <f t="shared" si="90"/>
        <v>2.0571942020616913</v>
      </c>
      <c r="H123" s="26" t="s">
        <v>0</v>
      </c>
      <c r="I123" s="26" t="s">
        <v>0</v>
      </c>
      <c r="J123" s="64">
        <f>+T.6!F63/T.6!F21*100</f>
        <v>35.13164791742269</v>
      </c>
      <c r="K123" s="61">
        <f t="shared" si="91"/>
        <v>4.0239149506180043</v>
      </c>
      <c r="L123" s="64">
        <f>+T.6!G63/T.6!G21*100</f>
        <v>43.459977908286582</v>
      </c>
      <c r="M123" s="61">
        <f t="shared" si="92"/>
        <v>3.1681190900768335</v>
      </c>
      <c r="N123" s="63" t="s">
        <v>0</v>
      </c>
      <c r="O123" s="63" t="s">
        <v>0</v>
      </c>
      <c r="P123" s="180">
        <v>2015</v>
      </c>
      <c r="R123" s="25">
        <v>43.5</v>
      </c>
      <c r="S123" s="25">
        <f t="shared" si="93"/>
        <v>3.3254156769596164</v>
      </c>
    </row>
    <row r="124" spans="1:19" ht="18" customHeight="1" x14ac:dyDescent="0.25">
      <c r="A124" s="179">
        <v>2016</v>
      </c>
      <c r="B124" s="63" t="s">
        <v>0</v>
      </c>
      <c r="C124" s="63" t="s">
        <v>0</v>
      </c>
      <c r="D124" s="64">
        <f>+T.6!C67/T.6!C25*100</f>
        <v>33.299481606972222</v>
      </c>
      <c r="E124" s="61">
        <f t="shared" si="89"/>
        <v>0.27138989320087653</v>
      </c>
      <c r="F124" s="64">
        <f>+T.6!D67/T.6!D25*100</f>
        <v>22.315328002788274</v>
      </c>
      <c r="G124" s="61">
        <f t="shared" si="90"/>
        <v>1.7864764176944479</v>
      </c>
      <c r="H124" s="26" t="s">
        <v>0</v>
      </c>
      <c r="I124" s="26" t="s">
        <v>0</v>
      </c>
      <c r="J124" s="64">
        <f>+T.6!F67/T.6!F25*100</f>
        <v>36.004755307965141</v>
      </c>
      <c r="K124" s="61">
        <f t="shared" si="91"/>
        <v>2.4852446221557809</v>
      </c>
      <c r="L124" s="64">
        <f>+T.6!G67/T.6!G25*100</f>
        <v>43.459977908286582</v>
      </c>
      <c r="M124" s="61">
        <f t="shared" si="92"/>
        <v>0</v>
      </c>
      <c r="N124" s="63" t="s">
        <v>0</v>
      </c>
      <c r="O124" s="63" t="s">
        <v>0</v>
      </c>
      <c r="P124" s="180">
        <v>2016</v>
      </c>
      <c r="R124" s="25"/>
      <c r="S124" s="25"/>
    </row>
    <row r="125" spans="1:19" ht="35.25" thickBot="1" x14ac:dyDescent="0.3">
      <c r="A125" s="207" t="s">
        <v>256</v>
      </c>
      <c r="B125" s="212"/>
      <c r="C125" s="208"/>
      <c r="D125" s="212"/>
      <c r="E125" s="209">
        <f>(EXP(LN(D124/D120)/(A124-A120))-1)*100</f>
        <v>0.37950763112646335</v>
      </c>
      <c r="F125" s="212"/>
      <c r="G125" s="209">
        <f>(EXP(LN(F124/F120)/(A124-A120))-1)*100</f>
        <v>2.6377172261023984</v>
      </c>
      <c r="H125" s="212"/>
      <c r="I125" s="208"/>
      <c r="J125" s="212"/>
      <c r="K125" s="209">
        <f>(EXP(LN(J124/J120)/(A124-A120))-1)*100</f>
        <v>1.5589893594603277</v>
      </c>
      <c r="L125" s="212"/>
      <c r="M125" s="209">
        <f>(EXP(LN(L124/L120)/(A124-A120))-1)*100</f>
        <v>0.32981431749088408</v>
      </c>
      <c r="N125" s="212"/>
      <c r="O125" s="208"/>
      <c r="P125" s="210" t="s">
        <v>257</v>
      </c>
    </row>
    <row r="126" spans="1:19" s="39" customFormat="1" ht="15.95" customHeight="1" thickTop="1" thickBot="1" x14ac:dyDescent="0.3">
      <c r="A126" s="201" t="s">
        <v>228</v>
      </c>
      <c r="B126" s="197"/>
      <c r="C126" s="197"/>
      <c r="D126" s="198"/>
      <c r="E126" s="198"/>
      <c r="F126" s="198"/>
      <c r="G126" s="198"/>
      <c r="H126" s="198"/>
      <c r="I126" s="198"/>
      <c r="J126" s="198"/>
      <c r="K126" s="198"/>
      <c r="L126" s="199"/>
      <c r="M126" s="199"/>
      <c r="N126" s="199"/>
      <c r="O126" s="199"/>
      <c r="P126" s="200" t="s">
        <v>278</v>
      </c>
    </row>
    <row r="127" spans="1:19" ht="18" customHeight="1" thickTop="1" x14ac:dyDescent="0.25">
      <c r="A127" s="179">
        <v>2012</v>
      </c>
      <c r="B127" s="63" t="s">
        <v>0</v>
      </c>
      <c r="C127" s="195"/>
      <c r="D127" s="64">
        <f>+T.7!C8/1000</f>
        <v>689.96100000000001</v>
      </c>
      <c r="E127" s="195"/>
      <c r="F127" s="64">
        <f>+T.7!D8/1000</f>
        <v>10390.324000000001</v>
      </c>
      <c r="G127" s="195"/>
      <c r="H127" s="64">
        <f>+T.7!E8/1000</f>
        <v>1682.5740000000001</v>
      </c>
      <c r="I127" s="195"/>
      <c r="J127" s="64">
        <f>+T.7!F8/1000</f>
        <v>1340.5820000000001</v>
      </c>
      <c r="K127" s="195"/>
      <c r="L127" s="64">
        <f>+T.7!G8/1000</f>
        <v>1735.2850000000001</v>
      </c>
      <c r="M127" s="195"/>
      <c r="N127" s="63" t="s">
        <v>0</v>
      </c>
      <c r="O127" s="195"/>
      <c r="P127" s="180">
        <v>2012</v>
      </c>
      <c r="R127">
        <v>1735.3</v>
      </c>
      <c r="S127" s="25" t="e">
        <f>+(R127-#REF!)/#REF!*100</f>
        <v>#REF!</v>
      </c>
    </row>
    <row r="128" spans="1:19" ht="18" customHeight="1" x14ac:dyDescent="0.25">
      <c r="A128" s="179">
        <v>2013</v>
      </c>
      <c r="B128" s="63" t="s">
        <v>0</v>
      </c>
      <c r="C128" s="63" t="s">
        <v>0</v>
      </c>
      <c r="D128" s="64">
        <f>+T.7!C12/1000</f>
        <v>718.92399999999998</v>
      </c>
      <c r="E128" s="61">
        <f t="shared" ref="E128:E131" si="94">+(D128-D127)/D127*100</f>
        <v>4.197773497342598</v>
      </c>
      <c r="F128" s="64">
        <f>+T.7!D12/1000</f>
        <v>10729.123</v>
      </c>
      <c r="G128" s="61">
        <f t="shared" ref="G128:G131" si="95">+(F128-F127)/F127*100</f>
        <v>3.2607164126931849</v>
      </c>
      <c r="H128" s="64">
        <f>+T.7!E12/1000</f>
        <v>1864.125</v>
      </c>
      <c r="I128" s="61">
        <f t="shared" ref="I128:I131" si="96">+(H128-H127)/H127*100</f>
        <v>10.790075206201921</v>
      </c>
      <c r="J128" s="64">
        <f>+T.7!F12/1000</f>
        <v>1539.14</v>
      </c>
      <c r="K128" s="61">
        <f t="shared" ref="K128:K131" si="97">+(J128-J127)/J127*100</f>
        <v>14.811328214163696</v>
      </c>
      <c r="L128" s="64">
        <f>+T.7!G12/1000</f>
        <v>1735.2850000000001</v>
      </c>
      <c r="M128" s="61">
        <f t="shared" ref="M128:M131" si="98">+(L128-L127)/L127*100</f>
        <v>0</v>
      </c>
      <c r="N128" s="63" t="s">
        <v>0</v>
      </c>
      <c r="O128" s="63" t="s">
        <v>0</v>
      </c>
      <c r="P128" s="180">
        <v>2013</v>
      </c>
      <c r="R128">
        <v>1735.3</v>
      </c>
      <c r="S128" s="25">
        <f t="shared" ref="S128:S130" si="99">+(R128-R127)/R127*100</f>
        <v>0</v>
      </c>
    </row>
    <row r="129" spans="1:19" ht="18" customHeight="1" x14ac:dyDescent="0.25">
      <c r="A129" s="179">
        <v>2014</v>
      </c>
      <c r="B129" s="63" t="s">
        <v>0</v>
      </c>
      <c r="C129" s="63" t="s">
        <v>0</v>
      </c>
      <c r="D129" s="64">
        <f>+T.7!C16/1000</f>
        <v>734.70100000000002</v>
      </c>
      <c r="E129" s="61">
        <f t="shared" si="94"/>
        <v>2.1945296025727399</v>
      </c>
      <c r="F129" s="64">
        <f>+T.7!D16/1000</f>
        <v>11067.673000000001</v>
      </c>
      <c r="G129" s="61">
        <f t="shared" si="95"/>
        <v>3.1554303180232077</v>
      </c>
      <c r="H129" s="64">
        <f>+T.7!E16/1000</f>
        <v>1940.883</v>
      </c>
      <c r="I129" s="61">
        <f t="shared" si="96"/>
        <v>4.1176423254878314</v>
      </c>
      <c r="J129" s="64">
        <f>+T.7!F16/1000</f>
        <v>1686.671</v>
      </c>
      <c r="K129" s="61">
        <f t="shared" si="97"/>
        <v>9.5852878880413694</v>
      </c>
      <c r="L129" s="64">
        <f>+T.7!G16/1000</f>
        <v>1974.45</v>
      </c>
      <c r="M129" s="61">
        <f t="shared" si="98"/>
        <v>13.78246224683553</v>
      </c>
      <c r="N129" s="63" t="s">
        <v>0</v>
      </c>
      <c r="O129" s="63" t="s">
        <v>0</v>
      </c>
      <c r="P129" s="180">
        <v>2014</v>
      </c>
      <c r="R129">
        <v>1974.5</v>
      </c>
      <c r="S129" s="25">
        <f t="shared" si="99"/>
        <v>13.784360053016773</v>
      </c>
    </row>
    <row r="130" spans="1:19" ht="18" customHeight="1" x14ac:dyDescent="0.25">
      <c r="A130" s="179">
        <v>2015</v>
      </c>
      <c r="B130" s="63" t="s">
        <v>0</v>
      </c>
      <c r="C130" s="63" t="s">
        <v>0</v>
      </c>
      <c r="D130" s="64">
        <f>+T.7!C20/1000</f>
        <v>769.61900000000003</v>
      </c>
      <c r="E130" s="61">
        <f t="shared" si="94"/>
        <v>4.7526817031690447</v>
      </c>
      <c r="F130" s="64">
        <f>+T.7!D20/1000</f>
        <v>11484.656000000001</v>
      </c>
      <c r="G130" s="61">
        <f t="shared" si="95"/>
        <v>3.7675760749346332</v>
      </c>
      <c r="H130" s="64">
        <f>+T.7!E20/1000</f>
        <v>2101.2559999999999</v>
      </c>
      <c r="I130" s="61">
        <f t="shared" si="96"/>
        <v>8.2628885924602269</v>
      </c>
      <c r="J130" s="64">
        <f>+T.7!F20/1000</f>
        <v>1953.4380000000001</v>
      </c>
      <c r="K130" s="61">
        <f t="shared" si="97"/>
        <v>15.816184661976168</v>
      </c>
      <c r="L130" s="64">
        <f>+T.7!G20/1000</f>
        <v>2422.0590000000002</v>
      </c>
      <c r="M130" s="61">
        <f t="shared" si="98"/>
        <v>22.670060016713521</v>
      </c>
      <c r="N130" s="63" t="s">
        <v>0</v>
      </c>
      <c r="O130" s="63" t="s">
        <v>0</v>
      </c>
      <c r="P130" s="180">
        <v>2015</v>
      </c>
      <c r="R130" s="25">
        <v>2422.1</v>
      </c>
      <c r="S130" s="25">
        <f t="shared" si="99"/>
        <v>22.669030134211187</v>
      </c>
    </row>
    <row r="131" spans="1:19" ht="18" customHeight="1" x14ac:dyDescent="0.25">
      <c r="A131" s="179">
        <v>2016</v>
      </c>
      <c r="B131" s="63" t="s">
        <v>0</v>
      </c>
      <c r="C131" s="63" t="s">
        <v>0</v>
      </c>
      <c r="D131" s="64">
        <f>+T.7!C24/1000</f>
        <v>812.25699999999995</v>
      </c>
      <c r="E131" s="61">
        <f t="shared" si="94"/>
        <v>5.5401438893790198</v>
      </c>
      <c r="F131" s="64">
        <f>+T.7!D24/1000</f>
        <v>12376.699000000001</v>
      </c>
      <c r="G131" s="61">
        <f t="shared" si="95"/>
        <v>7.7672592021911635</v>
      </c>
      <c r="H131" s="64">
        <f>+T.7!E24/1000</f>
        <v>2255.4090000000001</v>
      </c>
      <c r="I131" s="61">
        <f t="shared" si="96"/>
        <v>7.3362312826233582</v>
      </c>
      <c r="J131" s="64">
        <f>+T.7!F24/1000</f>
        <v>2052.6869999999999</v>
      </c>
      <c r="K131" s="61">
        <f t="shared" si="97"/>
        <v>5.0807345817988487</v>
      </c>
      <c r="L131" s="64">
        <f>+T.7!G24/1000</f>
        <v>2422.0590000000002</v>
      </c>
      <c r="M131" s="61">
        <f t="shared" si="98"/>
        <v>0</v>
      </c>
      <c r="N131" s="63" t="s">
        <v>0</v>
      </c>
      <c r="O131" s="63" t="s">
        <v>0</v>
      </c>
      <c r="P131" s="180">
        <v>2016</v>
      </c>
      <c r="R131" s="25"/>
      <c r="S131" s="25"/>
    </row>
    <row r="132" spans="1:19" ht="35.25" thickBot="1" x14ac:dyDescent="0.3">
      <c r="A132" s="181" t="s">
        <v>256</v>
      </c>
      <c r="B132" s="211"/>
      <c r="C132" s="182"/>
      <c r="D132" s="211"/>
      <c r="E132" s="183">
        <f>(EXP(LN(D131/D127)/(A131-A127))-1)*100</f>
        <v>4.1638995214581254</v>
      </c>
      <c r="F132" s="211"/>
      <c r="G132" s="183">
        <f>(EXP(LN(F131/F127)/(A131-A127))-1)*100</f>
        <v>4.4705628874277314</v>
      </c>
      <c r="H132" s="211"/>
      <c r="I132" s="183">
        <f>(EXP(LN(H131/H127)/(A131-A127))-1)*100</f>
        <v>7.6001269824328865</v>
      </c>
      <c r="J132" s="211"/>
      <c r="K132" s="183">
        <f>(EXP(LN(J131/J127)/(A131-A127))-1)*100</f>
        <v>11.239066841039635</v>
      </c>
      <c r="L132" s="211"/>
      <c r="M132" s="183">
        <f>(EXP(LN(L131/L127)/(A131-A127))-1)*100</f>
        <v>8.6934756759367904</v>
      </c>
      <c r="N132" s="211"/>
      <c r="O132" s="182"/>
      <c r="P132" s="184" t="s">
        <v>257</v>
      </c>
    </row>
    <row r="133" spans="1:19" ht="15.95" customHeight="1" thickTop="1" thickBot="1" x14ac:dyDescent="0.3">
      <c r="A133" s="196" t="s">
        <v>229</v>
      </c>
      <c r="B133" s="197"/>
      <c r="C133" s="197"/>
      <c r="D133" s="198"/>
      <c r="E133" s="198"/>
      <c r="F133" s="198"/>
      <c r="G133" s="198"/>
      <c r="H133" s="198"/>
      <c r="I133" s="198"/>
      <c r="J133" s="198"/>
      <c r="K133" s="198"/>
      <c r="L133" s="199"/>
      <c r="M133" s="199"/>
      <c r="N133" s="199"/>
      <c r="O133" s="199"/>
      <c r="P133" s="200" t="s">
        <v>230</v>
      </c>
    </row>
    <row r="134" spans="1:19" ht="18" customHeight="1" thickTop="1" x14ac:dyDescent="0.25">
      <c r="A134" s="179">
        <v>2012</v>
      </c>
      <c r="B134" s="63" t="s">
        <v>0</v>
      </c>
      <c r="C134" s="195"/>
      <c r="D134" s="64">
        <f>+T.7!C9/1000</f>
        <v>192.119</v>
      </c>
      <c r="E134" s="195"/>
      <c r="F134" s="64">
        <f>+T.7!D9/1000</f>
        <v>4397.3710000000001</v>
      </c>
      <c r="G134" s="195"/>
      <c r="H134" s="64">
        <f>+T.7!E9/1000</f>
        <v>338.87</v>
      </c>
      <c r="I134" s="195"/>
      <c r="J134" s="64">
        <f>+T.7!F9/1000</f>
        <v>82.600999999999999</v>
      </c>
      <c r="K134" s="195"/>
      <c r="L134" s="64">
        <f>+T.7!G9/1000</f>
        <v>325.60199999999998</v>
      </c>
      <c r="M134" s="195"/>
      <c r="N134" s="63" t="s">
        <v>0</v>
      </c>
      <c r="O134" s="195"/>
      <c r="P134" s="180">
        <v>2012</v>
      </c>
      <c r="R134">
        <v>325.60000000000002</v>
      </c>
      <c r="S134" s="25" t="e">
        <f>+(R134-#REF!)/#REF!*100</f>
        <v>#REF!</v>
      </c>
    </row>
    <row r="135" spans="1:19" ht="18" customHeight="1" x14ac:dyDescent="0.25">
      <c r="A135" s="179">
        <v>2013</v>
      </c>
      <c r="B135" s="63" t="s">
        <v>0</v>
      </c>
      <c r="C135" s="63" t="s">
        <v>0</v>
      </c>
      <c r="D135" s="64">
        <f>+T.7!C13/1000</f>
        <v>193.49600000000001</v>
      </c>
      <c r="E135" s="61">
        <f t="shared" ref="E135:E138" si="100">+(D135-D134)/D134*100</f>
        <v>0.71674326849505232</v>
      </c>
      <c r="F135" s="64">
        <f>+T.7!D13/1000</f>
        <v>4717.1270000000004</v>
      </c>
      <c r="G135" s="61">
        <f t="shared" ref="G135:G138" si="101">+(F135-F134)/F134*100</f>
        <v>7.2715265552986157</v>
      </c>
      <c r="H135" s="64">
        <f>+T.7!E13/1000</f>
        <v>362.59699999999998</v>
      </c>
      <c r="I135" s="61">
        <f t="shared" ref="I135:I138" si="102">+(H135-H134)/H134*100</f>
        <v>7.0018001003334538</v>
      </c>
      <c r="J135" s="64">
        <f>+T.7!F13/1000</f>
        <v>91.132999999999996</v>
      </c>
      <c r="K135" s="61">
        <f t="shared" ref="K135:K138" si="103">+(J135-J134)/J134*100</f>
        <v>10.329172770305441</v>
      </c>
      <c r="L135" s="64">
        <f>+T.7!G13/1000</f>
        <v>325.60199999999998</v>
      </c>
      <c r="M135" s="61">
        <f t="shared" ref="M135:M138" si="104">+(L135-L134)/L134*100</f>
        <v>0</v>
      </c>
      <c r="N135" s="63" t="s">
        <v>0</v>
      </c>
      <c r="O135" s="63" t="s">
        <v>0</v>
      </c>
      <c r="P135" s="180">
        <v>2013</v>
      </c>
      <c r="R135">
        <v>325.60000000000002</v>
      </c>
      <c r="S135" s="25">
        <f t="shared" ref="S135:S137" si="105">+(R135-R134)/R134*100</f>
        <v>0</v>
      </c>
    </row>
    <row r="136" spans="1:19" ht="18" customHeight="1" x14ac:dyDescent="0.25">
      <c r="A136" s="179">
        <v>2014</v>
      </c>
      <c r="B136" s="63" t="s">
        <v>0</v>
      </c>
      <c r="C136" s="63" t="s">
        <v>0</v>
      </c>
      <c r="D136" s="64">
        <f>+T.7!C17/1000</f>
        <v>200.346</v>
      </c>
      <c r="E136" s="61">
        <f t="shared" si="100"/>
        <v>3.5401248604622286</v>
      </c>
      <c r="F136" s="64">
        <f>+T.7!D17/1000</f>
        <v>4926.1840000000002</v>
      </c>
      <c r="G136" s="61">
        <f t="shared" si="101"/>
        <v>4.4318713488104047</v>
      </c>
      <c r="H136" s="64">
        <f>+T.7!E17/1000</f>
        <v>394.42899999999997</v>
      </c>
      <c r="I136" s="61">
        <f t="shared" si="102"/>
        <v>8.7788922688273754</v>
      </c>
      <c r="J136" s="64">
        <f>+T.7!F17/1000</f>
        <v>93.483999999999995</v>
      </c>
      <c r="K136" s="61">
        <f t="shared" si="103"/>
        <v>2.5797460853916792</v>
      </c>
      <c r="L136" s="64">
        <f>+T.7!G17/1000</f>
        <v>325.07400000000001</v>
      </c>
      <c r="M136" s="61">
        <f t="shared" si="104"/>
        <v>-0.1621611660861921</v>
      </c>
      <c r="N136" s="63" t="s">
        <v>0</v>
      </c>
      <c r="O136" s="63" t="s">
        <v>0</v>
      </c>
      <c r="P136" s="180">
        <v>2014</v>
      </c>
      <c r="R136">
        <v>325.10000000000002</v>
      </c>
      <c r="S136" s="25">
        <f t="shared" si="105"/>
        <v>-0.15356265356265356</v>
      </c>
    </row>
    <row r="137" spans="1:19" ht="18" customHeight="1" x14ac:dyDescent="0.25">
      <c r="A137" s="179">
        <v>2015</v>
      </c>
      <c r="B137" s="63" t="s">
        <v>0</v>
      </c>
      <c r="C137" s="63" t="s">
        <v>0</v>
      </c>
      <c r="D137" s="64">
        <f>+T.7!C21/1000</f>
        <v>204.11199999999999</v>
      </c>
      <c r="E137" s="61">
        <f t="shared" si="100"/>
        <v>1.8797480358978922</v>
      </c>
      <c r="F137" s="64">
        <f>+T.7!D21/1000</f>
        <v>4976.1049999999996</v>
      </c>
      <c r="G137" s="61">
        <f t="shared" si="101"/>
        <v>1.013380742578827</v>
      </c>
      <c r="H137" s="64">
        <f>+T.7!E21/1000</f>
        <v>403.58499999999998</v>
      </c>
      <c r="I137" s="61">
        <f t="shared" si="102"/>
        <v>2.3213303281452444</v>
      </c>
      <c r="J137" s="64">
        <f>+T.7!F21/1000</f>
        <v>98.423000000000002</v>
      </c>
      <c r="K137" s="61">
        <f t="shared" si="103"/>
        <v>5.2832570279406177</v>
      </c>
      <c r="L137" s="64">
        <f>+T.7!G21/1000</f>
        <v>348.38</v>
      </c>
      <c r="M137" s="61">
        <f t="shared" si="104"/>
        <v>7.1694444957148162</v>
      </c>
      <c r="N137" s="63" t="s">
        <v>0</v>
      </c>
      <c r="O137" s="63" t="s">
        <v>0</v>
      </c>
      <c r="P137" s="180">
        <v>2015</v>
      </c>
      <c r="R137" s="25">
        <v>348.4</v>
      </c>
      <c r="S137" s="25">
        <f t="shared" si="105"/>
        <v>7.1670255306059527</v>
      </c>
    </row>
    <row r="138" spans="1:19" ht="18" customHeight="1" x14ac:dyDescent="0.25">
      <c r="A138" s="179">
        <v>2016</v>
      </c>
      <c r="B138" s="63" t="s">
        <v>0</v>
      </c>
      <c r="C138" s="63" t="s">
        <v>0</v>
      </c>
      <c r="D138" s="64">
        <f>+T.7!C25/1000</f>
        <v>208.14599999999999</v>
      </c>
      <c r="E138" s="61">
        <f t="shared" si="100"/>
        <v>1.9763659167515835</v>
      </c>
      <c r="F138" s="64">
        <f>+T.7!D25/1000</f>
        <v>5021.5789999999997</v>
      </c>
      <c r="G138" s="61">
        <f t="shared" si="101"/>
        <v>0.91384727613264116</v>
      </c>
      <c r="H138" s="64">
        <f>+T.7!E25/1000</f>
        <v>429.80599999999998</v>
      </c>
      <c r="I138" s="61">
        <f t="shared" si="102"/>
        <v>6.4970204541794185</v>
      </c>
      <c r="J138" s="64">
        <f>+T.7!F25/1000</f>
        <v>101.44499999999999</v>
      </c>
      <c r="K138" s="61">
        <f t="shared" si="103"/>
        <v>3.0704205317862607</v>
      </c>
      <c r="L138" s="64">
        <f>+T.7!G25/1000</f>
        <v>348.38</v>
      </c>
      <c r="M138" s="61">
        <f t="shared" si="104"/>
        <v>0</v>
      </c>
      <c r="N138" s="63" t="s">
        <v>0</v>
      </c>
      <c r="O138" s="63" t="s">
        <v>0</v>
      </c>
      <c r="P138" s="180">
        <v>2016</v>
      </c>
      <c r="R138" s="25"/>
      <c r="S138" s="25"/>
    </row>
    <row r="139" spans="1:19" ht="35.25" thickBot="1" x14ac:dyDescent="0.3">
      <c r="A139" s="181" t="s">
        <v>256</v>
      </c>
      <c r="B139" s="211"/>
      <c r="C139" s="182"/>
      <c r="D139" s="211"/>
      <c r="E139" s="183">
        <f>(EXP(LN(D138/D134)/(A138-A134))-1)*100</f>
        <v>2.023316693908539</v>
      </c>
      <c r="F139" s="211"/>
      <c r="G139" s="183">
        <f>(EXP(LN(F138/F134)/(A138-A134))-1)*100</f>
        <v>3.3741134160066411</v>
      </c>
      <c r="H139" s="211"/>
      <c r="I139" s="183">
        <f>(EXP(LN(H138/H134)/(A138-A134))-1)*100</f>
        <v>6.1230780011072516</v>
      </c>
      <c r="J139" s="211"/>
      <c r="K139" s="183">
        <f>(EXP(LN(J138/J134)/(A138-A134))-1)*100</f>
        <v>5.2716270552527034</v>
      </c>
      <c r="L139" s="211"/>
      <c r="M139" s="183">
        <f>(EXP(LN(L138/L134)/(A138-A134))-1)*100</f>
        <v>1.7048205205367317</v>
      </c>
      <c r="N139" s="211"/>
      <c r="O139" s="182"/>
      <c r="P139" s="184" t="s">
        <v>257</v>
      </c>
    </row>
    <row r="140" spans="1:19" ht="15.95" customHeight="1" thickTop="1" thickBot="1" x14ac:dyDescent="0.3">
      <c r="A140" s="196" t="s">
        <v>231</v>
      </c>
      <c r="B140" s="197"/>
      <c r="C140" s="197"/>
      <c r="D140" s="198"/>
      <c r="E140" s="198"/>
      <c r="F140" s="198"/>
      <c r="G140" s="198"/>
      <c r="H140" s="198"/>
      <c r="I140" s="198"/>
      <c r="J140" s="198"/>
      <c r="K140" s="198"/>
      <c r="L140" s="199"/>
      <c r="M140" s="199"/>
      <c r="N140" s="199"/>
      <c r="O140" s="199"/>
      <c r="P140" s="200" t="s">
        <v>232</v>
      </c>
    </row>
    <row r="141" spans="1:19" ht="18" customHeight="1" thickTop="1" x14ac:dyDescent="0.25">
      <c r="A141" s="179">
        <v>2012</v>
      </c>
      <c r="B141" s="63" t="s">
        <v>0</v>
      </c>
      <c r="C141" s="195"/>
      <c r="D141" s="64">
        <f>+T.7!C51/T.7!C9*100</f>
        <v>31.25927159729126</v>
      </c>
      <c r="E141" s="195"/>
      <c r="F141" s="64">
        <f>+T.7!D51/T.7!D9*100</f>
        <v>14.704012920447241</v>
      </c>
      <c r="G141" s="195"/>
      <c r="H141" s="64">
        <f>+T.7!E51/T.7!E9*100</f>
        <v>30.527340868179536</v>
      </c>
      <c r="I141" s="195"/>
      <c r="J141" s="64">
        <f>+T.7!F51/T.7!F9*100</f>
        <v>32.677570489461388</v>
      </c>
      <c r="K141" s="195"/>
      <c r="L141" s="64">
        <f>+T.7!G51/T.7!G9*100</f>
        <v>42.227934717845713</v>
      </c>
      <c r="M141" s="195"/>
      <c r="N141" s="63" t="s">
        <v>0</v>
      </c>
      <c r="O141" s="195"/>
      <c r="P141" s="180">
        <v>2012</v>
      </c>
      <c r="R141">
        <v>42.2</v>
      </c>
      <c r="S141" s="25" t="e">
        <f>+(R141-#REF!)/#REF!*100</f>
        <v>#REF!</v>
      </c>
    </row>
    <row r="142" spans="1:19" ht="18" customHeight="1" x14ac:dyDescent="0.25">
      <c r="A142" s="179">
        <v>2013</v>
      </c>
      <c r="B142" s="63" t="s">
        <v>0</v>
      </c>
      <c r="C142" s="63" t="s">
        <v>0</v>
      </c>
      <c r="D142" s="64">
        <f>+T.7!C55/T.7!C13*100</f>
        <v>30.543267044279986</v>
      </c>
      <c r="E142" s="61">
        <f t="shared" ref="E142:E145" si="106">+(D142-D141)/D141*100</f>
        <v>-2.2905349882603105</v>
      </c>
      <c r="F142" s="64">
        <f>+T.7!D55/T.7!D13*100</f>
        <v>15.422417077174305</v>
      </c>
      <c r="G142" s="61">
        <f t="shared" ref="G142:G145" si="107">+(F142-F141)/F141*100</f>
        <v>4.8857693516309393</v>
      </c>
      <c r="H142" s="64">
        <f>+T.7!E55/T.7!E13*100</f>
        <v>31.014045896684202</v>
      </c>
      <c r="I142" s="61">
        <f t="shared" ref="I142:I145" si="108">+(H142-H141)/H141*100</f>
        <v>1.5943250039573131</v>
      </c>
      <c r="J142" s="64">
        <f>+T.7!F55/T.7!F13*100</f>
        <v>33.199828821612371</v>
      </c>
      <c r="K142" s="61">
        <f t="shared" ref="K142:K145" si="109">+(J142-J141)/J141*100</f>
        <v>1.5982165268969826</v>
      </c>
      <c r="L142" s="64">
        <f>+T.7!G55/T.7!G13*100</f>
        <v>42.227934717845713</v>
      </c>
      <c r="M142" s="61">
        <f t="shared" ref="M142:M145" si="110">+(L142-L141)/L141*100</f>
        <v>0</v>
      </c>
      <c r="N142" s="63" t="s">
        <v>0</v>
      </c>
      <c r="O142" s="63" t="s">
        <v>0</v>
      </c>
      <c r="P142" s="180">
        <v>2013</v>
      </c>
      <c r="R142">
        <v>42.2</v>
      </c>
      <c r="S142" s="25">
        <f t="shared" ref="S142:S144" si="111">+(R142-R141)/R141*100</f>
        <v>0</v>
      </c>
    </row>
    <row r="143" spans="1:19" ht="18" customHeight="1" x14ac:dyDescent="0.25">
      <c r="A143" s="179">
        <v>2014</v>
      </c>
      <c r="B143" s="63" t="s">
        <v>0</v>
      </c>
      <c r="C143" s="63" t="s">
        <v>0</v>
      </c>
      <c r="D143" s="64">
        <f>+T.7!C59/T.7!C17*100</f>
        <v>30.897048106775276</v>
      </c>
      <c r="E143" s="61">
        <f t="shared" si="106"/>
        <v>1.1582947625818734</v>
      </c>
      <c r="F143" s="64">
        <f>+T.7!D59/T.7!D17*100</f>
        <v>16.355804005696907</v>
      </c>
      <c r="G143" s="61">
        <f t="shared" si="107"/>
        <v>6.0521442511371673</v>
      </c>
      <c r="H143" s="64">
        <f>+T.7!E59/T.7!E17*100</f>
        <v>31.530896561865379</v>
      </c>
      <c r="I143" s="61">
        <f t="shared" si="108"/>
        <v>1.6665051277183911</v>
      </c>
      <c r="J143" s="64">
        <f>+T.7!F59/T.7!F17*100</f>
        <v>33.46241067990244</v>
      </c>
      <c r="K143" s="61">
        <f t="shared" si="109"/>
        <v>0.79091328964664442</v>
      </c>
      <c r="L143" s="64">
        <f>+T.7!G59/T.7!G17*100</f>
        <v>41.521622768969529</v>
      </c>
      <c r="M143" s="61">
        <f t="shared" si="110"/>
        <v>-1.6726177910322799</v>
      </c>
      <c r="N143" s="63" t="s">
        <v>0</v>
      </c>
      <c r="O143" s="63" t="s">
        <v>0</v>
      </c>
      <c r="P143" s="180">
        <v>2014</v>
      </c>
      <c r="R143">
        <v>41.5</v>
      </c>
      <c r="S143" s="25">
        <f t="shared" si="111"/>
        <v>-1.658767772511855</v>
      </c>
    </row>
    <row r="144" spans="1:19" ht="18" customHeight="1" x14ac:dyDescent="0.25">
      <c r="A144" s="179">
        <v>2015</v>
      </c>
      <c r="B144" s="63" t="s">
        <v>0</v>
      </c>
      <c r="C144" s="63" t="s">
        <v>0</v>
      </c>
      <c r="D144" s="64">
        <f>+T.7!C63/T.7!C21*100</f>
        <v>31.44695069373677</v>
      </c>
      <c r="E144" s="61">
        <f t="shared" si="106"/>
        <v>1.7797900468067962</v>
      </c>
      <c r="F144" s="64">
        <f>+T.7!D63/T.7!D21*100</f>
        <v>16.405622469783093</v>
      </c>
      <c r="G144" s="61">
        <f t="shared" si="107"/>
        <v>0.30459196055928645</v>
      </c>
      <c r="H144" s="64">
        <f>+T.7!E63/T.7!E21*100</f>
        <v>32.230385172887992</v>
      </c>
      <c r="I144" s="61">
        <f t="shared" si="108"/>
        <v>2.2184228401186656</v>
      </c>
      <c r="J144" s="64">
        <f>+T.7!F63/T.7!F21*100</f>
        <v>34.871930341485225</v>
      </c>
      <c r="K144" s="61">
        <f t="shared" si="109"/>
        <v>4.2122478116298527</v>
      </c>
      <c r="L144" s="64">
        <f>+T.7!G63/T.7!G21*100</f>
        <v>43.124461794592115</v>
      </c>
      <c r="M144" s="61">
        <f t="shared" si="110"/>
        <v>3.8602514033253064</v>
      </c>
      <c r="N144" s="63" t="s">
        <v>0</v>
      </c>
      <c r="O144" s="63" t="s">
        <v>0</v>
      </c>
      <c r="P144" s="180">
        <v>2015</v>
      </c>
      <c r="R144" s="25">
        <v>43.1</v>
      </c>
      <c r="S144" s="25">
        <f t="shared" si="111"/>
        <v>3.855421686746991</v>
      </c>
    </row>
    <row r="145" spans="1:24" ht="18" customHeight="1" x14ac:dyDescent="0.25">
      <c r="A145" s="179">
        <v>2016</v>
      </c>
      <c r="B145" s="63" t="s">
        <v>0</v>
      </c>
      <c r="C145" s="63" t="s">
        <v>0</v>
      </c>
      <c r="D145" s="64">
        <f>+T.7!C67/T.7!C25*100</f>
        <v>31.294860338416303</v>
      </c>
      <c r="E145" s="61">
        <f t="shared" si="106"/>
        <v>-0.48364102707980239</v>
      </c>
      <c r="F145" s="64">
        <f>+T.7!D67/T.7!D25*100</f>
        <v>16.64269346355001</v>
      </c>
      <c r="G145" s="61">
        <f t="shared" si="107"/>
        <v>1.4450594252279614</v>
      </c>
      <c r="H145" s="64">
        <f>+T.7!E67/T.7!E25*100</f>
        <v>32.506758863301116</v>
      </c>
      <c r="I145" s="61">
        <f t="shared" si="108"/>
        <v>0.8574942214640594</v>
      </c>
      <c r="J145" s="64">
        <f>+T.7!F67/T.7!F25*100</f>
        <v>35.875597614470891</v>
      </c>
      <c r="K145" s="61">
        <f t="shared" si="109"/>
        <v>2.8781523223899601</v>
      </c>
      <c r="L145" s="64">
        <f>+T.7!G67/T.7!G25*100</f>
        <v>43.124461794592115</v>
      </c>
      <c r="M145" s="61">
        <f t="shared" si="110"/>
        <v>0</v>
      </c>
      <c r="N145" s="63" t="s">
        <v>0</v>
      </c>
      <c r="O145" s="63" t="s">
        <v>0</v>
      </c>
      <c r="P145" s="180">
        <v>2016</v>
      </c>
      <c r="R145" s="25"/>
      <c r="S145" s="25"/>
    </row>
    <row r="146" spans="1:24" ht="35.25" thickBot="1" x14ac:dyDescent="0.3">
      <c r="A146" s="207" t="s">
        <v>256</v>
      </c>
      <c r="B146" s="212"/>
      <c r="C146" s="208"/>
      <c r="D146" s="212"/>
      <c r="E146" s="209">
        <f>(EXP(LN(D145/D141)/(A145-A141))-1)*100</f>
        <v>2.8450404629021264E-2</v>
      </c>
      <c r="F146" s="212"/>
      <c r="G146" s="209">
        <f>(EXP(LN(F145/F141)/(A145-A141))-1)*100</f>
        <v>3.1447041741324844</v>
      </c>
      <c r="H146" s="212"/>
      <c r="I146" s="209">
        <f>(EXP(LN(H145/H141)/(A145-A141))-1)*100</f>
        <v>1.5830324932938566</v>
      </c>
      <c r="J146" s="212"/>
      <c r="K146" s="209">
        <f>(EXP(LN(J145/J141)/(A145-A141))-1)*100</f>
        <v>2.3616660804395062</v>
      </c>
      <c r="L146" s="212"/>
      <c r="M146" s="209">
        <f>(EXP(LN(L145/L141)/(A145-A141))-1)*100</f>
        <v>0.52659247401645182</v>
      </c>
      <c r="N146" s="212"/>
      <c r="O146" s="208"/>
      <c r="P146" s="210" t="s">
        <v>257</v>
      </c>
    </row>
    <row r="147" spans="1:24" s="39" customFormat="1" ht="15.95" customHeight="1" thickTop="1" thickBot="1" x14ac:dyDescent="0.3">
      <c r="A147" s="201" t="s">
        <v>233</v>
      </c>
      <c r="B147" s="197"/>
      <c r="C147" s="197"/>
      <c r="D147" s="198"/>
      <c r="E147" s="198"/>
      <c r="F147" s="198"/>
      <c r="G147" s="198"/>
      <c r="H147" s="198"/>
      <c r="I147" s="198"/>
      <c r="J147" s="198"/>
      <c r="K147" s="198"/>
      <c r="L147" s="199"/>
      <c r="M147" s="199"/>
      <c r="N147" s="199"/>
      <c r="O147" s="199"/>
      <c r="P147" s="200" t="s">
        <v>234</v>
      </c>
    </row>
    <row r="148" spans="1:24" ht="18" customHeight="1" thickTop="1" x14ac:dyDescent="0.25">
      <c r="A148" s="179">
        <v>2012</v>
      </c>
      <c r="B148" s="63" t="s">
        <v>0</v>
      </c>
      <c r="C148" s="195"/>
      <c r="D148" s="64">
        <f>T.8!C8/1000</f>
        <v>6.7880000000000003</v>
      </c>
      <c r="E148" s="195"/>
      <c r="F148" s="64">
        <f>+T.8!D8/1000</f>
        <v>607.53200000000004</v>
      </c>
      <c r="G148" s="195"/>
      <c r="H148" s="26" t="s">
        <v>0</v>
      </c>
      <c r="I148" s="195"/>
      <c r="J148" s="64">
        <f>+T.8!F8/1000</f>
        <v>6.4779999999999998</v>
      </c>
      <c r="K148" s="195"/>
      <c r="L148" s="64">
        <f>+T.8!G8/1000</f>
        <v>64.748000000000005</v>
      </c>
      <c r="M148" s="195"/>
      <c r="N148" s="63" t="s">
        <v>0</v>
      </c>
      <c r="O148" s="195"/>
      <c r="P148" s="180">
        <v>2012</v>
      </c>
      <c r="R148">
        <v>64.7</v>
      </c>
      <c r="S148" s="25" t="e">
        <f>+(R148-#REF!)/#REF!*100</f>
        <v>#REF!</v>
      </c>
    </row>
    <row r="149" spans="1:24" ht="18" customHeight="1" x14ac:dyDescent="0.25">
      <c r="A149" s="179">
        <v>2013</v>
      </c>
      <c r="B149" s="63" t="s">
        <v>0</v>
      </c>
      <c r="C149" s="63" t="s">
        <v>0</v>
      </c>
      <c r="D149" s="64">
        <f>+T.8!C12/1000</f>
        <v>8.468</v>
      </c>
      <c r="E149" s="61">
        <f t="shared" ref="E149:E152" si="112">+(D149-D148)/D148*100</f>
        <v>24.74955804360636</v>
      </c>
      <c r="F149" s="64">
        <f>+T.8!D12/1000</f>
        <v>632.64700000000005</v>
      </c>
      <c r="G149" s="61">
        <f t="shared" ref="G149:G152" si="113">+(F149-F148)/F148*100</f>
        <v>4.1339386238091178</v>
      </c>
      <c r="H149" s="26" t="s">
        <v>0</v>
      </c>
      <c r="I149" s="26" t="s">
        <v>0</v>
      </c>
      <c r="J149" s="64">
        <f>+T.8!F12/1000</f>
        <v>4.125</v>
      </c>
      <c r="K149" s="61">
        <f t="shared" ref="K149:K150" si="114">+(J149-J148)/J148*100</f>
        <v>-36.322939178758872</v>
      </c>
      <c r="L149" s="64">
        <f>+T.8!G12/1000</f>
        <v>64.748000000000005</v>
      </c>
      <c r="M149" s="61">
        <f t="shared" ref="M149:M152" si="115">+(L149-L148)/L148*100</f>
        <v>0</v>
      </c>
      <c r="N149" s="63" t="s">
        <v>0</v>
      </c>
      <c r="O149" s="63" t="s">
        <v>0</v>
      </c>
      <c r="P149" s="180">
        <v>2013</v>
      </c>
      <c r="R149">
        <v>64.7</v>
      </c>
      <c r="S149" s="25">
        <f t="shared" ref="S149:S151" si="116">+(R149-R148)/R148*100</f>
        <v>0</v>
      </c>
    </row>
    <row r="150" spans="1:24" ht="18" customHeight="1" x14ac:dyDescent="0.25">
      <c r="A150" s="179">
        <v>2014</v>
      </c>
      <c r="B150" s="63" t="s">
        <v>0</v>
      </c>
      <c r="C150" s="63" t="s">
        <v>0</v>
      </c>
      <c r="D150" s="64">
        <f>+T.8!C16/1000</f>
        <v>7.4139999999999997</v>
      </c>
      <c r="E150" s="61">
        <f t="shared" si="112"/>
        <v>-12.446858762399625</v>
      </c>
      <c r="F150" s="64">
        <f>+T.8!D16/1000</f>
        <v>671.63</v>
      </c>
      <c r="G150" s="61">
        <f t="shared" si="113"/>
        <v>6.1618880671211507</v>
      </c>
      <c r="H150" s="26" t="s">
        <v>0</v>
      </c>
      <c r="I150" s="26" t="s">
        <v>0</v>
      </c>
      <c r="J150" s="64">
        <f>+T.8!F16/1000</f>
        <v>3.262</v>
      </c>
      <c r="K150" s="61">
        <f t="shared" si="114"/>
        <v>-20.921212121212122</v>
      </c>
      <c r="L150" s="64">
        <f>+T.8!G16/1000</f>
        <v>58.076000000000001</v>
      </c>
      <c r="M150" s="61">
        <f t="shared" si="115"/>
        <v>-10.304565391981226</v>
      </c>
      <c r="N150" s="63" t="s">
        <v>0</v>
      </c>
      <c r="O150" s="63" t="s">
        <v>0</v>
      </c>
      <c r="P150" s="180">
        <v>2014</v>
      </c>
      <c r="R150">
        <v>58.1</v>
      </c>
      <c r="S150" s="25">
        <f t="shared" si="116"/>
        <v>-10.200927357032459</v>
      </c>
    </row>
    <row r="151" spans="1:24" ht="18" customHeight="1" x14ac:dyDescent="0.25">
      <c r="A151" s="179">
        <v>2015</v>
      </c>
      <c r="B151" s="63" t="s">
        <v>0</v>
      </c>
      <c r="C151" s="63" t="s">
        <v>0</v>
      </c>
      <c r="D151" s="64">
        <f>+T.8!C20/1000</f>
        <v>6.9459999999999997</v>
      </c>
      <c r="E151" s="61">
        <f t="shared" si="112"/>
        <v>-6.3123819800377667</v>
      </c>
      <c r="F151" s="64">
        <f>+T.8!D20/1000</f>
        <v>680.17600000000004</v>
      </c>
      <c r="G151" s="61">
        <f t="shared" si="113"/>
        <v>1.272426782603524</v>
      </c>
      <c r="H151" s="26" t="s">
        <v>0</v>
      </c>
      <c r="I151" s="26" t="s">
        <v>0</v>
      </c>
      <c r="J151" s="64">
        <f>+T.8!F20/1000</f>
        <v>3.1890000000000001</v>
      </c>
      <c r="K151" s="61">
        <f>+(J151-J150)/J150*100</f>
        <v>-2.2378908645003048</v>
      </c>
      <c r="L151" s="64">
        <f>+T.8!G20/1000</f>
        <v>48.079000000000001</v>
      </c>
      <c r="M151" s="61">
        <f t="shared" si="115"/>
        <v>-17.213651077897925</v>
      </c>
      <c r="N151" s="63" t="s">
        <v>0</v>
      </c>
      <c r="O151" s="63" t="s">
        <v>0</v>
      </c>
      <c r="P151" s="180">
        <v>2015</v>
      </c>
      <c r="R151" s="25">
        <v>48.1</v>
      </c>
      <c r="S151" s="25">
        <f t="shared" si="116"/>
        <v>-17.21170395869191</v>
      </c>
    </row>
    <row r="152" spans="1:24" ht="18" customHeight="1" x14ac:dyDescent="0.25">
      <c r="A152" s="179">
        <v>2016</v>
      </c>
      <c r="B152" s="63" t="s">
        <v>0</v>
      </c>
      <c r="C152" s="63" t="s">
        <v>0</v>
      </c>
      <c r="D152" s="64">
        <f>T.8!C12/1000</f>
        <v>8.468</v>
      </c>
      <c r="E152" s="61">
        <f t="shared" si="112"/>
        <v>21.911891736251086</v>
      </c>
      <c r="F152" s="64">
        <f>+T.8!D24/1000</f>
        <v>751.81100000000004</v>
      </c>
      <c r="G152" s="61">
        <f t="shared" si="113"/>
        <v>10.531832937357388</v>
      </c>
      <c r="H152" s="26" t="s">
        <v>0</v>
      </c>
      <c r="I152" s="26" t="s">
        <v>0</v>
      </c>
      <c r="J152" s="64">
        <f>+T.8!F24/1000</f>
        <v>2.9460000000000002</v>
      </c>
      <c r="K152" s="61">
        <f>+(J152-J151)/J151*100</f>
        <v>-7.6199435559736557</v>
      </c>
      <c r="L152" s="64">
        <f>+T.8!G24/1000</f>
        <v>48.079000000000001</v>
      </c>
      <c r="M152" s="61">
        <f t="shared" si="115"/>
        <v>0</v>
      </c>
      <c r="N152" s="63" t="s">
        <v>0</v>
      </c>
      <c r="O152" s="63" t="s">
        <v>0</v>
      </c>
      <c r="P152" s="180">
        <v>2016</v>
      </c>
      <c r="R152" s="25"/>
      <c r="S152" s="25"/>
    </row>
    <row r="153" spans="1:24" ht="35.25" thickBot="1" x14ac:dyDescent="0.3">
      <c r="A153" s="181" t="s">
        <v>256</v>
      </c>
      <c r="B153" s="211"/>
      <c r="C153" s="182"/>
      <c r="D153" s="211"/>
      <c r="E153" s="183">
        <f>(EXP(LN(D152/D148)/(A152-A148))-1)*100</f>
        <v>5.6841244801765001</v>
      </c>
      <c r="F153" s="211"/>
      <c r="G153" s="183">
        <f>(EXP(LN(F152/F148)/(A152-A148))-1)*100</f>
        <v>5.4714409580616907</v>
      </c>
      <c r="H153" s="211"/>
      <c r="I153" s="183"/>
      <c r="J153" s="211"/>
      <c r="K153" s="183">
        <f>(EXP(LN(J152/J148)/(A152-A148))-1)*100</f>
        <v>-17.880187384471913</v>
      </c>
      <c r="L153" s="211"/>
      <c r="M153" s="183">
        <f>(EXP(LN(L152/L148)/(A152-A148))-1)*100</f>
        <v>-7.1713003169796448</v>
      </c>
      <c r="N153" s="211"/>
      <c r="O153" s="182"/>
      <c r="P153" s="184" t="s">
        <v>257</v>
      </c>
    </row>
    <row r="154" spans="1:24" ht="15.95" customHeight="1" thickTop="1" thickBot="1" x14ac:dyDescent="0.3">
      <c r="A154" s="196" t="s">
        <v>235</v>
      </c>
      <c r="B154" s="197"/>
      <c r="C154" s="197"/>
      <c r="D154" s="198"/>
      <c r="E154" s="198"/>
      <c r="F154" s="198"/>
      <c r="G154" s="198"/>
      <c r="H154" s="198"/>
      <c r="I154" s="198"/>
      <c r="J154" s="198"/>
      <c r="K154" s="198"/>
      <c r="L154" s="199"/>
      <c r="M154" s="199"/>
      <c r="N154" s="199"/>
      <c r="O154" s="199"/>
      <c r="P154" s="200" t="s">
        <v>236</v>
      </c>
      <c r="X154" s="165"/>
    </row>
    <row r="155" spans="1:24" ht="18" customHeight="1" thickTop="1" x14ac:dyDescent="0.25">
      <c r="A155" s="179">
        <v>2012</v>
      </c>
      <c r="B155" s="63" t="s">
        <v>0</v>
      </c>
      <c r="C155" s="195"/>
      <c r="D155" s="64">
        <f>+T.8!C9/1000</f>
        <v>6.7880000000000003</v>
      </c>
      <c r="E155" s="195"/>
      <c r="F155" s="64">
        <f>+T.8!D9/1000</f>
        <v>602.85299999999995</v>
      </c>
      <c r="G155" s="195"/>
      <c r="H155" s="26" t="s">
        <v>0</v>
      </c>
      <c r="I155" s="195"/>
      <c r="J155" s="64">
        <f>+T.8!F9/1000</f>
        <v>2.5859999999999999</v>
      </c>
      <c r="K155" s="195"/>
      <c r="L155" s="64">
        <f>+T.8!G9/1000</f>
        <v>24.617999999999999</v>
      </c>
      <c r="M155" s="195"/>
      <c r="N155" s="63" t="s">
        <v>0</v>
      </c>
      <c r="O155" s="195"/>
      <c r="P155" s="180">
        <v>2012</v>
      </c>
      <c r="R155">
        <v>24.6</v>
      </c>
      <c r="S155" s="25" t="e">
        <f>+(R155-#REF!)/#REF!*100</f>
        <v>#REF!</v>
      </c>
    </row>
    <row r="156" spans="1:24" ht="18" customHeight="1" x14ac:dyDescent="0.25">
      <c r="A156" s="179">
        <v>2013</v>
      </c>
      <c r="B156" s="63" t="s">
        <v>0</v>
      </c>
      <c r="C156" s="63" t="s">
        <v>0</v>
      </c>
      <c r="D156" s="64">
        <f>+T.8!C13/1000</f>
        <v>8.468</v>
      </c>
      <c r="E156" s="61">
        <f t="shared" ref="E156:E159" si="117">+(D156-D155)/D155*100</f>
        <v>24.74955804360636</v>
      </c>
      <c r="F156" s="64">
        <f>+T.8!D13/1000</f>
        <v>622.53300000000002</v>
      </c>
      <c r="G156" s="61">
        <f t="shared" ref="G156:G159" si="118">+(F156-F155)/F155*100</f>
        <v>3.2644774099158607</v>
      </c>
      <c r="H156" s="26" t="s">
        <v>0</v>
      </c>
      <c r="I156" s="26" t="s">
        <v>0</v>
      </c>
      <c r="J156" s="64">
        <f>+T.8!F13/1000</f>
        <v>1.429</v>
      </c>
      <c r="K156" s="61">
        <f t="shared" ref="K156:K159" si="119">+(J156-J155)/J155*100</f>
        <v>-44.740912606341837</v>
      </c>
      <c r="L156" s="64">
        <f>+T.8!G13/1000</f>
        <v>24.617999999999999</v>
      </c>
      <c r="M156" s="61">
        <f t="shared" ref="M156:M159" si="120">+(L156-L155)/L155*100</f>
        <v>0</v>
      </c>
      <c r="N156" s="63" t="s">
        <v>0</v>
      </c>
      <c r="O156" s="63" t="s">
        <v>0</v>
      </c>
      <c r="P156" s="180">
        <v>2013</v>
      </c>
      <c r="R156">
        <v>24.6</v>
      </c>
      <c r="S156" s="25">
        <f t="shared" ref="S156:S158" si="121">+(R156-R155)/R155*100</f>
        <v>0</v>
      </c>
    </row>
    <row r="157" spans="1:24" ht="18" customHeight="1" x14ac:dyDescent="0.25">
      <c r="A157" s="179">
        <v>2014</v>
      </c>
      <c r="B157" s="63" t="s">
        <v>0</v>
      </c>
      <c r="C157" s="63" t="s">
        <v>0</v>
      </c>
      <c r="D157" s="64">
        <f>+T.8!C17/1000</f>
        <v>7.4139999999999997</v>
      </c>
      <c r="E157" s="61">
        <f t="shared" si="117"/>
        <v>-12.446858762399625</v>
      </c>
      <c r="F157" s="64">
        <f>+T.8!D17/1000</f>
        <v>651.30499999999995</v>
      </c>
      <c r="G157" s="61">
        <f t="shared" si="118"/>
        <v>4.6217630230043927</v>
      </c>
      <c r="H157" s="26" t="s">
        <v>0</v>
      </c>
      <c r="I157" s="26" t="s">
        <v>0</v>
      </c>
      <c r="J157" s="64">
        <f>+T.8!F17/1000</f>
        <v>0.82599999999999996</v>
      </c>
      <c r="K157" s="61">
        <f t="shared" si="119"/>
        <v>-42.197340797760674</v>
      </c>
      <c r="L157" s="64">
        <f>+T.8!G17/1000</f>
        <v>17.14</v>
      </c>
      <c r="M157" s="61">
        <f t="shared" si="120"/>
        <v>-30.37614753432447</v>
      </c>
      <c r="N157" s="63" t="s">
        <v>0</v>
      </c>
      <c r="O157" s="63" t="s">
        <v>0</v>
      </c>
      <c r="P157" s="180">
        <v>2014</v>
      </c>
      <c r="R157">
        <v>17.100000000000001</v>
      </c>
      <c r="S157" s="25">
        <f t="shared" si="121"/>
        <v>-30.487804878048781</v>
      </c>
    </row>
    <row r="158" spans="1:24" ht="18" customHeight="1" x14ac:dyDescent="0.25">
      <c r="A158" s="179">
        <v>2015</v>
      </c>
      <c r="B158" s="63" t="s">
        <v>0</v>
      </c>
      <c r="C158" s="63" t="s">
        <v>0</v>
      </c>
      <c r="D158" s="64">
        <f>+T.8!C21/1000</f>
        <v>6.9459999999999997</v>
      </c>
      <c r="E158" s="61">
        <f t="shared" si="117"/>
        <v>-6.3123819800377667</v>
      </c>
      <c r="F158" s="64">
        <f>+T.8!D21/1000</f>
        <v>647.01</v>
      </c>
      <c r="G158" s="61">
        <f t="shared" si="118"/>
        <v>-0.6594452675781638</v>
      </c>
      <c r="H158" s="26" t="s">
        <v>0</v>
      </c>
      <c r="I158" s="26" t="s">
        <v>0</v>
      </c>
      <c r="J158" s="64">
        <f>+T.8!F21/1000</f>
        <v>0.78100000000000003</v>
      </c>
      <c r="K158" s="61">
        <f t="shared" si="119"/>
        <v>-5.4479418886198463</v>
      </c>
      <c r="L158" s="64">
        <f>+T.8!G21/1000</f>
        <v>17.367000000000001</v>
      </c>
      <c r="M158" s="61">
        <f t="shared" si="120"/>
        <v>1.3243873978996517</v>
      </c>
      <c r="N158" s="63" t="s">
        <v>0</v>
      </c>
      <c r="O158" s="63" t="s">
        <v>0</v>
      </c>
      <c r="P158" s="180">
        <v>2015</v>
      </c>
      <c r="R158" s="25">
        <v>17.399999999999999</v>
      </c>
      <c r="S158" s="25">
        <f t="shared" si="121"/>
        <v>1.754385964912264</v>
      </c>
    </row>
    <row r="159" spans="1:24" ht="18" customHeight="1" x14ac:dyDescent="0.25">
      <c r="A159" s="179">
        <v>2016</v>
      </c>
      <c r="B159" s="63" t="s">
        <v>0</v>
      </c>
      <c r="C159" s="63" t="s">
        <v>0</v>
      </c>
      <c r="D159" s="64">
        <f>+T.8!C25/1000</f>
        <v>8.4849999999999994</v>
      </c>
      <c r="E159" s="61">
        <f t="shared" si="117"/>
        <v>22.156636913331411</v>
      </c>
      <c r="F159" s="64">
        <f>+T.8!D25/1000</f>
        <v>693.78399999999999</v>
      </c>
      <c r="G159" s="61">
        <f t="shared" si="118"/>
        <v>7.2292545710267238</v>
      </c>
      <c r="H159" s="26" t="s">
        <v>0</v>
      </c>
      <c r="I159" s="26" t="s">
        <v>0</v>
      </c>
      <c r="J159" s="64">
        <f>+T.8!F25/1000</f>
        <v>0.36399999999999999</v>
      </c>
      <c r="K159" s="61">
        <f t="shared" si="119"/>
        <v>-53.393085787451987</v>
      </c>
      <c r="L159" s="64">
        <f>+T.8!G25/1000</f>
        <v>17.367000000000001</v>
      </c>
      <c r="M159" s="61">
        <f t="shared" si="120"/>
        <v>0</v>
      </c>
      <c r="N159" s="63" t="s">
        <v>0</v>
      </c>
      <c r="O159" s="63" t="s">
        <v>0</v>
      </c>
      <c r="P159" s="180">
        <v>2016</v>
      </c>
      <c r="R159" s="25"/>
      <c r="S159" s="25"/>
    </row>
    <row r="160" spans="1:24" ht="35.25" thickBot="1" x14ac:dyDescent="0.3">
      <c r="A160" s="181" t="s">
        <v>256</v>
      </c>
      <c r="B160" s="211"/>
      <c r="C160" s="182"/>
      <c r="D160" s="211"/>
      <c r="E160" s="183">
        <f>(EXP(LN(D159/D155)/(A159-A155))-1)*100</f>
        <v>5.7371263440564091</v>
      </c>
      <c r="F160" s="211"/>
      <c r="G160" s="183">
        <f>(EXP(LN(F159/F155)/(A159-A155))-1)*100</f>
        <v>3.574587747825908</v>
      </c>
      <c r="H160" s="211"/>
      <c r="I160" s="182"/>
      <c r="J160" s="211"/>
      <c r="K160" s="183">
        <f>(EXP(LN(J159/J155)/(A159-A155))-1)*100</f>
        <v>-38.748290265718921</v>
      </c>
      <c r="L160" s="211"/>
      <c r="M160" s="183">
        <f>(EXP(LN(L159/L155)/(A159-A155))-1)*100</f>
        <v>-8.3530514843775823</v>
      </c>
      <c r="N160" s="211"/>
      <c r="O160" s="182"/>
      <c r="P160" s="184" t="s">
        <v>257</v>
      </c>
    </row>
    <row r="161" spans="1:19" ht="15.95" customHeight="1" thickTop="1" thickBot="1" x14ac:dyDescent="0.3">
      <c r="A161" s="196" t="s">
        <v>237</v>
      </c>
      <c r="B161" s="197"/>
      <c r="C161" s="197"/>
      <c r="D161" s="198"/>
      <c r="E161" s="198"/>
      <c r="F161" s="198"/>
      <c r="G161" s="198"/>
      <c r="H161" s="198"/>
      <c r="I161" s="198"/>
      <c r="J161" s="198"/>
      <c r="K161" s="198"/>
      <c r="L161" s="199"/>
      <c r="M161" s="199"/>
      <c r="N161" s="199"/>
      <c r="O161" s="199"/>
      <c r="P161" s="200" t="s">
        <v>238</v>
      </c>
    </row>
    <row r="162" spans="1:19" ht="18" customHeight="1" thickTop="1" x14ac:dyDescent="0.25">
      <c r="A162" s="179">
        <v>2012</v>
      </c>
      <c r="B162" s="63" t="s">
        <v>0</v>
      </c>
      <c r="C162" s="195"/>
      <c r="D162" s="64">
        <f>+T.8!C51/T.8!C9*100</f>
        <v>76.370064820271068</v>
      </c>
      <c r="E162" s="195"/>
      <c r="F162" s="64">
        <f>+T.8!D51/T.8!D9*100</f>
        <v>59.528608134984815</v>
      </c>
      <c r="G162" s="195"/>
      <c r="H162" s="26" t="s">
        <v>0</v>
      </c>
      <c r="I162" s="195"/>
      <c r="J162" s="64">
        <f>+T.8!F51/T.8!F9*100</f>
        <v>71.113689095127611</v>
      </c>
      <c r="K162" s="195"/>
      <c r="L162" s="64">
        <f>+T.8!G51/T.8!G9*100</f>
        <v>51.665448046145102</v>
      </c>
      <c r="M162" s="195"/>
      <c r="N162" s="63" t="s">
        <v>0</v>
      </c>
      <c r="O162" s="195"/>
      <c r="P162" s="180">
        <v>2012</v>
      </c>
      <c r="R162">
        <v>51.7</v>
      </c>
      <c r="S162" s="25" t="e">
        <f>+(R162-#REF!)/#REF!*100</f>
        <v>#REF!</v>
      </c>
    </row>
    <row r="163" spans="1:19" ht="18" customHeight="1" x14ac:dyDescent="0.25">
      <c r="A163" s="179">
        <v>2013</v>
      </c>
      <c r="B163" s="63" t="s">
        <v>0</v>
      </c>
      <c r="C163" s="63" t="s">
        <v>0</v>
      </c>
      <c r="D163" s="64">
        <f>+T.8!C55/T.8!C13*100</f>
        <v>84.010392064241856</v>
      </c>
      <c r="E163" s="61">
        <f t="shared" ref="E163:E166" si="122">+(D163-D162)/D162*100</f>
        <v>10.004348250785823</v>
      </c>
      <c r="F163" s="64">
        <f>+T.8!D55/T.8!D13*100</f>
        <v>58.011543163173684</v>
      </c>
      <c r="G163" s="61">
        <f t="shared" ref="G163:G166" si="123">+(F163-F162)/F162*100</f>
        <v>-2.5484637039910147</v>
      </c>
      <c r="H163" s="26" t="s">
        <v>0</v>
      </c>
      <c r="I163" s="26" t="s">
        <v>0</v>
      </c>
      <c r="J163" s="64">
        <f>+T.8!F55/T.8!F13*100</f>
        <v>72.008397480755775</v>
      </c>
      <c r="K163" s="61">
        <f t="shared" ref="K163:K166" si="124">+(J163-J162)/J162*100</f>
        <v>1.2581380561361779</v>
      </c>
      <c r="L163" s="64">
        <f>+T.8!G55/T.8!G13*100</f>
        <v>51.665448046145102</v>
      </c>
      <c r="M163" s="61">
        <f t="shared" ref="M163:M166" si="125">+(L163-L162)/L162*100</f>
        <v>0</v>
      </c>
      <c r="N163" s="63" t="s">
        <v>0</v>
      </c>
      <c r="O163" s="63" t="s">
        <v>0</v>
      </c>
      <c r="P163" s="180">
        <v>2013</v>
      </c>
      <c r="R163">
        <v>51.7</v>
      </c>
      <c r="S163" s="25">
        <f t="shared" ref="S163:S165" si="126">+(R163-R162)/R162*100</f>
        <v>0</v>
      </c>
    </row>
    <row r="164" spans="1:19" ht="18" customHeight="1" x14ac:dyDescent="0.25">
      <c r="A164" s="179">
        <v>2014</v>
      </c>
      <c r="B164" s="63" t="s">
        <v>0</v>
      </c>
      <c r="C164" s="63" t="s">
        <v>0</v>
      </c>
      <c r="D164" s="64">
        <f>+T.8!C59/T.8!C17*100</f>
        <v>85.891556514701918</v>
      </c>
      <c r="E164" s="61">
        <f t="shared" si="122"/>
        <v>2.2392044653494243</v>
      </c>
      <c r="F164" s="64">
        <f>+T.8!D59/T.8!D17*100</f>
        <v>60.252109226859915</v>
      </c>
      <c r="G164" s="61">
        <f t="shared" si="123"/>
        <v>3.8622762669560649</v>
      </c>
      <c r="H164" s="26" t="s">
        <v>0</v>
      </c>
      <c r="I164" s="26" t="s">
        <v>0</v>
      </c>
      <c r="J164" s="64">
        <f>+T.8!F59/T.8!F17*100</f>
        <v>68.8861985472155</v>
      </c>
      <c r="K164" s="61">
        <f t="shared" si="124"/>
        <v>-4.3358817065394106</v>
      </c>
      <c r="L164" s="64">
        <f>+T.8!G59/T.8!G17*100</f>
        <v>53.576429404900814</v>
      </c>
      <c r="M164" s="61">
        <f t="shared" si="125"/>
        <v>3.698760837318039</v>
      </c>
      <c r="N164" s="63" t="s">
        <v>0</v>
      </c>
      <c r="O164" s="63" t="s">
        <v>0</v>
      </c>
      <c r="P164" s="180">
        <v>2014</v>
      </c>
      <c r="R164">
        <v>53.6</v>
      </c>
      <c r="S164" s="25">
        <f t="shared" si="126"/>
        <v>3.6750483558994169</v>
      </c>
    </row>
    <row r="165" spans="1:19" ht="18" customHeight="1" x14ac:dyDescent="0.25">
      <c r="A165" s="179">
        <v>2015</v>
      </c>
      <c r="B165" s="63" t="s">
        <v>0</v>
      </c>
      <c r="C165" s="63" t="s">
        <v>0</v>
      </c>
      <c r="D165" s="64">
        <f>+T.8!C63/T.8!C21*100</f>
        <v>84.998560322487762</v>
      </c>
      <c r="E165" s="61">
        <f t="shared" si="122"/>
        <v>-1.0396786697669207</v>
      </c>
      <c r="F165" s="64">
        <f>+T.8!D63/T.8!D21*100</f>
        <v>64.362529172655755</v>
      </c>
      <c r="G165" s="61">
        <f t="shared" si="123"/>
        <v>6.822034943738446</v>
      </c>
      <c r="H165" s="26" t="s">
        <v>0</v>
      </c>
      <c r="I165" s="26" t="s">
        <v>0</v>
      </c>
      <c r="J165" s="64">
        <f>+T.8!F63/T.8!F21*100</f>
        <v>67.861715749039703</v>
      </c>
      <c r="K165" s="61">
        <f t="shared" si="124"/>
        <v>-1.4872105295135463</v>
      </c>
      <c r="L165" s="64">
        <f>+T.8!G63/T.8!G21*100</f>
        <v>50.192894570161805</v>
      </c>
      <c r="M165" s="61">
        <f t="shared" si="125"/>
        <v>-6.3153421613227287</v>
      </c>
      <c r="N165" s="63" t="s">
        <v>0</v>
      </c>
      <c r="O165" s="63" t="s">
        <v>0</v>
      </c>
      <c r="P165" s="180">
        <v>2015</v>
      </c>
      <c r="R165" s="25">
        <v>50.2</v>
      </c>
      <c r="S165" s="25">
        <f t="shared" si="126"/>
        <v>-6.3432835820895495</v>
      </c>
    </row>
    <row r="166" spans="1:19" ht="18" customHeight="1" x14ac:dyDescent="0.25">
      <c r="A166" s="179">
        <v>2016</v>
      </c>
      <c r="B166" s="63" t="s">
        <v>0</v>
      </c>
      <c r="C166" s="63" t="s">
        <v>0</v>
      </c>
      <c r="D166" s="64">
        <f>+T.8!C67/T.8!C25*100</f>
        <v>82.474955804360633</v>
      </c>
      <c r="E166" s="61">
        <f t="shared" si="122"/>
        <v>-2.9689967789483469</v>
      </c>
      <c r="F166" s="64">
        <f>+T.8!D67/T.8!D25*100</f>
        <v>63.373614842659961</v>
      </c>
      <c r="G166" s="61">
        <f t="shared" si="123"/>
        <v>-1.5364752484212991</v>
      </c>
      <c r="H166" s="26" t="s">
        <v>0</v>
      </c>
      <c r="I166" s="26" t="s">
        <v>0</v>
      </c>
      <c r="J166" s="64">
        <f>+T.8!F67/T.8!F25*100</f>
        <v>69.230769230769226</v>
      </c>
      <c r="K166" s="61">
        <f t="shared" si="124"/>
        <v>2.0174165457184099</v>
      </c>
      <c r="L166" s="64">
        <f>+T.8!G67/T.8!G25*100</f>
        <v>50.192894570161805</v>
      </c>
      <c r="M166" s="61">
        <f t="shared" si="125"/>
        <v>0</v>
      </c>
      <c r="N166" s="63" t="s">
        <v>0</v>
      </c>
      <c r="O166" s="63" t="s">
        <v>0</v>
      </c>
      <c r="P166" s="180">
        <v>2016</v>
      </c>
      <c r="R166" s="25"/>
      <c r="S166" s="25"/>
    </row>
    <row r="167" spans="1:19" ht="24" customHeight="1" thickBot="1" x14ac:dyDescent="0.3">
      <c r="A167" s="207" t="s">
        <v>256</v>
      </c>
      <c r="B167" s="212"/>
      <c r="C167" s="208"/>
      <c r="D167" s="212"/>
      <c r="E167" s="209">
        <f>(EXP(LN(D166/D162)/(A166-A162))-1)*100</f>
        <v>1.9411980030165754</v>
      </c>
      <c r="F167" s="212"/>
      <c r="G167" s="209">
        <f>(EXP(LN(F166/F162)/(A166-A162))-1)*100</f>
        <v>1.5770715318280448</v>
      </c>
      <c r="H167" s="212"/>
      <c r="I167" s="208"/>
      <c r="J167" s="212"/>
      <c r="K167" s="209">
        <f>(EXP(LN(J166/J162)/(A166-A162))-1)*100</f>
        <v>-0.66861588527544757</v>
      </c>
      <c r="L167" s="212"/>
      <c r="M167" s="209">
        <f>(EXP(LN(L166/L162)/(A166-A162))-1)*100</f>
        <v>-0.72028759264206599</v>
      </c>
      <c r="N167" s="212"/>
      <c r="O167" s="208"/>
      <c r="P167" s="210" t="s">
        <v>257</v>
      </c>
    </row>
    <row r="168" spans="1:19" ht="15.75" thickTop="1" x14ac:dyDescent="0.25">
      <c r="A168" s="344" t="s">
        <v>311</v>
      </c>
      <c r="B168" s="344"/>
      <c r="C168" s="344"/>
      <c r="D168" s="344"/>
      <c r="E168" s="344"/>
      <c r="F168" s="344"/>
      <c r="G168" s="344"/>
      <c r="H168" s="344"/>
      <c r="I168" s="345" t="s">
        <v>312</v>
      </c>
      <c r="J168" s="345"/>
      <c r="K168" s="345"/>
      <c r="L168" s="345"/>
      <c r="M168" s="345"/>
      <c r="N168" s="345"/>
      <c r="O168" s="345"/>
      <c r="P168" s="345"/>
      <c r="Q168" s="12"/>
    </row>
  </sheetData>
  <mergeCells count="19">
    <mergeCell ref="I168:P168"/>
    <mergeCell ref="A1:P1"/>
    <mergeCell ref="P3:P6"/>
    <mergeCell ref="N3:O3"/>
    <mergeCell ref="N4:O4"/>
    <mergeCell ref="A3:A6"/>
    <mergeCell ref="H3:I3"/>
    <mergeCell ref="H4:I4"/>
    <mergeCell ref="J3:K3"/>
    <mergeCell ref="J4:K4"/>
    <mergeCell ref="L3:M3"/>
    <mergeCell ref="L4:M4"/>
    <mergeCell ref="B3:C3"/>
    <mergeCell ref="B4:C4"/>
    <mergeCell ref="D3:E3"/>
    <mergeCell ref="D4:E4"/>
    <mergeCell ref="F3:G3"/>
    <mergeCell ref="F4:G4"/>
    <mergeCell ref="A168:H168"/>
  </mergeCells>
  <printOptions horizontalCentered="1" verticalCentered="1"/>
  <pageMargins left="0.196850393700787" right="0.196850393700787" top="0.196850393700787" bottom="0.196850393700787" header="0.31496062992126" footer="0.31496062992126"/>
  <pageSetup paperSize="9" scale="99" orientation="landscape" r:id="rId1"/>
  <rowBreaks count="7" manualBreakCount="7">
    <brk id="27" max="15" man="1"/>
    <brk id="48" max="15" man="1"/>
    <brk id="69" max="15" man="1"/>
    <brk id="90" max="15" man="1"/>
    <brk id="111" max="15" man="1"/>
    <brk id="125" max="15" man="1"/>
    <brk id="146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P71"/>
  <sheetViews>
    <sheetView showGridLines="0" rightToLeft="1" view="pageBreakPreview" topLeftCell="A58" zoomScale="115" zoomScaleNormal="100" zoomScaleSheetLayoutView="115" workbookViewId="0">
      <selection activeCell="J92" sqref="J92:J93"/>
    </sheetView>
  </sheetViews>
  <sheetFormatPr defaultRowHeight="15" x14ac:dyDescent="0.25"/>
  <cols>
    <col min="1" max="1" width="16.7109375" customWidth="1"/>
    <col min="2" max="6" width="10.7109375" customWidth="1"/>
    <col min="7" max="7" width="12" customWidth="1"/>
    <col min="8" max="8" width="13.7109375" customWidth="1"/>
    <col min="9" max="9" width="16.7109375" customWidth="1"/>
  </cols>
  <sheetData>
    <row r="1" spans="1:9" s="21" customFormat="1" ht="30" customHeight="1" x14ac:dyDescent="0.45">
      <c r="A1" s="56" t="s">
        <v>240</v>
      </c>
      <c r="B1" s="56"/>
      <c r="C1" s="56"/>
      <c r="D1" s="56"/>
      <c r="E1" s="56"/>
      <c r="F1" s="56"/>
      <c r="G1" s="56"/>
      <c r="H1" s="56"/>
      <c r="I1" s="56"/>
    </row>
    <row r="2" spans="1:9" s="22" customFormat="1" ht="30" customHeight="1" x14ac:dyDescent="0.3">
      <c r="A2" s="59" t="s">
        <v>241</v>
      </c>
      <c r="B2" s="59"/>
      <c r="C2" s="59"/>
      <c r="D2" s="59"/>
      <c r="E2" s="59"/>
      <c r="F2" s="59"/>
      <c r="G2" s="59"/>
      <c r="H2" s="59"/>
      <c r="I2" s="59"/>
    </row>
    <row r="3" spans="1:9" ht="20.25" x14ac:dyDescent="0.25">
      <c r="A3" s="7" t="s">
        <v>2</v>
      </c>
      <c r="B3" s="1"/>
      <c r="C3" s="1"/>
      <c r="D3" s="67"/>
      <c r="E3" s="67"/>
      <c r="F3" s="67"/>
      <c r="G3" s="1"/>
      <c r="H3" s="2"/>
      <c r="I3" s="3" t="s">
        <v>3</v>
      </c>
    </row>
    <row r="4" spans="1:9" ht="33" customHeight="1" x14ac:dyDescent="0.25">
      <c r="A4" s="356" t="s">
        <v>4</v>
      </c>
      <c r="B4" s="321" t="s">
        <v>23</v>
      </c>
      <c r="C4" s="322" t="s">
        <v>6</v>
      </c>
      <c r="D4" s="322" t="s">
        <v>7</v>
      </c>
      <c r="E4" s="322" t="s">
        <v>8</v>
      </c>
      <c r="F4" s="322" t="s">
        <v>9</v>
      </c>
      <c r="G4" s="323" t="s">
        <v>292</v>
      </c>
      <c r="H4" s="325" t="s">
        <v>276</v>
      </c>
      <c r="I4" s="357" t="s">
        <v>10</v>
      </c>
    </row>
    <row r="5" spans="1:9" ht="15" customHeight="1" x14ac:dyDescent="0.25">
      <c r="A5" s="356"/>
      <c r="B5" s="321" t="s">
        <v>11</v>
      </c>
      <c r="C5" s="322" t="s">
        <v>12</v>
      </c>
      <c r="D5" s="322" t="s">
        <v>13</v>
      </c>
      <c r="E5" s="322" t="s">
        <v>14</v>
      </c>
      <c r="F5" s="322" t="s">
        <v>15</v>
      </c>
      <c r="G5" s="335" t="s">
        <v>291</v>
      </c>
      <c r="H5" s="324" t="s">
        <v>275</v>
      </c>
      <c r="I5" s="357"/>
    </row>
    <row r="6" spans="1:9" s="65" customFormat="1" ht="19.5" x14ac:dyDescent="0.25">
      <c r="A6" s="217" t="s">
        <v>184</v>
      </c>
      <c r="B6" s="218"/>
      <c r="C6" s="218"/>
      <c r="D6" s="218"/>
      <c r="E6" s="218"/>
      <c r="F6" s="218"/>
      <c r="G6" s="218"/>
      <c r="H6" s="219"/>
      <c r="I6" s="219"/>
    </row>
    <row r="7" spans="1:9" x14ac:dyDescent="0.25">
      <c r="A7" s="213">
        <v>2012</v>
      </c>
      <c r="B7" s="220"/>
      <c r="C7" s="220"/>
      <c r="D7" s="221"/>
      <c r="E7" s="220"/>
      <c r="F7" s="221"/>
      <c r="G7" s="221"/>
      <c r="H7" s="220"/>
      <c r="I7" s="216">
        <v>2012</v>
      </c>
    </row>
    <row r="8" spans="1:9" s="8" customFormat="1" ht="18" customHeight="1" x14ac:dyDescent="0.25">
      <c r="A8" s="73" t="s">
        <v>16</v>
      </c>
      <c r="B8" s="71" t="s">
        <v>17</v>
      </c>
      <c r="C8" s="76">
        <f>T.6!C8/T.5!C8*100</f>
        <v>71.700584925309855</v>
      </c>
      <c r="D8" s="72">
        <v>54.1</v>
      </c>
      <c r="E8" s="71" t="s">
        <v>17</v>
      </c>
      <c r="F8" s="72">
        <v>86.5</v>
      </c>
      <c r="G8" s="76">
        <v>71</v>
      </c>
      <c r="H8" s="71" t="s">
        <v>17</v>
      </c>
      <c r="I8" s="74" t="s">
        <v>18</v>
      </c>
    </row>
    <row r="9" spans="1:9" s="50" customFormat="1" ht="18" customHeight="1" x14ac:dyDescent="0.2">
      <c r="A9" s="42" t="s">
        <v>19</v>
      </c>
      <c r="B9" s="7" t="s">
        <v>17</v>
      </c>
      <c r="C9" s="76">
        <f>T.6!C9/T.5!C9*100</f>
        <v>48.448319957131204</v>
      </c>
      <c r="D9" s="11">
        <v>39.200000000000003</v>
      </c>
      <c r="E9" s="7" t="s">
        <v>17</v>
      </c>
      <c r="F9" s="11">
        <v>51.3</v>
      </c>
      <c r="G9" s="11">
        <v>49.4</v>
      </c>
      <c r="H9" s="7" t="s">
        <v>17</v>
      </c>
      <c r="I9" s="40" t="s">
        <v>20</v>
      </c>
    </row>
    <row r="10" spans="1:9" s="13" customFormat="1" x14ac:dyDescent="0.2">
      <c r="A10" s="43" t="s">
        <v>21</v>
      </c>
      <c r="B10" s="68" t="s">
        <v>17</v>
      </c>
      <c r="C10" s="76">
        <f>T.6!C10/T.5!C10*100</f>
        <v>88.711370241610283</v>
      </c>
      <c r="D10" s="69">
        <v>79.400000000000006</v>
      </c>
      <c r="E10" s="68" t="s">
        <v>17</v>
      </c>
      <c r="F10" s="69">
        <v>90.7</v>
      </c>
      <c r="G10" s="69">
        <v>79.400000000000006</v>
      </c>
      <c r="H10" s="68" t="s">
        <v>17</v>
      </c>
      <c r="I10" s="75" t="s">
        <v>22</v>
      </c>
    </row>
    <row r="11" spans="1:9" x14ac:dyDescent="0.25">
      <c r="A11" s="213">
        <v>2013</v>
      </c>
      <c r="B11" s="214"/>
      <c r="C11" s="214"/>
      <c r="D11" s="215"/>
      <c r="E11" s="214"/>
      <c r="F11" s="215"/>
      <c r="G11" s="215"/>
      <c r="H11" s="214"/>
      <c r="I11" s="216">
        <v>2013</v>
      </c>
    </row>
    <row r="12" spans="1:9" s="8" customFormat="1" ht="18" customHeight="1" x14ac:dyDescent="0.25">
      <c r="A12" s="73" t="s">
        <v>16</v>
      </c>
      <c r="B12" s="71" t="s">
        <v>17</v>
      </c>
      <c r="C12" s="76">
        <f>T.6!C12/T.5!C12*100</f>
        <v>72.056393614112665</v>
      </c>
      <c r="D12" s="76">
        <v>54</v>
      </c>
      <c r="E12" s="71" t="s">
        <v>17</v>
      </c>
      <c r="F12" s="72">
        <v>87.2</v>
      </c>
      <c r="G12" s="72">
        <v>67.2</v>
      </c>
      <c r="H12" s="71" t="s">
        <v>17</v>
      </c>
      <c r="I12" s="74" t="s">
        <v>18</v>
      </c>
    </row>
    <row r="13" spans="1:9" s="50" customFormat="1" ht="18" customHeight="1" x14ac:dyDescent="0.2">
      <c r="A13" s="42" t="s">
        <v>19</v>
      </c>
      <c r="B13" s="7" t="s">
        <v>17</v>
      </c>
      <c r="C13" s="76">
        <f>T.6!C13/T.5!C13*100</f>
        <v>48.3376773196049</v>
      </c>
      <c r="D13" s="11">
        <v>40.4</v>
      </c>
      <c r="E13" s="7" t="s">
        <v>17</v>
      </c>
      <c r="F13" s="11">
        <v>52.1</v>
      </c>
      <c r="G13" s="11">
        <v>48.1</v>
      </c>
      <c r="H13" s="7" t="s">
        <v>17</v>
      </c>
      <c r="I13" s="40" t="s">
        <v>20</v>
      </c>
    </row>
    <row r="14" spans="1:9" s="13" customFormat="1" x14ac:dyDescent="0.2">
      <c r="A14" s="43" t="s">
        <v>21</v>
      </c>
      <c r="B14" s="68" t="s">
        <v>17</v>
      </c>
      <c r="C14" s="76">
        <f>T.6!C14/T.5!C14*100</f>
        <v>88.806183312290727</v>
      </c>
      <c r="D14" s="69">
        <v>76.900000000000006</v>
      </c>
      <c r="E14" s="68" t="s">
        <v>17</v>
      </c>
      <c r="F14" s="69">
        <v>91.1</v>
      </c>
      <c r="G14" s="69">
        <v>74.3</v>
      </c>
      <c r="H14" s="68" t="s">
        <v>17</v>
      </c>
      <c r="I14" s="75" t="s">
        <v>22</v>
      </c>
    </row>
    <row r="15" spans="1:9" x14ac:dyDescent="0.25">
      <c r="A15" s="213">
        <v>2014</v>
      </c>
      <c r="B15" s="214"/>
      <c r="C15" s="214"/>
      <c r="D15" s="215"/>
      <c r="E15" s="214"/>
      <c r="F15" s="215"/>
      <c r="G15" s="215"/>
      <c r="H15" s="214"/>
      <c r="I15" s="216">
        <v>2014</v>
      </c>
    </row>
    <row r="16" spans="1:9" s="8" customFormat="1" ht="18" customHeight="1" x14ac:dyDescent="0.25">
      <c r="A16" s="73" t="s">
        <v>16</v>
      </c>
      <c r="B16" s="71" t="s">
        <v>17</v>
      </c>
      <c r="C16" s="76">
        <f>T.6!C16/T.5!C16*100</f>
        <v>71.017488456661638</v>
      </c>
      <c r="D16" s="72">
        <v>54.1</v>
      </c>
      <c r="E16" s="71" t="s">
        <v>17</v>
      </c>
      <c r="F16" s="72">
        <v>87.6</v>
      </c>
      <c r="G16" s="72">
        <v>71.7</v>
      </c>
      <c r="H16" s="71" t="s">
        <v>17</v>
      </c>
      <c r="I16" s="74" t="s">
        <v>18</v>
      </c>
    </row>
    <row r="17" spans="1:9" s="50" customFormat="1" ht="18" customHeight="1" x14ac:dyDescent="0.2">
      <c r="A17" s="42" t="s">
        <v>19</v>
      </c>
      <c r="B17" s="7" t="s">
        <v>17</v>
      </c>
      <c r="C17" s="76">
        <f>T.6!C17/T.5!C17*100</f>
        <v>48.396301792032872</v>
      </c>
      <c r="D17" s="11">
        <v>41.2</v>
      </c>
      <c r="E17" s="7" t="s">
        <v>17</v>
      </c>
      <c r="F17" s="11">
        <v>51.9</v>
      </c>
      <c r="G17" s="11">
        <v>45.7</v>
      </c>
      <c r="H17" s="7" t="s">
        <v>17</v>
      </c>
      <c r="I17" s="40" t="s">
        <v>20</v>
      </c>
    </row>
    <row r="18" spans="1:9" s="13" customFormat="1" ht="18" customHeight="1" x14ac:dyDescent="0.2">
      <c r="A18" s="43" t="s">
        <v>21</v>
      </c>
      <c r="B18" s="68" t="s">
        <v>17</v>
      </c>
      <c r="C18" s="76">
        <f>T.6!C18/T.5!C18*100</f>
        <v>86.790182008361398</v>
      </c>
      <c r="D18" s="69">
        <v>75.400000000000006</v>
      </c>
      <c r="E18" s="68" t="s">
        <v>17</v>
      </c>
      <c r="F18" s="69">
        <v>91.3</v>
      </c>
      <c r="G18" s="69">
        <v>81.099999999999994</v>
      </c>
      <c r="H18" s="68" t="s">
        <v>17</v>
      </c>
      <c r="I18" s="75" t="s">
        <v>22</v>
      </c>
    </row>
    <row r="19" spans="1:9" x14ac:dyDescent="0.25">
      <c r="A19" s="213">
        <v>2015</v>
      </c>
      <c r="B19" s="214"/>
      <c r="C19" s="214"/>
      <c r="D19" s="215"/>
      <c r="E19" s="214"/>
      <c r="F19" s="215"/>
      <c r="G19" s="215"/>
      <c r="H19" s="214"/>
      <c r="I19" s="216">
        <v>2015</v>
      </c>
    </row>
    <row r="20" spans="1:9" s="8" customFormat="1" ht="18" customHeight="1" x14ac:dyDescent="0.25">
      <c r="A20" s="73" t="s">
        <v>16</v>
      </c>
      <c r="B20" s="71" t="s">
        <v>17</v>
      </c>
      <c r="C20" s="76">
        <f>T.6!C20/T.5!C20*100</f>
        <v>71.568523544672431</v>
      </c>
      <c r="D20" s="76">
        <f>+T.6!D20/T.5!D20*100</f>
        <v>54.023843829365973</v>
      </c>
      <c r="E20" s="71" t="s">
        <v>17</v>
      </c>
      <c r="F20" s="76">
        <f>+T.6!F20/T.5!F20*100</f>
        <v>88.62707387027632</v>
      </c>
      <c r="G20" s="76">
        <f>+T.6!G20/T.5!G20*100</f>
        <v>75.946503443074505</v>
      </c>
      <c r="H20" s="71" t="s">
        <v>17</v>
      </c>
      <c r="I20" s="74" t="s">
        <v>18</v>
      </c>
    </row>
    <row r="21" spans="1:9" s="50" customFormat="1" ht="18" customHeight="1" x14ac:dyDescent="0.2">
      <c r="A21" s="42" t="s">
        <v>19</v>
      </c>
      <c r="B21" s="7" t="s">
        <v>17</v>
      </c>
      <c r="C21" s="76">
        <f>T.6!C21/T.5!C21*100</f>
        <v>48.004275982850579</v>
      </c>
      <c r="D21" s="70">
        <f>+T.6!D21/T.5!D21*100</f>
        <v>40.17629911189546</v>
      </c>
      <c r="E21" s="7" t="s">
        <v>17</v>
      </c>
      <c r="F21" s="70">
        <f>+T.6!F21/T.5!F21*100</f>
        <v>52.0999312014537</v>
      </c>
      <c r="G21" s="70">
        <f>+T.6!G21/T.5!G21*100</f>
        <v>45.963543139361725</v>
      </c>
      <c r="H21" s="7" t="s">
        <v>17</v>
      </c>
      <c r="I21" s="40" t="s">
        <v>20</v>
      </c>
    </row>
    <row r="22" spans="1:9" s="13" customFormat="1" ht="18" customHeight="1" x14ac:dyDescent="0.2">
      <c r="A22" s="43" t="s">
        <v>21</v>
      </c>
      <c r="B22" s="68" t="s">
        <v>17</v>
      </c>
      <c r="C22" s="76">
        <f>T.6!C22/T.5!C22*100</f>
        <v>87.621165168887515</v>
      </c>
      <c r="D22" s="77">
        <f>+T.6!D22/T.5!D22*100</f>
        <v>76.767885273635017</v>
      </c>
      <c r="E22" s="68" t="s">
        <v>17</v>
      </c>
      <c r="F22" s="77">
        <f>+T.6!F22/T.5!F22*100</f>
        <v>92.074840739861301</v>
      </c>
      <c r="G22" s="77">
        <f>+T.6!G22/T.5!G22*100</f>
        <v>85.657962434710129</v>
      </c>
      <c r="H22" s="68" t="s">
        <v>17</v>
      </c>
      <c r="I22" s="75" t="s">
        <v>22</v>
      </c>
    </row>
    <row r="23" spans="1:9" x14ac:dyDescent="0.25">
      <c r="A23" s="213">
        <v>2016</v>
      </c>
      <c r="B23" s="214"/>
      <c r="C23" s="214"/>
      <c r="D23" s="215"/>
      <c r="E23" s="214"/>
      <c r="F23" s="215"/>
      <c r="G23" s="215"/>
      <c r="H23" s="214"/>
      <c r="I23" s="216">
        <v>2016</v>
      </c>
    </row>
    <row r="24" spans="1:9" s="8" customFormat="1" ht="18" customHeight="1" x14ac:dyDescent="0.25">
      <c r="A24" s="73" t="s">
        <v>16</v>
      </c>
      <c r="B24" s="161">
        <v>80.599999999999994</v>
      </c>
      <c r="C24" s="76">
        <f>T.6!C24/T.5!C24*100</f>
        <v>71.992449381117666</v>
      </c>
      <c r="D24" s="76">
        <f>+T.6!D24/T.5!D24*100</f>
        <v>55.273014634696736</v>
      </c>
      <c r="E24" s="72">
        <v>65.400000000000006</v>
      </c>
      <c r="F24" s="76">
        <f>+T.6!F24/T.5!F24*100</f>
        <v>89.077032757720289</v>
      </c>
      <c r="G24" s="76">
        <f>+T.6!G24/T.5!G24*100</f>
        <v>75.946503443074505</v>
      </c>
      <c r="H24" s="71" t="s">
        <v>17</v>
      </c>
      <c r="I24" s="74" t="s">
        <v>18</v>
      </c>
    </row>
    <row r="25" spans="1:9" s="50" customFormat="1" ht="18" customHeight="1" x14ac:dyDescent="0.2">
      <c r="A25" s="42" t="s">
        <v>19</v>
      </c>
      <c r="B25" s="60">
        <v>47.5</v>
      </c>
      <c r="C25" s="76">
        <f>T.6!C25/T.5!C25*100</f>
        <v>47.839048832571827</v>
      </c>
      <c r="D25" s="70">
        <f>+T.6!D25/T.5!D25*100</f>
        <v>42.006211232622093</v>
      </c>
      <c r="E25" s="7" t="s">
        <v>17</v>
      </c>
      <c r="F25" s="70">
        <f>+T.6!F25/T.5!F25*100</f>
        <v>52.387202371761219</v>
      </c>
      <c r="G25" s="70">
        <f>+T.6!G25/T.5!G25*100</f>
        <v>45.963543139361725</v>
      </c>
      <c r="H25" s="7" t="s">
        <v>17</v>
      </c>
      <c r="I25" s="40" t="s">
        <v>20</v>
      </c>
    </row>
    <row r="26" spans="1:9" s="13" customFormat="1" ht="18" customHeight="1" thickBot="1" x14ac:dyDescent="0.25">
      <c r="A26" s="222" t="s">
        <v>21</v>
      </c>
      <c r="B26" s="223">
        <v>83.5</v>
      </c>
      <c r="C26" s="224">
        <f>T.6!C26/T.5!C26*100</f>
        <v>87.908283687860703</v>
      </c>
      <c r="D26" s="225">
        <f>+T.6!D26/T.5!D26*100</f>
        <v>73.063860865040027</v>
      </c>
      <c r="E26" s="226" t="s">
        <v>17</v>
      </c>
      <c r="F26" s="225">
        <f>+T.6!F26/T.5!F26*100</f>
        <v>92.450413111675729</v>
      </c>
      <c r="G26" s="225">
        <f>+T.6!G26/T.5!G26*100</f>
        <v>85.657962434710129</v>
      </c>
      <c r="H26" s="226" t="s">
        <v>17</v>
      </c>
      <c r="I26" s="227" t="s">
        <v>22</v>
      </c>
    </row>
    <row r="27" spans="1:9" s="65" customFormat="1" ht="20.25" thickTop="1" x14ac:dyDescent="0.25">
      <c r="A27" s="217" t="s">
        <v>183</v>
      </c>
      <c r="B27" s="218"/>
      <c r="C27" s="218"/>
      <c r="D27" s="218"/>
      <c r="E27" s="218"/>
      <c r="F27" s="218"/>
      <c r="G27" s="218"/>
      <c r="H27" s="219"/>
      <c r="I27" s="219"/>
    </row>
    <row r="28" spans="1:9" x14ac:dyDescent="0.25">
      <c r="A28" s="213">
        <v>2012</v>
      </c>
      <c r="B28" s="214"/>
      <c r="C28" s="214"/>
      <c r="D28" s="215"/>
      <c r="E28" s="214"/>
      <c r="F28" s="215"/>
      <c r="G28" s="215"/>
      <c r="H28" s="214"/>
      <c r="I28" s="216">
        <v>2012</v>
      </c>
    </row>
    <row r="29" spans="1:9" s="8" customFormat="1" ht="18" customHeight="1" x14ac:dyDescent="0.25">
      <c r="A29" s="73" t="s">
        <v>16</v>
      </c>
      <c r="B29" s="71" t="s">
        <v>17</v>
      </c>
      <c r="C29" s="76">
        <f>T.6!C29/T.5!C29*100</f>
        <v>86.890844916171744</v>
      </c>
      <c r="D29" s="72">
        <v>77.599999999999994</v>
      </c>
      <c r="E29" s="71" t="s">
        <v>17</v>
      </c>
      <c r="F29" s="72">
        <v>95.7</v>
      </c>
      <c r="G29" s="72">
        <v>81.900000000000006</v>
      </c>
      <c r="H29" s="71" t="s">
        <v>17</v>
      </c>
      <c r="I29" s="74" t="s">
        <v>18</v>
      </c>
    </row>
    <row r="30" spans="1:9" s="50" customFormat="1" ht="18" customHeight="1" x14ac:dyDescent="0.2">
      <c r="A30" s="42" t="s">
        <v>19</v>
      </c>
      <c r="B30" s="7" t="s">
        <v>17</v>
      </c>
      <c r="C30" s="76">
        <f>T.6!C30/T.5!C30*100</f>
        <v>64.073090529101037</v>
      </c>
      <c r="D30" s="11">
        <v>62.7</v>
      </c>
      <c r="E30" s="7" t="s">
        <v>17</v>
      </c>
      <c r="F30" s="11">
        <v>68.099999999999994</v>
      </c>
      <c r="G30" s="11">
        <v>57.9</v>
      </c>
      <c r="H30" s="7" t="s">
        <v>17</v>
      </c>
      <c r="I30" s="40" t="s">
        <v>20</v>
      </c>
    </row>
    <row r="31" spans="1:9" s="13" customFormat="1" ht="18" customHeight="1" x14ac:dyDescent="0.2">
      <c r="A31" s="43" t="s">
        <v>21</v>
      </c>
      <c r="B31" s="68" t="s">
        <v>17</v>
      </c>
      <c r="C31" s="76">
        <f>T.6!C31/T.5!C31*100</f>
        <v>97.947025404950921</v>
      </c>
      <c r="D31" s="69">
        <v>94.5</v>
      </c>
      <c r="E31" s="68" t="s">
        <v>17</v>
      </c>
      <c r="F31" s="69">
        <v>97.7</v>
      </c>
      <c r="G31" s="69">
        <v>89.3</v>
      </c>
      <c r="H31" s="68" t="s">
        <v>17</v>
      </c>
      <c r="I31" s="75" t="s">
        <v>22</v>
      </c>
    </row>
    <row r="32" spans="1:9" x14ac:dyDescent="0.25">
      <c r="A32" s="213">
        <v>2013</v>
      </c>
      <c r="B32" s="214"/>
      <c r="C32" s="214"/>
      <c r="D32" s="215"/>
      <c r="E32" s="214"/>
      <c r="F32" s="215"/>
      <c r="G32" s="215"/>
      <c r="H32" s="214"/>
      <c r="I32" s="216">
        <v>2013</v>
      </c>
    </row>
    <row r="33" spans="1:9" s="8" customFormat="1" ht="18" customHeight="1" x14ac:dyDescent="0.25">
      <c r="A33" s="73" t="s">
        <v>16</v>
      </c>
      <c r="B33" s="71" t="s">
        <v>17</v>
      </c>
      <c r="C33" s="76">
        <f>T.6!C33/T.5!C33*100</f>
        <v>87.197417804682331</v>
      </c>
      <c r="D33" s="72">
        <v>78.3</v>
      </c>
      <c r="E33" s="71" t="s">
        <v>17</v>
      </c>
      <c r="F33" s="72">
        <v>96.2</v>
      </c>
      <c r="G33" s="72">
        <v>78.099999999999994</v>
      </c>
      <c r="H33" s="71" t="s">
        <v>17</v>
      </c>
      <c r="I33" s="74" t="s">
        <v>18</v>
      </c>
    </row>
    <row r="34" spans="1:9" s="50" customFormat="1" ht="18" customHeight="1" x14ac:dyDescent="0.2">
      <c r="A34" s="42" t="s">
        <v>19</v>
      </c>
      <c r="B34" s="7" t="s">
        <v>17</v>
      </c>
      <c r="C34" s="76">
        <f>T.6!C34/T.5!C34*100</f>
        <v>63.952173667250833</v>
      </c>
      <c r="D34" s="11">
        <v>64.599999999999994</v>
      </c>
      <c r="E34" s="7" t="s">
        <v>17</v>
      </c>
      <c r="F34" s="70">
        <v>70</v>
      </c>
      <c r="G34" s="11">
        <v>56.3</v>
      </c>
      <c r="H34" s="7" t="s">
        <v>17</v>
      </c>
      <c r="I34" s="40" t="s">
        <v>20</v>
      </c>
    </row>
    <row r="35" spans="1:9" s="13" customFormat="1" ht="18" customHeight="1" x14ac:dyDescent="0.2">
      <c r="A35" s="43" t="s">
        <v>21</v>
      </c>
      <c r="B35" s="68" t="s">
        <v>17</v>
      </c>
      <c r="C35" s="76">
        <f>T.6!C35/T.5!C35*100</f>
        <v>98.114489139838</v>
      </c>
      <c r="D35" s="69">
        <v>94.2</v>
      </c>
      <c r="E35" s="68" t="s">
        <v>17</v>
      </c>
      <c r="F35" s="69">
        <v>97.9</v>
      </c>
      <c r="G35" s="69">
        <v>84.8</v>
      </c>
      <c r="H35" s="68" t="s">
        <v>17</v>
      </c>
      <c r="I35" s="75" t="s">
        <v>22</v>
      </c>
    </row>
    <row r="36" spans="1:9" x14ac:dyDescent="0.25">
      <c r="A36" s="213">
        <v>2014</v>
      </c>
      <c r="B36" s="214"/>
      <c r="C36" s="214"/>
      <c r="D36" s="215"/>
      <c r="E36" s="214"/>
      <c r="F36" s="215"/>
      <c r="G36" s="215"/>
      <c r="H36" s="214"/>
      <c r="I36" s="216">
        <v>2014</v>
      </c>
    </row>
    <row r="37" spans="1:9" s="8" customFormat="1" ht="18" customHeight="1" x14ac:dyDescent="0.25">
      <c r="A37" s="73" t="s">
        <v>16</v>
      </c>
      <c r="B37" s="71" t="s">
        <v>17</v>
      </c>
      <c r="C37" s="76">
        <f>T.6!C37/T.5!C37*100</f>
        <v>86.694298689099355</v>
      </c>
      <c r="D37" s="72">
        <v>78.2</v>
      </c>
      <c r="E37" s="71" t="s">
        <v>17</v>
      </c>
      <c r="F37" s="72">
        <v>96.1</v>
      </c>
      <c r="G37" s="72">
        <v>85.2</v>
      </c>
      <c r="H37" s="71" t="s">
        <v>17</v>
      </c>
      <c r="I37" s="74" t="s">
        <v>18</v>
      </c>
    </row>
    <row r="38" spans="1:9" s="50" customFormat="1" ht="18" customHeight="1" x14ac:dyDescent="0.2">
      <c r="A38" s="42" t="s">
        <v>19</v>
      </c>
      <c r="B38" s="7" t="s">
        <v>17</v>
      </c>
      <c r="C38" s="76">
        <f>T.6!C38/T.5!C38*100</f>
        <v>64.057218956649521</v>
      </c>
      <c r="D38" s="11">
        <v>64.900000000000006</v>
      </c>
      <c r="E38" s="7" t="s">
        <v>17</v>
      </c>
      <c r="F38" s="11">
        <v>68.900000000000006</v>
      </c>
      <c r="G38" s="11">
        <v>54.2</v>
      </c>
      <c r="H38" s="7" t="s">
        <v>17</v>
      </c>
      <c r="I38" s="40" t="s">
        <v>20</v>
      </c>
    </row>
    <row r="39" spans="1:9" s="13" customFormat="1" ht="18" customHeight="1" x14ac:dyDescent="0.2">
      <c r="A39" s="43" t="s">
        <v>21</v>
      </c>
      <c r="B39" s="68" t="s">
        <v>17</v>
      </c>
      <c r="C39" s="76">
        <f>T.6!C39/T.5!C39*100</f>
        <v>97.629484369592802</v>
      </c>
      <c r="D39" s="69">
        <v>93.4</v>
      </c>
      <c r="E39" s="68" t="s">
        <v>17</v>
      </c>
      <c r="F39" s="69">
        <v>97.8</v>
      </c>
      <c r="G39" s="69">
        <v>94.2</v>
      </c>
      <c r="H39" s="68" t="s">
        <v>17</v>
      </c>
      <c r="I39" s="75" t="s">
        <v>22</v>
      </c>
    </row>
    <row r="40" spans="1:9" x14ac:dyDescent="0.25">
      <c r="A40" s="213">
        <v>2015</v>
      </c>
      <c r="B40" s="214"/>
      <c r="C40" s="214"/>
      <c r="D40" s="215"/>
      <c r="E40" s="214"/>
      <c r="F40" s="215"/>
      <c r="G40" s="215"/>
      <c r="H40" s="214"/>
      <c r="I40" s="216">
        <v>2015</v>
      </c>
    </row>
    <row r="41" spans="1:9" s="8" customFormat="1" ht="18" customHeight="1" x14ac:dyDescent="0.25">
      <c r="A41" s="73" t="s">
        <v>16</v>
      </c>
      <c r="B41" s="71" t="s">
        <v>17</v>
      </c>
      <c r="C41" s="76">
        <f>T.6!C41/T.5!C41*100</f>
        <v>86.944545538880931</v>
      </c>
      <c r="D41" s="76">
        <f>+T.6!D41/T.5!D41*100</f>
        <v>77.623278701973092</v>
      </c>
      <c r="E41" s="71" t="s">
        <v>17</v>
      </c>
      <c r="F41" s="76">
        <f>+T.6!F41/T.5!F41*100</f>
        <v>96.251186261528758</v>
      </c>
      <c r="G41" s="76">
        <f>+T.6!G41/T.5!G41*100</f>
        <v>87.171574940865781</v>
      </c>
      <c r="H41" s="71" t="s">
        <v>17</v>
      </c>
      <c r="I41" s="74" t="s">
        <v>18</v>
      </c>
    </row>
    <row r="42" spans="1:9" s="50" customFormat="1" ht="18" customHeight="1" x14ac:dyDescent="0.2">
      <c r="A42" s="42" t="s">
        <v>19</v>
      </c>
      <c r="B42" s="7" t="s">
        <v>17</v>
      </c>
      <c r="C42" s="76">
        <f>T.6!C42/T.5!C42*100</f>
        <v>63.380737636738857</v>
      </c>
      <c r="D42" s="70">
        <f>+T.6!D42/T.5!D42*100</f>
        <v>63.346641885854261</v>
      </c>
      <c r="E42" s="7" t="s">
        <v>17</v>
      </c>
      <c r="F42" s="70">
        <f>+T.6!F42/T.5!F42*100</f>
        <v>68.60334957304137</v>
      </c>
      <c r="G42" s="70">
        <f>+T.6!G42/T.5!G42*100</f>
        <v>52.910277633501266</v>
      </c>
      <c r="H42" s="7" t="s">
        <v>17</v>
      </c>
      <c r="I42" s="40" t="s">
        <v>20</v>
      </c>
    </row>
    <row r="43" spans="1:9" s="13" customFormat="1" ht="18" customHeight="1" x14ac:dyDescent="0.2">
      <c r="A43" s="43" t="s">
        <v>21</v>
      </c>
      <c r="B43" s="68" t="s">
        <v>17</v>
      </c>
      <c r="C43" s="76">
        <f>T.6!C43/T.5!C43*100</f>
        <v>97.90298838269365</v>
      </c>
      <c r="D43" s="77">
        <f>+T.6!D43/T.5!D43*100</f>
        <v>93.74659535301025</v>
      </c>
      <c r="E43" s="68" t="s">
        <v>17</v>
      </c>
      <c r="F43" s="77">
        <f>+T.6!F43/T.5!F43*100</f>
        <v>97.807947166952687</v>
      </c>
      <c r="G43" s="77">
        <f>+T.6!G43/T.5!G43*100</f>
        <v>95.254798774131203</v>
      </c>
      <c r="H43" s="68" t="s">
        <v>17</v>
      </c>
      <c r="I43" s="75" t="s">
        <v>22</v>
      </c>
    </row>
    <row r="44" spans="1:9" x14ac:dyDescent="0.25">
      <c r="A44" s="213">
        <v>2016</v>
      </c>
      <c r="B44" s="214"/>
      <c r="C44" s="214"/>
      <c r="D44" s="215"/>
      <c r="E44" s="214"/>
      <c r="F44" s="215"/>
      <c r="G44" s="215"/>
      <c r="H44" s="214"/>
      <c r="I44" s="216">
        <v>2016</v>
      </c>
    </row>
    <row r="45" spans="1:9" s="8" customFormat="1" ht="18" customHeight="1" x14ac:dyDescent="0.25">
      <c r="A45" s="73" t="s">
        <v>16</v>
      </c>
      <c r="B45" s="72">
        <v>93.2</v>
      </c>
      <c r="C45" s="76">
        <f>T.6!C45/T.5!C45*100</f>
        <v>87.184732393229638</v>
      </c>
      <c r="D45" s="76">
        <f>+T.6!D45/T.5!D45*100</f>
        <v>79.30028301021477</v>
      </c>
      <c r="E45" s="72">
        <v>79.099999999999994</v>
      </c>
      <c r="F45" s="76">
        <f>+T.6!F45/T.5!F45*100</f>
        <v>96.446742802481879</v>
      </c>
      <c r="G45" s="76">
        <f>+T.6!G45/T.5!G45*100</f>
        <v>87.171574940865781</v>
      </c>
      <c r="H45" s="71" t="s">
        <v>17</v>
      </c>
      <c r="I45" s="74" t="s">
        <v>18</v>
      </c>
    </row>
    <row r="46" spans="1:9" s="50" customFormat="1" ht="18" customHeight="1" x14ac:dyDescent="0.2">
      <c r="A46" s="42" t="s">
        <v>19</v>
      </c>
      <c r="B46" s="11">
        <v>64.099999999999994</v>
      </c>
      <c r="C46" s="76">
        <f>T.6!C46/T.5!C46*100</f>
        <v>63.200759315391444</v>
      </c>
      <c r="D46" s="70">
        <f>+T.6!D46/T.5!D46*100</f>
        <v>64.562844629022138</v>
      </c>
      <c r="E46" s="7" t="s">
        <v>17</v>
      </c>
      <c r="F46" s="70">
        <f>+T.6!F46/T.5!F46*100</f>
        <v>68.545841050681929</v>
      </c>
      <c r="G46" s="70">
        <f>+T.6!G46/T.5!G46*100</f>
        <v>52.910277633501266</v>
      </c>
      <c r="H46" s="7" t="s">
        <v>17</v>
      </c>
      <c r="I46" s="40" t="s">
        <v>20</v>
      </c>
    </row>
    <row r="47" spans="1:9" s="13" customFormat="1" ht="18" customHeight="1" thickBot="1" x14ac:dyDescent="0.25">
      <c r="A47" s="222" t="s">
        <v>21</v>
      </c>
      <c r="B47" s="332">
        <v>95</v>
      </c>
      <c r="C47" s="224">
        <f>T.6!C47/T.5!C47*100</f>
        <v>97.833981992899695</v>
      </c>
      <c r="D47" s="225">
        <f>+T.6!D47/T.5!D47*100</f>
        <v>93.316818469356448</v>
      </c>
      <c r="E47" s="226" t="s">
        <v>17</v>
      </c>
      <c r="F47" s="225">
        <f>+T.6!F47/T.5!F47*100</f>
        <v>97.958935737703428</v>
      </c>
      <c r="G47" s="225">
        <f>+T.6!G47/T.5!G47*100</f>
        <v>95.254798774131203</v>
      </c>
      <c r="H47" s="226" t="s">
        <v>17</v>
      </c>
      <c r="I47" s="227" t="s">
        <v>22</v>
      </c>
    </row>
    <row r="48" spans="1:9" s="65" customFormat="1" ht="20.25" thickTop="1" x14ac:dyDescent="0.25">
      <c r="A48" s="217" t="s">
        <v>182</v>
      </c>
      <c r="B48" s="218"/>
      <c r="C48" s="218"/>
      <c r="D48" s="218"/>
      <c r="E48" s="218"/>
      <c r="F48" s="218"/>
      <c r="G48" s="218"/>
      <c r="H48" s="219"/>
      <c r="I48" s="219"/>
    </row>
    <row r="49" spans="1:9" x14ac:dyDescent="0.25">
      <c r="A49" s="213">
        <v>2012</v>
      </c>
      <c r="B49" s="214"/>
      <c r="C49" s="214"/>
      <c r="D49" s="215"/>
      <c r="E49" s="214"/>
      <c r="F49" s="215"/>
      <c r="G49" s="215"/>
      <c r="H49" s="214"/>
      <c r="I49" s="216">
        <v>2012</v>
      </c>
    </row>
    <row r="50" spans="1:9" s="8" customFormat="1" ht="18" customHeight="1" x14ac:dyDescent="0.25">
      <c r="A50" s="73" t="s">
        <v>16</v>
      </c>
      <c r="B50" s="71" t="s">
        <v>17</v>
      </c>
      <c r="C50" s="76">
        <f>T.6!C50/T.5!C50*100</f>
        <v>42.507757438722251</v>
      </c>
      <c r="D50" s="72">
        <v>20.3</v>
      </c>
      <c r="E50" s="71" t="s">
        <v>17</v>
      </c>
      <c r="F50" s="72">
        <v>52.4</v>
      </c>
      <c r="G50" s="72">
        <v>56.4</v>
      </c>
      <c r="H50" s="71" t="s">
        <v>17</v>
      </c>
      <c r="I50" s="74" t="s">
        <v>18</v>
      </c>
    </row>
    <row r="51" spans="1:9" s="50" customFormat="1" ht="18" customHeight="1" x14ac:dyDescent="0.2">
      <c r="A51" s="42" t="s">
        <v>138</v>
      </c>
      <c r="B51" s="7" t="s">
        <v>17</v>
      </c>
      <c r="C51" s="76">
        <f>T.6!C51/T.5!C51*100</f>
        <v>32.306610477525169</v>
      </c>
      <c r="D51" s="11">
        <v>15.7</v>
      </c>
      <c r="E51" s="7" t="s">
        <v>17</v>
      </c>
      <c r="F51" s="11">
        <v>34.6</v>
      </c>
      <c r="G51" s="11">
        <v>41.4</v>
      </c>
      <c r="H51" s="7" t="s">
        <v>17</v>
      </c>
      <c r="I51" s="40" t="s">
        <v>20</v>
      </c>
    </row>
    <row r="52" spans="1:9" s="13" customFormat="1" ht="18" customHeight="1" x14ac:dyDescent="0.2">
      <c r="A52" s="43" t="s">
        <v>139</v>
      </c>
      <c r="B52" s="68" t="s">
        <v>17</v>
      </c>
      <c r="C52" s="76">
        <f>T.6!C52/T.5!C52*100</f>
        <v>58.275352667876035</v>
      </c>
      <c r="D52" s="69">
        <v>35.4</v>
      </c>
      <c r="E52" s="68" t="s">
        <v>17</v>
      </c>
      <c r="F52" s="69">
        <v>58.4</v>
      </c>
      <c r="G52" s="77">
        <v>64</v>
      </c>
      <c r="H52" s="68" t="s">
        <v>17</v>
      </c>
      <c r="I52" s="75" t="s">
        <v>22</v>
      </c>
    </row>
    <row r="53" spans="1:9" x14ac:dyDescent="0.25">
      <c r="A53" s="213">
        <v>2013</v>
      </c>
      <c r="B53" s="214"/>
      <c r="C53" s="214"/>
      <c r="D53" s="215"/>
      <c r="E53" s="214"/>
      <c r="F53" s="215"/>
      <c r="G53" s="215"/>
      <c r="H53" s="214"/>
      <c r="I53" s="216">
        <v>2013</v>
      </c>
    </row>
    <row r="54" spans="1:9" s="8" customFormat="1" ht="18" customHeight="1" x14ac:dyDescent="0.25">
      <c r="A54" s="73" t="s">
        <v>16</v>
      </c>
      <c r="B54" s="71" t="s">
        <v>17</v>
      </c>
      <c r="C54" s="76">
        <f>T.6!C54/T.5!C54*100</f>
        <v>42.924674497081696</v>
      </c>
      <c r="D54" s="72">
        <v>20.100000000000001</v>
      </c>
      <c r="E54" s="71" t="s">
        <v>17</v>
      </c>
      <c r="F54" s="72">
        <v>53.1</v>
      </c>
      <c r="G54" s="72">
        <v>52.6</v>
      </c>
      <c r="H54" s="71" t="s">
        <v>17</v>
      </c>
      <c r="I54" s="74" t="s">
        <v>18</v>
      </c>
    </row>
    <row r="55" spans="1:9" s="50" customFormat="1" ht="18" customHeight="1" x14ac:dyDescent="0.2">
      <c r="A55" s="42" t="s">
        <v>138</v>
      </c>
      <c r="B55" s="7" t="s">
        <v>17</v>
      </c>
      <c r="C55" s="76">
        <f>T.6!C55/T.5!C55*100</f>
        <v>32.212930124397353</v>
      </c>
      <c r="D55" s="11">
        <v>16.399999999999999</v>
      </c>
      <c r="E55" s="7" t="s">
        <v>17</v>
      </c>
      <c r="F55" s="11">
        <v>34.700000000000003</v>
      </c>
      <c r="G55" s="11">
        <v>40.299999999999997</v>
      </c>
      <c r="H55" s="7" t="s">
        <v>17</v>
      </c>
      <c r="I55" s="40" t="s">
        <v>20</v>
      </c>
    </row>
    <row r="56" spans="1:9" s="13" customFormat="1" ht="18" customHeight="1" x14ac:dyDescent="0.2">
      <c r="A56" s="43" t="s">
        <v>139</v>
      </c>
      <c r="B56" s="68" t="s">
        <v>17</v>
      </c>
      <c r="C56" s="76">
        <f>T.6!C56/T.5!C56*100</f>
        <v>58.687465994673694</v>
      </c>
      <c r="D56" s="69">
        <v>31.2</v>
      </c>
      <c r="E56" s="68" t="s">
        <v>17</v>
      </c>
      <c r="F56" s="77">
        <v>59</v>
      </c>
      <c r="G56" s="69">
        <v>58.6</v>
      </c>
      <c r="H56" s="68" t="s">
        <v>17</v>
      </c>
      <c r="I56" s="75" t="s">
        <v>22</v>
      </c>
    </row>
    <row r="57" spans="1:9" x14ac:dyDescent="0.25">
      <c r="A57" s="213">
        <v>2014</v>
      </c>
      <c r="B57" s="214"/>
      <c r="C57" s="214"/>
      <c r="D57" s="215"/>
      <c r="E57" s="214"/>
      <c r="F57" s="215"/>
      <c r="G57" s="215"/>
      <c r="H57" s="214"/>
      <c r="I57" s="216">
        <v>2014</v>
      </c>
    </row>
    <row r="58" spans="1:9" s="8" customFormat="1" ht="18" customHeight="1" x14ac:dyDescent="0.25">
      <c r="A58" s="73" t="s">
        <v>16</v>
      </c>
      <c r="B58" s="71" t="s">
        <v>17</v>
      </c>
      <c r="C58" s="76">
        <f>T.6!C58/T.5!C58*100</f>
        <v>43.174905094480472</v>
      </c>
      <c r="D58" s="72">
        <v>20.399999999999999</v>
      </c>
      <c r="E58" s="71" t="s">
        <v>17</v>
      </c>
      <c r="F58" s="72">
        <v>53.7</v>
      </c>
      <c r="G58" s="72">
        <v>53.8</v>
      </c>
      <c r="H58" s="71" t="s">
        <v>17</v>
      </c>
      <c r="I58" s="74" t="s">
        <v>18</v>
      </c>
    </row>
    <row r="59" spans="1:9" s="50" customFormat="1" ht="18" customHeight="1" x14ac:dyDescent="0.2">
      <c r="A59" s="42" t="s">
        <v>138</v>
      </c>
      <c r="B59" s="7" t="s">
        <v>17</v>
      </c>
      <c r="C59" s="76">
        <f>T.6!C59/T.5!C59*100</f>
        <v>32.274061712578415</v>
      </c>
      <c r="D59" s="11">
        <v>17.600000000000001</v>
      </c>
      <c r="E59" s="7" t="s">
        <v>17</v>
      </c>
      <c r="F59" s="70">
        <v>35</v>
      </c>
      <c r="G59" s="11">
        <v>37.6</v>
      </c>
      <c r="H59" s="7" t="s">
        <v>17</v>
      </c>
      <c r="I59" s="40" t="s">
        <v>20</v>
      </c>
    </row>
    <row r="60" spans="1:9" s="13" customFormat="1" ht="18" customHeight="1" x14ac:dyDescent="0.2">
      <c r="A60" s="43" t="s">
        <v>139</v>
      </c>
      <c r="B60" s="68" t="s">
        <v>17</v>
      </c>
      <c r="C60" s="76">
        <f>T.6!C60/T.5!C60*100</f>
        <v>57.158364564761243</v>
      </c>
      <c r="D60" s="69">
        <v>28.7</v>
      </c>
      <c r="E60" s="68" t="s">
        <v>17</v>
      </c>
      <c r="F60" s="69">
        <v>59.4</v>
      </c>
      <c r="G60" s="69">
        <v>61.3</v>
      </c>
      <c r="H60" s="68" t="s">
        <v>17</v>
      </c>
      <c r="I60" s="75" t="s">
        <v>22</v>
      </c>
    </row>
    <row r="61" spans="1:9" x14ac:dyDescent="0.25">
      <c r="A61" s="213">
        <v>2015</v>
      </c>
      <c r="B61" s="214"/>
      <c r="C61" s="214"/>
      <c r="D61" s="215"/>
      <c r="E61" s="214"/>
      <c r="F61" s="215"/>
      <c r="G61" s="215"/>
      <c r="H61" s="214"/>
      <c r="I61" s="216">
        <v>2015</v>
      </c>
    </row>
    <row r="62" spans="1:9" s="8" customFormat="1" ht="18" customHeight="1" x14ac:dyDescent="0.25">
      <c r="A62" s="73" t="s">
        <v>16</v>
      </c>
      <c r="B62" s="71" t="s">
        <v>17</v>
      </c>
      <c r="C62" s="76">
        <f>T.6!C62/T.5!C62*100</f>
        <v>43.541883454734652</v>
      </c>
      <c r="D62" s="76">
        <f>+T.6!D62/T.5!D62*100</f>
        <v>21.390742492640257</v>
      </c>
      <c r="E62" s="71" t="s">
        <v>17</v>
      </c>
      <c r="F62" s="76">
        <f>+T.6!F62/T.5!F62*100</f>
        <v>58.678327953604871</v>
      </c>
      <c r="G62" s="76">
        <f>+T.6!G62/T.5!G62*100</f>
        <v>56.873588705829235</v>
      </c>
      <c r="H62" s="71" t="s">
        <v>17</v>
      </c>
      <c r="I62" s="74" t="s">
        <v>18</v>
      </c>
    </row>
    <row r="63" spans="1:9" s="50" customFormat="1" ht="18" customHeight="1" x14ac:dyDescent="0.2">
      <c r="A63" s="42" t="s">
        <v>138</v>
      </c>
      <c r="B63" s="7" t="s">
        <v>17</v>
      </c>
      <c r="C63" s="76">
        <f>T.6!C63/T.5!C63*100</f>
        <v>32.262533831679342</v>
      </c>
      <c r="D63" s="70">
        <f>+T.6!D63/T.5!D63*100</f>
        <v>17.448141092969198</v>
      </c>
      <c r="E63" s="7" t="s">
        <v>17</v>
      </c>
      <c r="F63" s="70">
        <f>+T.6!F63/T.5!F63*100</f>
        <v>36.075687313680028</v>
      </c>
      <c r="G63" s="70">
        <f>+T.6!G63/T.5!G63*100</f>
        <v>39.257982296688532</v>
      </c>
      <c r="H63" s="7" t="s">
        <v>17</v>
      </c>
      <c r="I63" s="40" t="s">
        <v>20</v>
      </c>
    </row>
    <row r="64" spans="1:9" s="13" customFormat="1" ht="18" customHeight="1" x14ac:dyDescent="0.2">
      <c r="A64" s="43" t="s">
        <v>139</v>
      </c>
      <c r="B64" s="68" t="s">
        <v>17</v>
      </c>
      <c r="C64" s="76">
        <f>T.6!C64/T.5!C64*100</f>
        <v>58.202311723741829</v>
      </c>
      <c r="D64" s="77">
        <f>+T.6!D64/T.5!D64*100</f>
        <v>33.072547870892741</v>
      </c>
      <c r="E64" s="68" t="s">
        <v>17</v>
      </c>
      <c r="F64" s="77">
        <f>+T.6!F64/T.5!F64*100</f>
        <v>64.89284799499103</v>
      </c>
      <c r="G64" s="77">
        <f>+T.6!G64/T.5!G64*100</f>
        <v>65.787917986789395</v>
      </c>
      <c r="H64" s="68" t="s">
        <v>17</v>
      </c>
      <c r="I64" s="75" t="s">
        <v>22</v>
      </c>
    </row>
    <row r="65" spans="1:16" x14ac:dyDescent="0.25">
      <c r="A65" s="213">
        <v>2016</v>
      </c>
      <c r="B65" s="214"/>
      <c r="C65" s="214"/>
      <c r="D65" s="215"/>
      <c r="E65" s="214"/>
      <c r="F65" s="215"/>
      <c r="G65" s="215"/>
      <c r="H65" s="214"/>
      <c r="I65" s="216">
        <v>2016</v>
      </c>
    </row>
    <row r="66" spans="1:16" s="8" customFormat="1" ht="18" customHeight="1" x14ac:dyDescent="0.25">
      <c r="A66" s="73" t="s">
        <v>16</v>
      </c>
      <c r="B66" s="162">
        <v>51.2</v>
      </c>
      <c r="C66" s="76">
        <f>T.6!C66/T.5!C66*100</f>
        <v>43.503470330690227</v>
      </c>
      <c r="D66" s="76">
        <f>+T.6!D66/T.5!D66*100</f>
        <v>20.126803917301235</v>
      </c>
      <c r="E66" s="72">
        <v>34.1</v>
      </c>
      <c r="F66" s="76">
        <f>+T.6!F66/T.5!F66*100</f>
        <v>59.408780730050381</v>
      </c>
      <c r="G66" s="76">
        <f>+T.6!G66/T.5!G66*100</f>
        <v>56.873588705829235</v>
      </c>
      <c r="H66" s="71" t="s">
        <v>17</v>
      </c>
      <c r="I66" s="74" t="s">
        <v>18</v>
      </c>
    </row>
    <row r="67" spans="1:16" s="50" customFormat="1" ht="18" customHeight="1" x14ac:dyDescent="0.2">
      <c r="A67" s="42" t="s">
        <v>138</v>
      </c>
      <c r="B67" s="3">
        <v>30.9</v>
      </c>
      <c r="C67" s="76">
        <f>T.6!C67/T.5!C67*100</f>
        <v>32.174428873446743</v>
      </c>
      <c r="D67" s="70">
        <f>+T.6!D67/T.5!D67*100</f>
        <v>18.953713273894397</v>
      </c>
      <c r="E67" s="7" t="s">
        <v>17</v>
      </c>
      <c r="F67" s="70">
        <f>+T.6!F67/T.5!F67*100</f>
        <v>36.918458221675969</v>
      </c>
      <c r="G67" s="70">
        <f>+T.6!G67/T.5!G67*100</f>
        <v>39.257982296688532</v>
      </c>
      <c r="H67" s="7" t="s">
        <v>17</v>
      </c>
      <c r="I67" s="40" t="s">
        <v>20</v>
      </c>
    </row>
    <row r="68" spans="1:16" s="13" customFormat="1" ht="18" customHeight="1" thickBot="1" x14ac:dyDescent="0.25">
      <c r="A68" s="222" t="s">
        <v>139</v>
      </c>
      <c r="B68" s="223">
        <v>54.3</v>
      </c>
      <c r="C68" s="224">
        <f>T.6!C68/T.5!C68*100</f>
        <v>58.245597743444499</v>
      </c>
      <c r="D68" s="225">
        <f>+T.6!D68/T.5!D68*100</f>
        <v>22.834356956118789</v>
      </c>
      <c r="E68" s="226" t="s">
        <v>17</v>
      </c>
      <c r="F68" s="225">
        <f>+T.6!F68/T.5!F68*100</f>
        <v>65.612451612723945</v>
      </c>
      <c r="G68" s="225">
        <f>+T.6!G68/T.5!G68*100</f>
        <v>65.787917986789395</v>
      </c>
      <c r="H68" s="226" t="s">
        <v>17</v>
      </c>
      <c r="I68" s="227" t="s">
        <v>22</v>
      </c>
    </row>
    <row r="69" spans="1:16" ht="15.75" customHeight="1" thickTop="1" x14ac:dyDescent="0.25">
      <c r="A69" s="358" t="s">
        <v>311</v>
      </c>
      <c r="B69" s="358"/>
      <c r="C69" s="358"/>
      <c r="D69" s="136"/>
      <c r="E69" s="136"/>
      <c r="F69" s="136"/>
      <c r="G69" s="136"/>
      <c r="H69" s="136"/>
      <c r="I69" s="39" t="s">
        <v>312</v>
      </c>
    </row>
    <row r="71" spans="1:16" x14ac:dyDescent="0.25">
      <c r="A71" s="344"/>
      <c r="B71" s="344"/>
      <c r="C71" s="344"/>
      <c r="D71" s="344"/>
      <c r="E71" s="344"/>
      <c r="F71" s="344"/>
      <c r="G71" s="344"/>
      <c r="H71" s="344"/>
      <c r="I71" s="345"/>
      <c r="J71" s="345"/>
      <c r="K71" s="345"/>
      <c r="L71" s="345"/>
      <c r="M71" s="345"/>
      <c r="N71" s="345"/>
      <c r="O71" s="345"/>
      <c r="P71" s="345"/>
    </row>
  </sheetData>
  <mergeCells count="5">
    <mergeCell ref="A4:A5"/>
    <mergeCell ref="I4:I5"/>
    <mergeCell ref="A71:H71"/>
    <mergeCell ref="I71:P71"/>
    <mergeCell ref="A69:C69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rowBreaks count="2" manualBreakCount="2">
    <brk id="26" max="8" man="1"/>
    <brk id="4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I69"/>
  <sheetViews>
    <sheetView showGridLines="0" rightToLeft="1" view="pageBreakPreview" topLeftCell="A49" zoomScale="110" zoomScaleNormal="90" zoomScaleSheetLayoutView="110" workbookViewId="0">
      <selection activeCell="J92" sqref="J92:J93"/>
    </sheetView>
  </sheetViews>
  <sheetFormatPr defaultRowHeight="15" x14ac:dyDescent="0.25"/>
  <cols>
    <col min="1" max="1" width="16.7109375" customWidth="1"/>
    <col min="2" max="7" width="10.7109375" customWidth="1"/>
    <col min="8" max="8" width="13.7109375" customWidth="1"/>
    <col min="9" max="9" width="16.7109375" customWidth="1"/>
  </cols>
  <sheetData>
    <row r="1" spans="1:9" s="21" customFormat="1" ht="30" customHeight="1" x14ac:dyDescent="0.45">
      <c r="A1" s="56" t="s">
        <v>242</v>
      </c>
      <c r="B1" s="56"/>
      <c r="C1" s="56"/>
      <c r="D1" s="56"/>
      <c r="E1" s="56"/>
      <c r="F1" s="56"/>
      <c r="G1" s="56"/>
      <c r="H1" s="56"/>
      <c r="I1" s="56"/>
    </row>
    <row r="2" spans="1:9" s="22" customFormat="1" ht="30" customHeight="1" x14ac:dyDescent="0.3">
      <c r="A2" s="59" t="s">
        <v>243</v>
      </c>
      <c r="B2" s="59"/>
      <c r="C2" s="59"/>
      <c r="D2" s="59"/>
      <c r="E2" s="59"/>
      <c r="F2" s="59"/>
      <c r="G2" s="59"/>
      <c r="H2" s="59"/>
      <c r="I2" s="59"/>
    </row>
    <row r="3" spans="1:9" ht="20.25" x14ac:dyDescent="0.25">
      <c r="A3" s="20" t="s">
        <v>2</v>
      </c>
      <c r="B3" s="1"/>
      <c r="C3" s="1"/>
      <c r="D3" s="67"/>
      <c r="E3" s="67"/>
      <c r="F3" s="67"/>
      <c r="G3" s="1"/>
      <c r="H3" s="2"/>
      <c r="I3" s="24" t="s">
        <v>3</v>
      </c>
    </row>
    <row r="4" spans="1:9" ht="33" customHeight="1" x14ac:dyDescent="0.25">
      <c r="A4" s="359" t="s">
        <v>4</v>
      </c>
      <c r="B4" s="326" t="s">
        <v>5</v>
      </c>
      <c r="C4" s="327" t="s">
        <v>6</v>
      </c>
      <c r="D4" s="327" t="s">
        <v>7</v>
      </c>
      <c r="E4" s="327" t="s">
        <v>8</v>
      </c>
      <c r="F4" s="327" t="s">
        <v>9</v>
      </c>
      <c r="G4" s="323" t="s">
        <v>292</v>
      </c>
      <c r="H4" s="331" t="s">
        <v>277</v>
      </c>
      <c r="I4" s="360" t="s">
        <v>10</v>
      </c>
    </row>
    <row r="5" spans="1:9" ht="18" thickBot="1" x14ac:dyDescent="0.3">
      <c r="A5" s="359"/>
      <c r="B5" s="328" t="s">
        <v>11</v>
      </c>
      <c r="C5" s="329" t="s">
        <v>12</v>
      </c>
      <c r="D5" s="329" t="s">
        <v>13</v>
      </c>
      <c r="E5" s="329" t="s">
        <v>14</v>
      </c>
      <c r="F5" s="329" t="s">
        <v>15</v>
      </c>
      <c r="G5" s="335" t="s">
        <v>291</v>
      </c>
      <c r="H5" s="330" t="s">
        <v>275</v>
      </c>
      <c r="I5" s="360"/>
    </row>
    <row r="6" spans="1:9" s="65" customFormat="1" ht="21" thickTop="1" thickBot="1" x14ac:dyDescent="0.3">
      <c r="A6" s="228" t="s">
        <v>184</v>
      </c>
      <c r="B6" s="229"/>
      <c r="C6" s="229"/>
      <c r="D6" s="229"/>
      <c r="E6" s="229"/>
      <c r="F6" s="229"/>
      <c r="G6" s="229"/>
      <c r="H6" s="230"/>
      <c r="I6" s="231"/>
    </row>
    <row r="7" spans="1:9" ht="15.75" thickTop="1" x14ac:dyDescent="0.25">
      <c r="A7" s="213">
        <v>2012</v>
      </c>
      <c r="B7" s="214"/>
      <c r="C7" s="214"/>
      <c r="D7" s="215"/>
      <c r="E7" s="214"/>
      <c r="F7" s="215"/>
      <c r="G7" s="215"/>
      <c r="H7" s="214"/>
      <c r="I7" s="216">
        <v>2012</v>
      </c>
    </row>
    <row r="8" spans="1:9" s="8" customFormat="1" ht="18" customHeight="1" x14ac:dyDescent="0.25">
      <c r="A8" s="73" t="s">
        <v>16</v>
      </c>
      <c r="B8" s="71" t="s">
        <v>17</v>
      </c>
      <c r="C8" s="170">
        <f>T.8!C8/T.6!C8*100</f>
        <v>0.97423892965759551</v>
      </c>
      <c r="D8" s="72">
        <v>5.5</v>
      </c>
      <c r="E8" s="71" t="s">
        <v>17</v>
      </c>
      <c r="F8" s="72">
        <v>0.5</v>
      </c>
      <c r="G8" s="72">
        <v>3.6</v>
      </c>
      <c r="H8" s="71" t="s">
        <v>17</v>
      </c>
      <c r="I8" s="74" t="s">
        <v>107</v>
      </c>
    </row>
    <row r="9" spans="1:9" s="50" customFormat="1" ht="18" customHeight="1" x14ac:dyDescent="0.2">
      <c r="A9" s="42" t="s">
        <v>19</v>
      </c>
      <c r="B9" s="7" t="s">
        <v>17</v>
      </c>
      <c r="C9" s="170">
        <f>T.8!C9/T.6!C9*100</f>
        <v>3.4126501329767174</v>
      </c>
      <c r="D9" s="11">
        <v>12.1</v>
      </c>
      <c r="E9" s="7" t="s">
        <v>17</v>
      </c>
      <c r="F9" s="70">
        <v>3</v>
      </c>
      <c r="G9" s="70">
        <v>7</v>
      </c>
      <c r="H9" s="7" t="s">
        <v>17</v>
      </c>
      <c r="I9" s="40" t="s">
        <v>108</v>
      </c>
    </row>
    <row r="10" spans="1:9" s="13" customFormat="1" ht="18" customHeight="1" x14ac:dyDescent="0.25">
      <c r="A10" s="43" t="s">
        <v>21</v>
      </c>
      <c r="B10" s="68" t="s">
        <v>17</v>
      </c>
      <c r="C10" s="68" t="s">
        <v>1</v>
      </c>
      <c r="D10" s="69">
        <v>0.1</v>
      </c>
      <c r="E10" s="68" t="s">
        <v>17</v>
      </c>
      <c r="F10" s="69">
        <v>0.3</v>
      </c>
      <c r="G10" s="69">
        <v>2.8</v>
      </c>
      <c r="H10" s="68" t="s">
        <v>17</v>
      </c>
      <c r="I10" s="75" t="s">
        <v>109</v>
      </c>
    </row>
    <row r="11" spans="1:9" x14ac:dyDescent="0.25">
      <c r="A11" s="213">
        <v>2013</v>
      </c>
      <c r="B11" s="214"/>
      <c r="C11" s="214"/>
      <c r="D11" s="215"/>
      <c r="E11" s="214"/>
      <c r="F11" s="215"/>
      <c r="G11" s="215"/>
      <c r="H11" s="214"/>
      <c r="I11" s="216">
        <v>2013</v>
      </c>
    </row>
    <row r="12" spans="1:9" s="8" customFormat="1" ht="18" customHeight="1" x14ac:dyDescent="0.25">
      <c r="A12" s="73" t="s">
        <v>16</v>
      </c>
      <c r="B12" s="71" t="s">
        <v>17</v>
      </c>
      <c r="C12" s="170">
        <f>T.8!C12/T.6!C12*100</f>
        <v>1.1641590779112225</v>
      </c>
      <c r="D12" s="72">
        <v>5.6</v>
      </c>
      <c r="E12" s="71" t="s">
        <v>17</v>
      </c>
      <c r="F12" s="72">
        <v>0.3</v>
      </c>
      <c r="G12" s="72">
        <v>3.6</v>
      </c>
      <c r="H12" s="71" t="s">
        <v>17</v>
      </c>
      <c r="I12" s="74" t="s">
        <v>107</v>
      </c>
    </row>
    <row r="13" spans="1:9" s="50" customFormat="1" ht="18" customHeight="1" x14ac:dyDescent="0.2">
      <c r="A13" s="42" t="s">
        <v>19</v>
      </c>
      <c r="B13" s="7" t="s">
        <v>17</v>
      </c>
      <c r="C13" s="170">
        <f>T.8!C13/T.6!C13*100</f>
        <v>4.1928264443168093</v>
      </c>
      <c r="D13" s="11">
        <v>11.7</v>
      </c>
      <c r="E13" s="7" t="s">
        <v>17</v>
      </c>
      <c r="F13" s="11">
        <v>1.5</v>
      </c>
      <c r="G13" s="70">
        <v>7</v>
      </c>
      <c r="H13" s="7" t="s">
        <v>17</v>
      </c>
      <c r="I13" s="40" t="s">
        <v>108</v>
      </c>
    </row>
    <row r="14" spans="1:9" s="13" customFormat="1" ht="18" customHeight="1" x14ac:dyDescent="0.25">
      <c r="A14" s="43" t="s">
        <v>21</v>
      </c>
      <c r="B14" s="68" t="s">
        <v>17</v>
      </c>
      <c r="C14" s="68" t="s">
        <v>1</v>
      </c>
      <c r="D14" s="69">
        <v>0.2</v>
      </c>
      <c r="E14" s="68" t="s">
        <v>17</v>
      </c>
      <c r="F14" s="69">
        <v>0.2</v>
      </c>
      <c r="G14" s="69">
        <v>2.8</v>
      </c>
      <c r="H14" s="68" t="s">
        <v>17</v>
      </c>
      <c r="I14" s="75" t="s">
        <v>109</v>
      </c>
    </row>
    <row r="15" spans="1:9" x14ac:dyDescent="0.25">
      <c r="A15" s="213">
        <v>2014</v>
      </c>
      <c r="B15" s="214"/>
      <c r="C15" s="214"/>
      <c r="D15" s="215"/>
      <c r="E15" s="214"/>
      <c r="F15" s="215"/>
      <c r="G15" s="215"/>
      <c r="H15" s="214"/>
      <c r="I15" s="216">
        <v>2014</v>
      </c>
    </row>
    <row r="16" spans="1:9" s="8" customFormat="1" ht="18" customHeight="1" x14ac:dyDescent="0.25">
      <c r="A16" s="73" t="s">
        <v>16</v>
      </c>
      <c r="B16" s="71" t="s">
        <v>17</v>
      </c>
      <c r="C16" s="170">
        <f>T.8!C16/T.6!C16*100</f>
        <v>0.99903653746387011</v>
      </c>
      <c r="D16" s="72">
        <v>5.7</v>
      </c>
      <c r="E16" s="71" t="s">
        <v>17</v>
      </c>
      <c r="F16" s="72">
        <v>0.2</v>
      </c>
      <c r="G16" s="72">
        <v>2.9</v>
      </c>
      <c r="H16" s="71" t="s">
        <v>17</v>
      </c>
      <c r="I16" s="74" t="s">
        <v>107</v>
      </c>
    </row>
    <row r="17" spans="1:9" s="50" customFormat="1" ht="18" customHeight="1" x14ac:dyDescent="0.2">
      <c r="A17" s="42" t="s">
        <v>19</v>
      </c>
      <c r="B17" s="7" t="s">
        <v>17</v>
      </c>
      <c r="C17" s="170">
        <f>T.8!C17/T.6!C17*100</f>
        <v>3.5685406237966886</v>
      </c>
      <c r="D17" s="11">
        <v>11.7</v>
      </c>
      <c r="E17" s="7" t="s">
        <v>17</v>
      </c>
      <c r="F17" s="11">
        <v>0.9</v>
      </c>
      <c r="G17" s="70">
        <v>5</v>
      </c>
      <c r="H17" s="7" t="s">
        <v>17</v>
      </c>
      <c r="I17" s="40" t="s">
        <v>108</v>
      </c>
    </row>
    <row r="18" spans="1:9" s="13" customFormat="1" ht="18" customHeight="1" x14ac:dyDescent="0.25">
      <c r="A18" s="43" t="s">
        <v>21</v>
      </c>
      <c r="B18" s="68" t="s">
        <v>17</v>
      </c>
      <c r="C18" s="68" t="s">
        <v>1</v>
      </c>
      <c r="D18" s="69">
        <v>0.3</v>
      </c>
      <c r="E18" s="68" t="s">
        <v>17</v>
      </c>
      <c r="F18" s="69">
        <v>0.2</v>
      </c>
      <c r="G18" s="69">
        <v>2.4</v>
      </c>
      <c r="H18" s="68" t="s">
        <v>17</v>
      </c>
      <c r="I18" s="75" t="s">
        <v>109</v>
      </c>
    </row>
    <row r="19" spans="1:9" x14ac:dyDescent="0.25">
      <c r="A19" s="213">
        <v>2015</v>
      </c>
      <c r="B19" s="214"/>
      <c r="C19" s="214"/>
      <c r="D19" s="215"/>
      <c r="E19" s="214"/>
      <c r="F19" s="215"/>
      <c r="G19" s="215"/>
      <c r="H19" s="214"/>
      <c r="I19" s="216">
        <v>2015</v>
      </c>
    </row>
    <row r="20" spans="1:9" s="8" customFormat="1" ht="18" customHeight="1" x14ac:dyDescent="0.25">
      <c r="A20" s="73" t="s">
        <v>16</v>
      </c>
      <c r="B20" s="71" t="s">
        <v>17</v>
      </c>
      <c r="C20" s="170">
        <f>T.8!C20/T.6!C20*100</f>
        <v>0.89445184884716666</v>
      </c>
      <c r="D20" s="76">
        <f>+T.8!D20/T.6!D20*100</f>
        <v>5.5913308132820898</v>
      </c>
      <c r="E20" s="71" t="s">
        <v>17</v>
      </c>
      <c r="F20" s="76">
        <v>0.2</v>
      </c>
      <c r="G20" s="76">
        <v>1.9</v>
      </c>
      <c r="H20" s="71" t="s">
        <v>17</v>
      </c>
      <c r="I20" s="74" t="s">
        <v>107</v>
      </c>
    </row>
    <row r="21" spans="1:9" s="50" customFormat="1" ht="18" customHeight="1" x14ac:dyDescent="0.2">
      <c r="A21" s="42" t="s">
        <v>19</v>
      </c>
      <c r="B21" s="7" t="s">
        <v>17</v>
      </c>
      <c r="C21" s="170">
        <f>T.8!C21/T.6!C21*100</f>
        <v>3.2910384823129188</v>
      </c>
      <c r="D21" s="70">
        <f>+T.8!D21/T.6!D21*100</f>
        <v>11.50625587419073</v>
      </c>
      <c r="E21" s="7" t="s">
        <v>17</v>
      </c>
      <c r="F21" s="70">
        <v>0.8</v>
      </c>
      <c r="G21" s="70">
        <v>4.7</v>
      </c>
      <c r="H21" s="7" t="s">
        <v>17</v>
      </c>
      <c r="I21" s="40" t="s">
        <v>108</v>
      </c>
    </row>
    <row r="22" spans="1:9" s="13" customFormat="1" ht="18" customHeight="1" x14ac:dyDescent="0.25">
      <c r="A22" s="43" t="s">
        <v>21</v>
      </c>
      <c r="B22" s="68" t="s">
        <v>17</v>
      </c>
      <c r="C22" s="77" t="s">
        <v>1</v>
      </c>
      <c r="D22" s="77">
        <f>+T.8!D22/T.6!D22*100</f>
        <v>0.50699227740973818</v>
      </c>
      <c r="E22" s="68" t="s">
        <v>17</v>
      </c>
      <c r="F22" s="77">
        <v>0.1</v>
      </c>
      <c r="G22" s="77">
        <v>1.5</v>
      </c>
      <c r="H22" s="68" t="s">
        <v>17</v>
      </c>
      <c r="I22" s="75" t="s">
        <v>110</v>
      </c>
    </row>
    <row r="23" spans="1:9" x14ac:dyDescent="0.25">
      <c r="A23" s="213">
        <v>2016</v>
      </c>
      <c r="B23" s="214"/>
      <c r="C23" s="214"/>
      <c r="D23" s="215"/>
      <c r="E23" s="214"/>
      <c r="F23" s="215"/>
      <c r="G23" s="215"/>
      <c r="H23" s="214"/>
      <c r="I23" s="216">
        <v>2016</v>
      </c>
    </row>
    <row r="24" spans="1:9" s="8" customFormat="1" ht="18" customHeight="1" x14ac:dyDescent="0.25">
      <c r="A24" s="73" t="s">
        <v>16</v>
      </c>
      <c r="B24" s="72">
        <v>1.6</v>
      </c>
      <c r="C24" s="170">
        <f>T.8!C24/T.6!C24*100</f>
        <v>1.0338206159791994</v>
      </c>
      <c r="D24" s="76">
        <f>+T.8!D24/T.6!D24*100</f>
        <v>5.7265523658054107</v>
      </c>
      <c r="E24" s="7" t="s">
        <v>17</v>
      </c>
      <c r="F24" s="76">
        <v>0.1</v>
      </c>
      <c r="G24" s="76">
        <v>1.9</v>
      </c>
      <c r="H24" s="71" t="s">
        <v>17</v>
      </c>
      <c r="I24" s="74" t="s">
        <v>107</v>
      </c>
    </row>
    <row r="25" spans="1:9" s="50" customFormat="1" ht="18" customHeight="1" x14ac:dyDescent="0.2">
      <c r="A25" s="42" t="s">
        <v>19</v>
      </c>
      <c r="B25" s="11">
        <v>6.9</v>
      </c>
      <c r="C25" s="170">
        <f>T.8!C25/T.6!C25*100</f>
        <v>3.916798611463733</v>
      </c>
      <c r="D25" s="76">
        <f>+T.8!D25/T.6!D25*100</f>
        <v>12.138931507937466</v>
      </c>
      <c r="E25" s="7" t="s">
        <v>17</v>
      </c>
      <c r="F25" s="70">
        <v>0.4</v>
      </c>
      <c r="G25" s="70">
        <v>4.7</v>
      </c>
      <c r="H25" s="7" t="s">
        <v>17</v>
      </c>
      <c r="I25" s="40" t="s">
        <v>108</v>
      </c>
    </row>
    <row r="26" spans="1:9" s="13" customFormat="1" ht="18" customHeight="1" thickBot="1" x14ac:dyDescent="0.3">
      <c r="A26" s="236" t="s">
        <v>21</v>
      </c>
      <c r="B26" s="237">
        <v>1.4</v>
      </c>
      <c r="C26" s="238" t="s">
        <v>1</v>
      </c>
      <c r="D26" s="238">
        <f>+T.8!D26/T.6!D26*100</f>
        <v>0.78275798388997264</v>
      </c>
      <c r="E26" s="239" t="s">
        <v>17</v>
      </c>
      <c r="F26" s="238">
        <v>0.1</v>
      </c>
      <c r="G26" s="238">
        <v>1.5</v>
      </c>
      <c r="H26" s="239" t="s">
        <v>17</v>
      </c>
      <c r="I26" s="240" t="s">
        <v>110</v>
      </c>
    </row>
    <row r="27" spans="1:9" s="65" customFormat="1" ht="21" thickTop="1" thickBot="1" x14ac:dyDescent="0.3">
      <c r="A27" s="232" t="s">
        <v>183</v>
      </c>
      <c r="B27" s="233"/>
      <c r="C27" s="233"/>
      <c r="D27" s="233"/>
      <c r="E27" s="233"/>
      <c r="F27" s="233"/>
      <c r="G27" s="233"/>
      <c r="H27" s="234"/>
      <c r="I27" s="235"/>
    </row>
    <row r="28" spans="1:9" ht="15.75" thickTop="1" x14ac:dyDescent="0.25">
      <c r="A28" s="213">
        <v>2012</v>
      </c>
      <c r="B28" s="214"/>
      <c r="C28" s="214"/>
      <c r="D28" s="215"/>
      <c r="E28" s="214"/>
      <c r="F28" s="215"/>
      <c r="G28" s="215"/>
      <c r="H28" s="214"/>
      <c r="I28" s="216">
        <v>2012</v>
      </c>
    </row>
    <row r="29" spans="1:9" s="8" customFormat="1" ht="18" customHeight="1" x14ac:dyDescent="0.25">
      <c r="A29" s="73" t="s">
        <v>16</v>
      </c>
      <c r="B29" s="71" t="s">
        <v>17</v>
      </c>
      <c r="C29" s="170">
        <f>T.8!C29/T.6!C29*100</f>
        <v>0.28881386450596441</v>
      </c>
      <c r="D29" s="72">
        <v>2.7</v>
      </c>
      <c r="E29" s="71" t="s">
        <v>17</v>
      </c>
      <c r="F29" s="72">
        <v>0.1</v>
      </c>
      <c r="G29" s="72">
        <v>2.9</v>
      </c>
      <c r="H29" s="71" t="s">
        <v>17</v>
      </c>
      <c r="I29" s="74" t="s">
        <v>107</v>
      </c>
    </row>
    <row r="30" spans="1:9" s="50" customFormat="1" ht="18" customHeight="1" x14ac:dyDescent="0.2">
      <c r="A30" s="42" t="s">
        <v>19</v>
      </c>
      <c r="B30" s="7" t="s">
        <v>17</v>
      </c>
      <c r="C30" s="170">
        <f>T.8!C30/T.6!C30*100</f>
        <v>1.199988030044588</v>
      </c>
      <c r="D30" s="11">
        <v>6.1</v>
      </c>
      <c r="E30" s="7" t="s">
        <v>17</v>
      </c>
      <c r="F30" s="11">
        <v>1.3</v>
      </c>
      <c r="G30" s="11">
        <v>5.9</v>
      </c>
      <c r="H30" s="7" t="s">
        <v>17</v>
      </c>
      <c r="I30" s="40" t="s">
        <v>108</v>
      </c>
    </row>
    <row r="31" spans="1:9" s="13" customFormat="1" ht="18" customHeight="1" x14ac:dyDescent="0.25">
      <c r="A31" s="43" t="s">
        <v>21</v>
      </c>
      <c r="B31" s="68" t="s">
        <v>17</v>
      </c>
      <c r="C31" s="68" t="s">
        <v>1</v>
      </c>
      <c r="D31" s="69">
        <v>0.1</v>
      </c>
      <c r="E31" s="68" t="s">
        <v>17</v>
      </c>
      <c r="F31" s="69">
        <v>0.1</v>
      </c>
      <c r="G31" s="69">
        <v>2.2999999999999998</v>
      </c>
      <c r="H31" s="68" t="s">
        <v>17</v>
      </c>
      <c r="I31" s="75" t="s">
        <v>109</v>
      </c>
    </row>
    <row r="32" spans="1:9" x14ac:dyDescent="0.25">
      <c r="A32" s="213">
        <v>2013</v>
      </c>
      <c r="B32" s="214"/>
      <c r="C32" s="214"/>
      <c r="D32" s="215"/>
      <c r="E32" s="214"/>
      <c r="F32" s="215"/>
      <c r="G32" s="215"/>
      <c r="H32" s="214"/>
      <c r="I32" s="216">
        <v>2013</v>
      </c>
    </row>
    <row r="33" spans="1:9" s="8" customFormat="1" ht="18" customHeight="1" x14ac:dyDescent="0.25">
      <c r="A33" s="73" t="s">
        <v>16</v>
      </c>
      <c r="B33" s="71" t="s">
        <v>17</v>
      </c>
      <c r="C33" s="170">
        <f>T.8!C33/T.6!C33*100</f>
        <v>0.23377031462307557</v>
      </c>
      <c r="D33" s="72">
        <v>2.8</v>
      </c>
      <c r="E33" s="71" t="s">
        <v>17</v>
      </c>
      <c r="F33" s="72">
        <v>0.1</v>
      </c>
      <c r="G33" s="72">
        <v>2.9</v>
      </c>
      <c r="H33" s="71" t="s">
        <v>17</v>
      </c>
      <c r="I33" s="74" t="s">
        <v>107</v>
      </c>
    </row>
    <row r="34" spans="1:9" s="50" customFormat="1" ht="18" customHeight="1" x14ac:dyDescent="0.2">
      <c r="A34" s="42" t="s">
        <v>19</v>
      </c>
      <c r="B34" s="7" t="s">
        <v>17</v>
      </c>
      <c r="C34" s="170">
        <f>T.8!C34/T.6!C34*100</f>
        <v>0.99742173112338861</v>
      </c>
      <c r="D34" s="11">
        <v>6.1</v>
      </c>
      <c r="E34" s="7" t="s">
        <v>17</v>
      </c>
      <c r="F34" s="11">
        <v>0.7</v>
      </c>
      <c r="G34" s="11">
        <v>5.9</v>
      </c>
      <c r="H34" s="7" t="s">
        <v>17</v>
      </c>
      <c r="I34" s="40" t="s">
        <v>108</v>
      </c>
    </row>
    <row r="35" spans="1:9" s="13" customFormat="1" ht="18" customHeight="1" x14ac:dyDescent="0.25">
      <c r="A35" s="43" t="s">
        <v>21</v>
      </c>
      <c r="B35" s="68" t="s">
        <v>17</v>
      </c>
      <c r="C35" s="68" t="s">
        <v>1</v>
      </c>
      <c r="D35" s="69">
        <v>0.1</v>
      </c>
      <c r="E35" s="68" t="s">
        <v>17</v>
      </c>
      <c r="F35" s="69">
        <v>0.1</v>
      </c>
      <c r="G35" s="69">
        <v>2.2999999999999998</v>
      </c>
      <c r="H35" s="68" t="s">
        <v>17</v>
      </c>
      <c r="I35" s="75" t="s">
        <v>109</v>
      </c>
    </row>
    <row r="36" spans="1:9" x14ac:dyDescent="0.25">
      <c r="A36" s="213">
        <v>2014</v>
      </c>
      <c r="B36" s="214"/>
      <c r="C36" s="214"/>
      <c r="D36" s="215"/>
      <c r="E36" s="214"/>
      <c r="F36" s="215"/>
      <c r="G36" s="215"/>
      <c r="H36" s="214"/>
      <c r="I36" s="216">
        <v>2014</v>
      </c>
    </row>
    <row r="37" spans="1:9" s="8" customFormat="1" ht="18" customHeight="1" x14ac:dyDescent="0.25">
      <c r="A37" s="73" t="s">
        <v>16</v>
      </c>
      <c r="B37" s="71" t="s">
        <v>17</v>
      </c>
      <c r="C37" s="170">
        <f>T.8!C37/T.6!C37*100</f>
        <v>0.18047146877205211</v>
      </c>
      <c r="D37" s="72">
        <v>2.8</v>
      </c>
      <c r="E37" s="71" t="s">
        <v>17</v>
      </c>
      <c r="F37" s="72">
        <v>0.1</v>
      </c>
      <c r="G37" s="72">
        <v>1.9</v>
      </c>
      <c r="H37" s="71" t="s">
        <v>17</v>
      </c>
      <c r="I37" s="74" t="s">
        <v>107</v>
      </c>
    </row>
    <row r="38" spans="1:9" s="50" customFormat="1" ht="18" customHeight="1" x14ac:dyDescent="0.2">
      <c r="A38" s="42" t="s">
        <v>19</v>
      </c>
      <c r="B38" s="7" t="s">
        <v>17</v>
      </c>
      <c r="C38" s="170">
        <f>T.8!C38/T.6!C38*100</f>
        <v>0.7498691671864135</v>
      </c>
      <c r="D38" s="11">
        <v>5.9</v>
      </c>
      <c r="E38" s="7" t="s">
        <v>17</v>
      </c>
      <c r="F38" s="11">
        <v>0.4</v>
      </c>
      <c r="G38" s="70">
        <v>4</v>
      </c>
      <c r="H38" s="7" t="s">
        <v>17</v>
      </c>
      <c r="I38" s="40" t="s">
        <v>108</v>
      </c>
    </row>
    <row r="39" spans="1:9" s="13" customFormat="1" ht="18" customHeight="1" x14ac:dyDescent="0.25">
      <c r="A39" s="43" t="s">
        <v>21</v>
      </c>
      <c r="B39" s="68" t="s">
        <v>17</v>
      </c>
      <c r="C39" s="68" t="s">
        <v>1</v>
      </c>
      <c r="D39" s="69">
        <v>0.2</v>
      </c>
      <c r="E39" s="68" t="s">
        <v>17</v>
      </c>
      <c r="F39" s="69">
        <v>0.1</v>
      </c>
      <c r="G39" s="69">
        <v>1.5</v>
      </c>
      <c r="H39" s="68" t="s">
        <v>17</v>
      </c>
      <c r="I39" s="75" t="s">
        <v>109</v>
      </c>
    </row>
    <row r="40" spans="1:9" x14ac:dyDescent="0.25">
      <c r="A40" s="213">
        <v>2015</v>
      </c>
      <c r="B40" s="214"/>
      <c r="C40" s="214"/>
      <c r="D40" s="215"/>
      <c r="E40" s="214"/>
      <c r="F40" s="215"/>
      <c r="G40" s="215"/>
      <c r="H40" s="214"/>
      <c r="I40" s="216">
        <v>2015</v>
      </c>
    </row>
    <row r="41" spans="1:9" s="8" customFormat="1" ht="18" customHeight="1" x14ac:dyDescent="0.25">
      <c r="A41" s="73" t="s">
        <v>16</v>
      </c>
      <c r="B41" s="71" t="s">
        <v>17</v>
      </c>
      <c r="C41" s="170">
        <f>T.8!C41/T.6!C41*100</f>
        <v>0.1710467998489798</v>
      </c>
      <c r="D41" s="76">
        <f>+T.8!D41/T.6!D41*100</f>
        <v>2.4441030290255905</v>
      </c>
      <c r="E41" s="71" t="s">
        <v>17</v>
      </c>
      <c r="F41" s="76">
        <f>+T.8!F41/T.6!F41*100</f>
        <v>6.1401815250203544E-2</v>
      </c>
      <c r="G41" s="76">
        <f>+T.8!G41/T.6!G41*100</f>
        <v>1.0879625998148816</v>
      </c>
      <c r="H41" s="71" t="s">
        <v>17</v>
      </c>
      <c r="I41" s="74" t="s">
        <v>107</v>
      </c>
    </row>
    <row r="42" spans="1:9" s="50" customFormat="1" ht="18" customHeight="1" x14ac:dyDescent="0.2">
      <c r="A42" s="42" t="s">
        <v>19</v>
      </c>
      <c r="B42" s="7" t="s">
        <v>17</v>
      </c>
      <c r="C42" s="170">
        <f>T.8!C42/T.6!C42*100</f>
        <v>0.73918009179453348</v>
      </c>
      <c r="D42" s="70">
        <f>+T.8!D42/T.6!D42*100</f>
        <v>5.251961017893449</v>
      </c>
      <c r="E42" s="7" t="s">
        <v>17</v>
      </c>
      <c r="F42" s="70">
        <f>+T.8!F42/T.6!F42*100</f>
        <v>0.39004226752859278</v>
      </c>
      <c r="G42" s="70">
        <f>+T.8!G42/T.6!G42*100</f>
        <v>4.1829066607348375</v>
      </c>
      <c r="H42" s="7" t="s">
        <v>17</v>
      </c>
      <c r="I42" s="40" t="s">
        <v>108</v>
      </c>
    </row>
    <row r="43" spans="1:9" s="13" customFormat="1" ht="18" customHeight="1" x14ac:dyDescent="0.25">
      <c r="A43" s="43" t="s">
        <v>21</v>
      </c>
      <c r="B43" s="68" t="s">
        <v>17</v>
      </c>
      <c r="C43" s="77" t="s">
        <v>1</v>
      </c>
      <c r="D43" s="77">
        <f>+T.8!D43/T.6!D43*100</f>
        <v>0.30135204287378986</v>
      </c>
      <c r="E43" s="68" t="s">
        <v>17</v>
      </c>
      <c r="F43" s="77">
        <f>+T.8!F43/T.6!F43*100</f>
        <v>4.8422464832341056E-2</v>
      </c>
      <c r="G43" s="77">
        <f>+T.8!G43/T.6!G43*100</f>
        <v>0.68237800623696543</v>
      </c>
      <c r="H43" s="68" t="s">
        <v>17</v>
      </c>
      <c r="I43" s="75" t="s">
        <v>110</v>
      </c>
    </row>
    <row r="44" spans="1:9" x14ac:dyDescent="0.25">
      <c r="A44" s="213">
        <v>2016</v>
      </c>
      <c r="B44" s="214"/>
      <c r="C44" s="214"/>
      <c r="D44" s="215"/>
      <c r="E44" s="214"/>
      <c r="F44" s="215"/>
      <c r="G44" s="215"/>
      <c r="H44" s="214"/>
      <c r="I44" s="216">
        <v>2016</v>
      </c>
    </row>
    <row r="45" spans="1:9" s="8" customFormat="1" ht="18" customHeight="1" x14ac:dyDescent="0.25">
      <c r="A45" s="73" t="s">
        <v>16</v>
      </c>
      <c r="B45" s="72">
        <v>1.1000000000000001</v>
      </c>
      <c r="C45" s="170">
        <f>T.8!C45/T.6!C45*100</f>
        <v>0.22938716450006091</v>
      </c>
      <c r="D45" s="76">
        <f>+T.8!D45/T.6!D45*100</f>
        <v>2.6187183577639841</v>
      </c>
      <c r="E45" s="7" t="s">
        <v>17</v>
      </c>
      <c r="F45" s="76">
        <f>+T.8!F45/T.6!F45*100</f>
        <v>5.8902660268528813E-2</v>
      </c>
      <c r="G45" s="76">
        <f>+T.8!G45/T.6!G45*100</f>
        <v>1.0879625998148816</v>
      </c>
      <c r="H45" s="71" t="s">
        <v>17</v>
      </c>
      <c r="I45" s="74" t="s">
        <v>107</v>
      </c>
    </row>
    <row r="46" spans="1:9" s="50" customFormat="1" ht="18" customHeight="1" x14ac:dyDescent="0.2">
      <c r="A46" s="42" t="s">
        <v>19</v>
      </c>
      <c r="B46" s="11">
        <v>4.5</v>
      </c>
      <c r="C46" s="170">
        <f>T.8!C46/T.6!C46*100</f>
        <v>1.0291084750923913</v>
      </c>
      <c r="D46" s="76">
        <f>+T.8!D46/T.6!D46*100</f>
        <v>5.7232034245345851</v>
      </c>
      <c r="E46" s="7" t="s">
        <v>17</v>
      </c>
      <c r="F46" s="70">
        <f>+T.8!F46/T.6!F46*100</f>
        <v>0.17195056421278881</v>
      </c>
      <c r="G46" s="70">
        <f>+T.8!G46/T.6!G46*100</f>
        <v>4.1829066607348375</v>
      </c>
      <c r="H46" s="7" t="s">
        <v>17</v>
      </c>
      <c r="I46" s="40" t="s">
        <v>108</v>
      </c>
    </row>
    <row r="47" spans="1:9" s="13" customFormat="1" ht="18" customHeight="1" thickBot="1" x14ac:dyDescent="0.3">
      <c r="A47" s="236" t="s">
        <v>21</v>
      </c>
      <c r="B47" s="237">
        <v>0.9</v>
      </c>
      <c r="C47" s="238" t="s">
        <v>1</v>
      </c>
      <c r="D47" s="238">
        <f>+T.8!D47/T.6!D47*100</f>
        <v>0.57589419363252914</v>
      </c>
      <c r="E47" s="239" t="s">
        <v>17</v>
      </c>
      <c r="F47" s="238">
        <f>+T.8!F47/T.6!F47*100</f>
        <v>5.4615314297159712E-2</v>
      </c>
      <c r="G47" s="238">
        <f>+T.8!G47/T.6!G47*100</f>
        <v>0.68244137715136333</v>
      </c>
      <c r="H47" s="239" t="s">
        <v>17</v>
      </c>
      <c r="I47" s="240" t="s">
        <v>110</v>
      </c>
    </row>
    <row r="48" spans="1:9" s="65" customFormat="1" ht="21" thickTop="1" thickBot="1" x14ac:dyDescent="0.3">
      <c r="A48" s="228" t="s">
        <v>182</v>
      </c>
      <c r="B48" s="229"/>
      <c r="C48" s="229"/>
      <c r="D48" s="229"/>
      <c r="E48" s="229"/>
      <c r="F48" s="229"/>
      <c r="G48" s="229"/>
      <c r="H48" s="230"/>
      <c r="I48" s="231"/>
    </row>
    <row r="49" spans="1:9" ht="15.75" thickTop="1" x14ac:dyDescent="0.25">
      <c r="A49" s="213">
        <v>2012</v>
      </c>
      <c r="B49" s="214"/>
      <c r="C49" s="214"/>
      <c r="D49" s="215"/>
      <c r="E49" s="214"/>
      <c r="F49" s="215"/>
      <c r="G49" s="215"/>
      <c r="H49" s="214"/>
      <c r="I49" s="216">
        <v>2012</v>
      </c>
    </row>
    <row r="50" spans="1:9" s="8" customFormat="1" ht="18" customHeight="1" x14ac:dyDescent="0.25">
      <c r="A50" s="73" t="s">
        <v>16</v>
      </c>
      <c r="B50" s="71" t="s">
        <v>17</v>
      </c>
      <c r="C50" s="170">
        <f>T.8!C50/T.6!C50*100</f>
        <v>3.6668694385106173</v>
      </c>
      <c r="D50" s="72">
        <v>21.3</v>
      </c>
      <c r="E50" s="71" t="s">
        <v>17</v>
      </c>
      <c r="F50" s="72">
        <v>2.8</v>
      </c>
      <c r="G50" s="72">
        <v>4.9000000000000004</v>
      </c>
      <c r="H50" s="71" t="s">
        <v>17</v>
      </c>
      <c r="I50" s="74" t="s">
        <v>107</v>
      </c>
    </row>
    <row r="51" spans="1:9" s="50" customFormat="1" ht="18" customHeight="1" x14ac:dyDescent="0.2">
      <c r="A51" s="42" t="s">
        <v>138</v>
      </c>
      <c r="B51" s="7" t="s">
        <v>17</v>
      </c>
      <c r="C51" s="170">
        <f>T.8!C51/T.6!C51*100</f>
        <v>7.9461671699443581</v>
      </c>
      <c r="D51" s="11">
        <v>35.700000000000003</v>
      </c>
      <c r="E51" s="7" t="s">
        <v>17</v>
      </c>
      <c r="F51" s="11">
        <v>6.4</v>
      </c>
      <c r="G51" s="11">
        <v>8.5</v>
      </c>
      <c r="H51" s="7" t="s">
        <v>17</v>
      </c>
      <c r="I51" s="40" t="s">
        <v>108</v>
      </c>
    </row>
    <row r="52" spans="1:9" s="13" customFormat="1" ht="18" customHeight="1" x14ac:dyDescent="0.25">
      <c r="A52" s="43" t="s">
        <v>139</v>
      </c>
      <c r="B52" s="68" t="s">
        <v>17</v>
      </c>
      <c r="C52" s="68" t="s">
        <v>1</v>
      </c>
      <c r="D52" s="69">
        <v>0.1</v>
      </c>
      <c r="E52" s="68" t="s">
        <v>17</v>
      </c>
      <c r="F52" s="69">
        <v>2.1</v>
      </c>
      <c r="G52" s="69">
        <v>3.7</v>
      </c>
      <c r="H52" s="68" t="s">
        <v>17</v>
      </c>
      <c r="I52" s="75" t="s">
        <v>110</v>
      </c>
    </row>
    <row r="53" spans="1:9" x14ac:dyDescent="0.25">
      <c r="A53" s="213">
        <v>2013</v>
      </c>
      <c r="B53" s="214"/>
      <c r="C53" s="214"/>
      <c r="D53" s="215"/>
      <c r="E53" s="214"/>
      <c r="F53" s="215"/>
      <c r="G53" s="215"/>
      <c r="H53" s="214"/>
      <c r="I53" s="216">
        <v>2013</v>
      </c>
    </row>
    <row r="54" spans="1:9" s="8" customFormat="1" ht="18" customHeight="1" x14ac:dyDescent="0.25">
      <c r="A54" s="73" t="s">
        <v>16</v>
      </c>
      <c r="B54" s="71" t="s">
        <v>17</v>
      </c>
      <c r="C54" s="170">
        <f>T.8!C54/T.6!C54*100</f>
        <v>4.8005614376041725</v>
      </c>
      <c r="D54" s="72">
        <v>20.7</v>
      </c>
      <c r="E54" s="71" t="s">
        <v>17</v>
      </c>
      <c r="F54" s="72">
        <v>1.5</v>
      </c>
      <c r="G54" s="72">
        <v>4.9000000000000004</v>
      </c>
      <c r="H54" s="71" t="s">
        <v>17</v>
      </c>
      <c r="I54" s="74" t="s">
        <v>107</v>
      </c>
    </row>
    <row r="55" spans="1:9" s="50" customFormat="1" ht="18" customHeight="1" x14ac:dyDescent="0.2">
      <c r="A55" s="42" t="s">
        <v>138</v>
      </c>
      <c r="B55" s="7" t="s">
        <v>17</v>
      </c>
      <c r="C55" s="170">
        <f>T.8!C55/T.6!C55*100</f>
        <v>10.743951430211133</v>
      </c>
      <c r="D55" s="11">
        <v>33.200000000000003</v>
      </c>
      <c r="E55" s="7" t="s">
        <v>17</v>
      </c>
      <c r="F55" s="11">
        <v>3.3</v>
      </c>
      <c r="G55" s="11">
        <v>8.5</v>
      </c>
      <c r="H55" s="7" t="s">
        <v>17</v>
      </c>
      <c r="I55" s="40" t="s">
        <v>108</v>
      </c>
    </row>
    <row r="56" spans="1:9" s="13" customFormat="1" ht="18" customHeight="1" x14ac:dyDescent="0.25">
      <c r="A56" s="43" t="s">
        <v>139</v>
      </c>
      <c r="B56" s="68" t="s">
        <v>17</v>
      </c>
      <c r="C56" s="68" t="s">
        <v>1</v>
      </c>
      <c r="D56" s="69">
        <v>0.6</v>
      </c>
      <c r="E56" s="68" t="s">
        <v>17</v>
      </c>
      <c r="F56" s="69">
        <v>1.2</v>
      </c>
      <c r="G56" s="69">
        <v>3.7</v>
      </c>
      <c r="H56" s="68" t="s">
        <v>17</v>
      </c>
      <c r="I56" s="75" t="s">
        <v>110</v>
      </c>
    </row>
    <row r="57" spans="1:9" x14ac:dyDescent="0.25">
      <c r="A57" s="213">
        <v>2014</v>
      </c>
      <c r="B57" s="214"/>
      <c r="C57" s="214"/>
      <c r="D57" s="215"/>
      <c r="E57" s="214"/>
      <c r="F57" s="215"/>
      <c r="G57" s="215"/>
      <c r="H57" s="214"/>
      <c r="I57" s="216">
        <v>2014</v>
      </c>
    </row>
    <row r="58" spans="1:9" s="8" customFormat="1" ht="18" customHeight="1" x14ac:dyDescent="0.25">
      <c r="A58" s="73" t="s">
        <v>16</v>
      </c>
      <c r="B58" s="71" t="s">
        <v>17</v>
      </c>
      <c r="C58" s="170">
        <f>T.8!C58/T.6!C58*100</f>
        <v>3.9182387615215171</v>
      </c>
      <c r="D58" s="72">
        <v>21.6</v>
      </c>
      <c r="E58" s="71" t="s">
        <v>17</v>
      </c>
      <c r="F58" s="72">
        <v>1.1000000000000001</v>
      </c>
      <c r="G58" s="72">
        <v>4.9000000000000004</v>
      </c>
      <c r="H58" s="71" t="s">
        <v>17</v>
      </c>
      <c r="I58" s="74" t="s">
        <v>107</v>
      </c>
    </row>
    <row r="59" spans="1:9" s="50" customFormat="1" ht="18" customHeight="1" x14ac:dyDescent="0.2">
      <c r="A59" s="42" t="s">
        <v>138</v>
      </c>
      <c r="B59" s="7" t="s">
        <v>17</v>
      </c>
      <c r="C59" s="170">
        <f>T.8!C59/T.6!C59*100</f>
        <v>9.3278061784997579</v>
      </c>
      <c r="D59" s="11">
        <v>32.799999999999997</v>
      </c>
      <c r="E59" s="7" t="s">
        <v>17</v>
      </c>
      <c r="F59" s="11">
        <v>1.8</v>
      </c>
      <c r="G59" s="11">
        <v>6.4</v>
      </c>
      <c r="H59" s="7" t="s">
        <v>17</v>
      </c>
      <c r="I59" s="40" t="s">
        <v>108</v>
      </c>
    </row>
    <row r="60" spans="1:9" s="13" customFormat="1" ht="18" customHeight="1" x14ac:dyDescent="0.25">
      <c r="A60" s="43" t="s">
        <v>139</v>
      </c>
      <c r="B60" s="68" t="s">
        <v>17</v>
      </c>
      <c r="C60" s="68" t="s">
        <v>1</v>
      </c>
      <c r="D60" s="77">
        <v>1</v>
      </c>
      <c r="E60" s="68" t="s">
        <v>17</v>
      </c>
      <c r="F60" s="69">
        <v>0.9</v>
      </c>
      <c r="G60" s="69">
        <v>4.5</v>
      </c>
      <c r="H60" s="68" t="s">
        <v>17</v>
      </c>
      <c r="I60" s="75" t="s">
        <v>110</v>
      </c>
    </row>
    <row r="61" spans="1:9" ht="18" customHeight="1" x14ac:dyDescent="0.25">
      <c r="A61" s="213">
        <v>2015</v>
      </c>
      <c r="B61" s="214"/>
      <c r="C61" s="214"/>
      <c r="D61" s="215"/>
      <c r="E61" s="214"/>
      <c r="F61" s="215"/>
      <c r="G61" s="215"/>
      <c r="H61" s="214"/>
      <c r="I61" s="216">
        <v>2015</v>
      </c>
    </row>
    <row r="62" spans="1:9" s="8" customFormat="1" ht="18" customHeight="1" x14ac:dyDescent="0.25">
      <c r="A62" s="73" t="s">
        <v>16</v>
      </c>
      <c r="B62" s="71" t="s">
        <v>17</v>
      </c>
      <c r="C62" s="170">
        <f>T.8!C62/T.6!C62*100</f>
        <v>3.527408513816281</v>
      </c>
      <c r="D62" s="76">
        <f>+T.8!D62/T.6!D62*100</f>
        <v>21.383836654896168</v>
      </c>
      <c r="E62" s="71" t="s">
        <v>17</v>
      </c>
      <c r="F62" s="76">
        <f>+T.8!F62/T.6!F62*100</f>
        <v>0.81752680072736672</v>
      </c>
      <c r="G62" s="76">
        <f>+T.8!G62/T.6!G62*100</f>
        <v>4.182054563256111</v>
      </c>
      <c r="H62" s="71" t="s">
        <v>17</v>
      </c>
      <c r="I62" s="74" t="s">
        <v>107</v>
      </c>
    </row>
    <row r="63" spans="1:9" s="50" customFormat="1" ht="18" customHeight="1" x14ac:dyDescent="0.2">
      <c r="A63" s="42" t="s">
        <v>138</v>
      </c>
      <c r="B63" s="7" t="s">
        <v>17</v>
      </c>
      <c r="C63" s="170">
        <f>T.8!C63/T.6!C63*100</f>
        <v>8.4233353782939329</v>
      </c>
      <c r="D63" s="70">
        <f>+T.8!D63/T.6!D63*100</f>
        <v>33.779555854064711</v>
      </c>
      <c r="E63" s="7" t="s">
        <v>17</v>
      </c>
      <c r="F63" s="70">
        <f>+T.8!F63/T.6!F63*100</f>
        <v>1.5207161712383794</v>
      </c>
      <c r="G63" s="70">
        <f>+T.8!G63/T.6!G63*100</f>
        <v>5.4839764963448543</v>
      </c>
      <c r="H63" s="7" t="s">
        <v>17</v>
      </c>
      <c r="I63" s="40" t="s">
        <v>108</v>
      </c>
    </row>
    <row r="64" spans="1:9" s="13" customFormat="1" ht="18" customHeight="1" x14ac:dyDescent="0.25">
      <c r="A64" s="43" t="s">
        <v>139</v>
      </c>
      <c r="B64" s="68" t="s">
        <v>17</v>
      </c>
      <c r="C64" s="77" t="s">
        <v>1</v>
      </c>
      <c r="D64" s="77">
        <f>+T.8!D64/T.6!D64*100</f>
        <v>2.0071134667689519</v>
      </c>
      <c r="E64" s="68" t="s">
        <v>17</v>
      </c>
      <c r="F64" s="77">
        <f>+T.8!F64/T.6!F64*100</f>
        <v>0.71004412009788875</v>
      </c>
      <c r="G64" s="77">
        <f>+T.8!G64/T.6!G64*100</f>
        <v>3.7887149753314628</v>
      </c>
      <c r="H64" s="68" t="s">
        <v>17</v>
      </c>
      <c r="I64" s="75" t="s">
        <v>110</v>
      </c>
    </row>
    <row r="65" spans="1:9" x14ac:dyDescent="0.25">
      <c r="A65" s="213">
        <v>2016</v>
      </c>
      <c r="B65" s="214"/>
      <c r="C65" s="214"/>
      <c r="D65" s="215"/>
      <c r="E65" s="214"/>
      <c r="F65" s="215"/>
      <c r="G65" s="215"/>
      <c r="H65" s="214"/>
      <c r="I65" s="216">
        <v>2016</v>
      </c>
    </row>
    <row r="66" spans="1:9" s="8" customFormat="1" ht="18" customHeight="1" x14ac:dyDescent="0.25">
      <c r="A66" s="73" t="s">
        <v>16</v>
      </c>
      <c r="B66" s="76">
        <v>4</v>
      </c>
      <c r="C66" s="170">
        <f>T.8!C66/T.6!C66*100</f>
        <v>4.0569762251221793</v>
      </c>
      <c r="D66" s="76">
        <f>+T.8!D66/T.6!D66*100</f>
        <v>23.638047754682969</v>
      </c>
      <c r="E66" s="7" t="s">
        <v>17</v>
      </c>
      <c r="F66" s="76">
        <v>0.7</v>
      </c>
      <c r="G66" s="76">
        <f>+T.8!G66/T.6!G66*100</f>
        <v>4.1819086487882533</v>
      </c>
      <c r="H66" s="71" t="s">
        <v>17</v>
      </c>
      <c r="I66" s="74" t="s">
        <v>107</v>
      </c>
    </row>
    <row r="67" spans="1:9" s="50" customFormat="1" ht="18" customHeight="1" x14ac:dyDescent="0.2">
      <c r="A67" s="42" t="s">
        <v>138</v>
      </c>
      <c r="B67" s="70">
        <v>12</v>
      </c>
      <c r="C67" s="170">
        <f>T.8!C67/T.6!C67*100</f>
        <v>9.7009856245754609</v>
      </c>
      <c r="D67" s="76">
        <f>+T.8!D67/T.6!D67*100</f>
        <v>34.473522857891084</v>
      </c>
      <c r="E67" s="7" t="s">
        <v>17</v>
      </c>
      <c r="F67" s="70">
        <v>0.7</v>
      </c>
      <c r="G67" s="70">
        <f>+T.8!G67/T.6!G67*100</f>
        <v>5.4839764963448543</v>
      </c>
      <c r="H67" s="7" t="s">
        <v>17</v>
      </c>
      <c r="I67" s="40" t="s">
        <v>108</v>
      </c>
    </row>
    <row r="68" spans="1:9" s="13" customFormat="1" ht="18" customHeight="1" thickBot="1" x14ac:dyDescent="0.3">
      <c r="A68" s="236" t="s">
        <v>139</v>
      </c>
      <c r="B68" s="237">
        <v>3.3</v>
      </c>
      <c r="C68" s="238" t="s">
        <v>1</v>
      </c>
      <c r="D68" s="238">
        <f>+T.8!D68/T.6!D68*100</f>
        <v>2.8794085263178451</v>
      </c>
      <c r="E68" s="239" t="s">
        <v>17</v>
      </c>
      <c r="F68" s="238">
        <v>0.7</v>
      </c>
      <c r="G68" s="238">
        <f>+T.8!G68/T.6!G68*100</f>
        <v>3.7887149753314628</v>
      </c>
      <c r="H68" s="239" t="s">
        <v>17</v>
      </c>
      <c r="I68" s="240" t="s">
        <v>110</v>
      </c>
    </row>
    <row r="69" spans="1:9" ht="15.75" thickTop="1" x14ac:dyDescent="0.25">
      <c r="A69" s="358" t="s">
        <v>311</v>
      </c>
      <c r="B69" s="358"/>
      <c r="C69" s="358"/>
      <c r="D69" s="136"/>
      <c r="E69" s="136"/>
      <c r="F69" s="136"/>
      <c r="G69" s="136"/>
      <c r="H69" s="136"/>
      <c r="I69" s="39" t="s">
        <v>312</v>
      </c>
    </row>
  </sheetData>
  <mergeCells count="3">
    <mergeCell ref="A4:A5"/>
    <mergeCell ref="I4:I5"/>
    <mergeCell ref="A69:C69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rowBreaks count="2" manualBreakCount="2">
    <brk id="26" max="8" man="1"/>
    <brk id="47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I69"/>
  <sheetViews>
    <sheetView showGridLines="0" rightToLeft="1" view="pageBreakPreview" topLeftCell="A55" zoomScale="110" zoomScaleNormal="100" zoomScaleSheetLayoutView="110" workbookViewId="0">
      <selection activeCell="J92" sqref="J92:J93"/>
    </sheetView>
  </sheetViews>
  <sheetFormatPr defaultRowHeight="15" x14ac:dyDescent="0.25"/>
  <cols>
    <col min="1" max="1" width="16.7109375" customWidth="1"/>
    <col min="2" max="7" width="10.7109375" customWidth="1"/>
    <col min="8" max="8" width="13.7109375" customWidth="1"/>
    <col min="9" max="9" width="16.7109375" customWidth="1"/>
  </cols>
  <sheetData>
    <row r="1" spans="1:9" s="21" customFormat="1" ht="30" customHeight="1" x14ac:dyDescent="0.45">
      <c r="A1" s="78" t="s">
        <v>244</v>
      </c>
      <c r="B1" s="56"/>
      <c r="C1" s="56"/>
      <c r="D1" s="56"/>
      <c r="E1" s="56"/>
      <c r="F1" s="56"/>
      <c r="G1" s="56"/>
      <c r="H1" s="56"/>
      <c r="I1" s="56"/>
    </row>
    <row r="2" spans="1:9" s="22" customFormat="1" ht="30" customHeight="1" x14ac:dyDescent="0.3">
      <c r="A2" s="79" t="s">
        <v>267</v>
      </c>
      <c r="B2" s="59"/>
      <c r="C2" s="59"/>
      <c r="D2" s="59"/>
      <c r="E2" s="59"/>
      <c r="F2" s="59"/>
      <c r="G2" s="59"/>
      <c r="H2" s="59"/>
      <c r="I2" s="59"/>
    </row>
    <row r="3" spans="1:9" ht="20.25" x14ac:dyDescent="0.25">
      <c r="A3" s="20" t="s">
        <v>2</v>
      </c>
      <c r="B3" s="1"/>
      <c r="C3" s="1"/>
      <c r="D3" s="66"/>
      <c r="E3" s="66"/>
      <c r="F3" s="66"/>
      <c r="G3" s="1"/>
      <c r="H3" s="2"/>
      <c r="I3" s="24" t="s">
        <v>3</v>
      </c>
    </row>
    <row r="4" spans="1:9" ht="33" customHeight="1" x14ac:dyDescent="0.25">
      <c r="A4" s="359" t="s">
        <v>4</v>
      </c>
      <c r="B4" s="326" t="s">
        <v>5</v>
      </c>
      <c r="C4" s="327" t="s">
        <v>6</v>
      </c>
      <c r="D4" s="327" t="s">
        <v>7</v>
      </c>
      <c r="E4" s="327" t="s">
        <v>8</v>
      </c>
      <c r="F4" s="327" t="s">
        <v>9</v>
      </c>
      <c r="G4" s="323" t="s">
        <v>292</v>
      </c>
      <c r="H4" s="331" t="s">
        <v>277</v>
      </c>
      <c r="I4" s="360" t="s">
        <v>10</v>
      </c>
    </row>
    <row r="5" spans="1:9" ht="18" thickBot="1" x14ac:dyDescent="0.3">
      <c r="A5" s="359"/>
      <c r="B5" s="328" t="s">
        <v>11</v>
      </c>
      <c r="C5" s="329" t="s">
        <v>12</v>
      </c>
      <c r="D5" s="329" t="s">
        <v>13</v>
      </c>
      <c r="E5" s="329" t="s">
        <v>14</v>
      </c>
      <c r="F5" s="329" t="s">
        <v>15</v>
      </c>
      <c r="G5" s="335" t="s">
        <v>291</v>
      </c>
      <c r="H5" s="330" t="s">
        <v>275</v>
      </c>
      <c r="I5" s="360"/>
    </row>
    <row r="6" spans="1:9" s="65" customFormat="1" ht="21" thickTop="1" thickBot="1" x14ac:dyDescent="0.3">
      <c r="A6" s="228" t="s">
        <v>184</v>
      </c>
      <c r="B6" s="229"/>
      <c r="C6" s="229"/>
      <c r="D6" s="229"/>
      <c r="E6" s="229"/>
      <c r="F6" s="229"/>
      <c r="G6" s="229"/>
      <c r="H6" s="230"/>
      <c r="I6" s="231"/>
    </row>
    <row r="7" spans="1:9" ht="15.75" thickTop="1" x14ac:dyDescent="0.25">
      <c r="A7" s="213">
        <v>2012</v>
      </c>
      <c r="B7" s="214"/>
      <c r="C7" s="214"/>
      <c r="D7" s="215"/>
      <c r="E7" s="214"/>
      <c r="F7" s="215"/>
      <c r="G7" s="215"/>
      <c r="H7" s="214"/>
      <c r="I7" s="216">
        <v>2012</v>
      </c>
    </row>
    <row r="8" spans="1:9" s="8" customFormat="1" ht="18" customHeight="1" x14ac:dyDescent="0.25">
      <c r="A8" s="73" t="s">
        <v>16</v>
      </c>
      <c r="B8" s="71" t="s">
        <v>17</v>
      </c>
      <c r="C8" s="76">
        <f>+T.7!C8/T.5!C8*100</f>
        <v>71.002049914175274</v>
      </c>
      <c r="D8" s="76">
        <f>+T.7!D8/T.5!D8*100</f>
        <v>51.133109309385482</v>
      </c>
      <c r="E8" s="76">
        <f>+T.7!E8/T.5!E8*100</f>
        <v>59.584502690480534</v>
      </c>
      <c r="F8" s="76">
        <f>+T.7!F8/T.5!F8*100</f>
        <v>86.125821453879396</v>
      </c>
      <c r="G8" s="76">
        <f>+T.7!G8/T.5!G8*100</f>
        <v>68.485746648301557</v>
      </c>
      <c r="H8" s="71" t="s">
        <v>17</v>
      </c>
      <c r="I8" s="74" t="s">
        <v>107</v>
      </c>
    </row>
    <row r="9" spans="1:9" s="50" customFormat="1" ht="18" customHeight="1" x14ac:dyDescent="0.25">
      <c r="A9" s="42" t="s">
        <v>19</v>
      </c>
      <c r="B9" s="7" t="s">
        <v>17</v>
      </c>
      <c r="C9" s="70">
        <f>+T.7!C9/T.5!C9*100</f>
        <v>46.794948301689175</v>
      </c>
      <c r="D9" s="70">
        <f>+T.7!D9/T.5!D9*100</f>
        <v>34.435920722152034</v>
      </c>
      <c r="E9" s="70">
        <f>+T.7!E9/T.5!E9*100</f>
        <v>24.425157905434773</v>
      </c>
      <c r="F9" s="70">
        <f>+T.7!F9/T.5!F9*100</f>
        <v>49.755742020203236</v>
      </c>
      <c r="G9" s="70">
        <f>+T.7!G9/T.5!G9*100</f>
        <v>45.955554928265457</v>
      </c>
      <c r="H9" s="7" t="s">
        <v>17</v>
      </c>
      <c r="I9" s="40" t="s">
        <v>108</v>
      </c>
    </row>
    <row r="10" spans="1:9" s="13" customFormat="1" ht="18" customHeight="1" x14ac:dyDescent="0.25">
      <c r="A10" s="43" t="s">
        <v>21</v>
      </c>
      <c r="B10" s="68" t="s">
        <v>17</v>
      </c>
      <c r="C10" s="77">
        <f>+T.7!C10/T.5!C10*100</f>
        <v>88.711370241610283</v>
      </c>
      <c r="D10" s="77">
        <f>+T.7!D10/T.5!D10*100</f>
        <v>79.372361407856616</v>
      </c>
      <c r="E10" s="77">
        <f>+T.7!E10/T.5!E10*100</f>
        <v>93.542476525690859</v>
      </c>
      <c r="F10" s="77">
        <f>+T.7!F10/T.5!F10*100</f>
        <v>90.467995564268492</v>
      </c>
      <c r="G10" s="77">
        <f>+T.7!G10/T.5!G10*100</f>
        <v>77.231266521483064</v>
      </c>
      <c r="H10" s="68" t="s">
        <v>17</v>
      </c>
      <c r="I10" s="75" t="s">
        <v>109</v>
      </c>
    </row>
    <row r="11" spans="1:9" x14ac:dyDescent="0.25">
      <c r="A11" s="213">
        <v>2013</v>
      </c>
      <c r="B11" s="214"/>
      <c r="C11" s="214"/>
      <c r="D11" s="215"/>
      <c r="E11" s="214"/>
      <c r="F11" s="215"/>
      <c r="G11" s="215"/>
      <c r="H11" s="214"/>
      <c r="I11" s="216">
        <v>2013</v>
      </c>
    </row>
    <row r="12" spans="1:9" s="8" customFormat="1" ht="18" customHeight="1" x14ac:dyDescent="0.25">
      <c r="A12" s="73" t="s">
        <v>16</v>
      </c>
      <c r="B12" s="71" t="s">
        <v>17</v>
      </c>
      <c r="C12" s="76">
        <f>+T.7!C12/T.5!C12*100</f>
        <v>71.217542566638542</v>
      </c>
      <c r="D12" s="76">
        <f>+T.7!D12/T.5!D12*100</f>
        <v>50.991349534826306</v>
      </c>
      <c r="E12" s="76">
        <f>+T.7!E12/T.5!E12*100</f>
        <v>61.726667874185381</v>
      </c>
      <c r="F12" s="76">
        <f>+T.7!F12/T.5!F12*100</f>
        <v>86.943603080653048</v>
      </c>
      <c r="G12" s="76">
        <f>+T.7!G12/T.5!G12*100</f>
        <v>64.773899696452546</v>
      </c>
      <c r="H12" s="71" t="s">
        <v>17</v>
      </c>
      <c r="I12" s="74" t="s">
        <v>107</v>
      </c>
    </row>
    <row r="13" spans="1:9" s="50" customFormat="1" ht="18" customHeight="1" x14ac:dyDescent="0.25">
      <c r="A13" s="42" t="s">
        <v>19</v>
      </c>
      <c r="B13" s="7" t="s">
        <v>17</v>
      </c>
      <c r="C13" s="70">
        <f>+T.7!C13/T.5!C13*100</f>
        <v>46.310962402379978</v>
      </c>
      <c r="D13" s="70">
        <f>+T.7!D13/T.5!D13*100</f>
        <v>35.715834090674889</v>
      </c>
      <c r="E13" s="70">
        <f>+T.7!E13/T.5!E13*100</f>
        <v>25.412946272129634</v>
      </c>
      <c r="F13" s="70">
        <f>+T.7!F13/T.5!F13*100</f>
        <v>51.294563957088023</v>
      </c>
      <c r="G13" s="70">
        <f>+T.7!G13/T.5!G13*100</f>
        <v>44.711423588701372</v>
      </c>
      <c r="H13" s="7" t="s">
        <v>17</v>
      </c>
      <c r="I13" s="40" t="s">
        <v>108</v>
      </c>
    </row>
    <row r="14" spans="1:9" s="13" customFormat="1" ht="18" customHeight="1" x14ac:dyDescent="0.25">
      <c r="A14" s="43" t="s">
        <v>21</v>
      </c>
      <c r="B14" s="68" t="s">
        <v>17</v>
      </c>
      <c r="C14" s="77">
        <f>+T.7!C14/T.5!C14*100</f>
        <v>88.806183312290727</v>
      </c>
      <c r="D14" s="77">
        <f>+T.7!D14/T.5!D14*100</f>
        <v>76.745469116566127</v>
      </c>
      <c r="E14" s="77">
        <f>+T.7!E14/T.5!E14*100</f>
        <v>94.249181023471152</v>
      </c>
      <c r="F14" s="77">
        <f>+T.7!F14/T.5!F14*100</f>
        <v>90.920490164560263</v>
      </c>
      <c r="G14" s="77">
        <f>+T.7!G14/T.5!G14*100</f>
        <v>72.263345837874311</v>
      </c>
      <c r="H14" s="68" t="s">
        <v>17</v>
      </c>
      <c r="I14" s="75" t="s">
        <v>109</v>
      </c>
    </row>
    <row r="15" spans="1:9" x14ac:dyDescent="0.25">
      <c r="A15" s="213">
        <v>2014</v>
      </c>
      <c r="B15" s="214"/>
      <c r="C15" s="214"/>
      <c r="D15" s="215"/>
      <c r="E15" s="214"/>
      <c r="F15" s="215"/>
      <c r="G15" s="215"/>
      <c r="H15" s="214"/>
      <c r="I15" s="216">
        <v>2014</v>
      </c>
    </row>
    <row r="16" spans="1:9" s="8" customFormat="1" ht="18" customHeight="1" x14ac:dyDescent="0.25">
      <c r="A16" s="73" t="s">
        <v>16</v>
      </c>
      <c r="B16" s="71" t="s">
        <v>17</v>
      </c>
      <c r="C16" s="76">
        <f>+T.7!C16/T.5!C16*100</f>
        <v>70.307997798990414</v>
      </c>
      <c r="D16" s="76">
        <f>+T.7!D16/T.5!D16*100</f>
        <v>50.966553431431038</v>
      </c>
      <c r="E16" s="76">
        <f>+T.7!E16/T.5!E16*100</f>
        <v>61.264588700752576</v>
      </c>
      <c r="F16" s="76">
        <f>+T.7!F16/T.5!F16*100</f>
        <v>87.430196411604413</v>
      </c>
      <c r="G16" s="76">
        <f>+T.7!G16/T.5!G16*100</f>
        <v>69.670618473396758</v>
      </c>
      <c r="H16" s="71" t="s">
        <v>17</v>
      </c>
      <c r="I16" s="74" t="s">
        <v>107</v>
      </c>
    </row>
    <row r="17" spans="1:9" s="50" customFormat="1" ht="18" customHeight="1" x14ac:dyDescent="0.25">
      <c r="A17" s="42" t="s">
        <v>19</v>
      </c>
      <c r="B17" s="7" t="s">
        <v>17</v>
      </c>
      <c r="C17" s="70">
        <f>+T.7!C17/T.5!C17*100</f>
        <v>46.669260102168934</v>
      </c>
      <c r="D17" s="70">
        <f>+T.7!D17/T.5!D17*100</f>
        <v>36.369800460844118</v>
      </c>
      <c r="E17" s="70">
        <f>+T.7!E17/T.5!E17*100</f>
        <v>26.517037490209788</v>
      </c>
      <c r="F17" s="70">
        <f>+T.7!F17/T.5!F17*100</f>
        <v>51.474572164834917</v>
      </c>
      <c r="G17" s="70">
        <f>+T.7!G17/T.5!G17*100</f>
        <v>43.422866485712454</v>
      </c>
      <c r="H17" s="7" t="s">
        <v>17</v>
      </c>
      <c r="I17" s="40" t="s">
        <v>108</v>
      </c>
    </row>
    <row r="18" spans="1:9" s="13" customFormat="1" ht="18" customHeight="1" x14ac:dyDescent="0.25">
      <c r="A18" s="43" t="s">
        <v>21</v>
      </c>
      <c r="B18" s="68" t="s">
        <v>17</v>
      </c>
      <c r="C18" s="77">
        <f>+T.7!C18/T.5!C18*100</f>
        <v>86.790182008361398</v>
      </c>
      <c r="D18" s="77">
        <f>+T.7!D18/T.5!D18*100</f>
        <v>75.163394853241115</v>
      </c>
      <c r="E18" s="77">
        <f>+T.7!E18/T.5!E18*100</f>
        <v>92.019119601042263</v>
      </c>
      <c r="F18" s="77">
        <f>+T.7!F18/T.5!F18*100</f>
        <v>91.166838621591012</v>
      </c>
      <c r="G18" s="77">
        <f>+T.7!G18/T.5!G18*100</f>
        <v>79.093333793686824</v>
      </c>
      <c r="H18" s="68" t="s">
        <v>17</v>
      </c>
      <c r="I18" s="75" t="s">
        <v>109</v>
      </c>
    </row>
    <row r="19" spans="1:9" x14ac:dyDescent="0.25">
      <c r="A19" s="213">
        <v>2015</v>
      </c>
      <c r="B19" s="214"/>
      <c r="C19" s="214"/>
      <c r="D19" s="215"/>
      <c r="E19" s="214"/>
      <c r="F19" s="215"/>
      <c r="G19" s="215"/>
      <c r="H19" s="214"/>
      <c r="I19" s="216">
        <v>2015</v>
      </c>
    </row>
    <row r="20" spans="1:9" s="8" customFormat="1" ht="18" customHeight="1" x14ac:dyDescent="0.25">
      <c r="A20" s="73" t="s">
        <v>16</v>
      </c>
      <c r="B20" s="71" t="s">
        <v>17</v>
      </c>
      <c r="C20" s="76">
        <f>+T.7!C20/T.5!C20*100</f>
        <v>70.928377562634495</v>
      </c>
      <c r="D20" s="76">
        <f>+T.7!D20/T.5!D20*100</f>
        <v>51.003192002815233</v>
      </c>
      <c r="E20" s="76">
        <f>+T.7!E20/T.5!E20*100</f>
        <v>62.882429569635519</v>
      </c>
      <c r="F20" s="76">
        <f>+T.7!F20/T.5!F20*100</f>
        <v>88.482625419666007</v>
      </c>
      <c r="G20" s="76">
        <f>+T.7!G20/T.5!G20*100</f>
        <v>74.468273506512432</v>
      </c>
      <c r="H20" s="71" t="s">
        <v>17</v>
      </c>
      <c r="I20" s="74" t="s">
        <v>107</v>
      </c>
    </row>
    <row r="21" spans="1:9" s="50" customFormat="1" ht="18" customHeight="1" x14ac:dyDescent="0.25">
      <c r="A21" s="42" t="s">
        <v>19</v>
      </c>
      <c r="B21" s="7" t="s">
        <v>17</v>
      </c>
      <c r="C21" s="70">
        <f>+T.7!C21/T.5!C21*100</f>
        <v>46.424436787099275</v>
      </c>
      <c r="D21" s="70">
        <f>+T.7!D21/T.5!D21*100</f>
        <v>35.553511335300549</v>
      </c>
      <c r="E21" s="70">
        <f>+T.7!E21/T.5!E21*100</f>
        <v>26.418872521583957</v>
      </c>
      <c r="F21" s="70">
        <f>+T.7!F21/T.5!F21*100</f>
        <v>51.689765822352697</v>
      </c>
      <c r="G21" s="70">
        <f>+T.7!G21/T.5!G21*100</f>
        <v>43.780906960231732</v>
      </c>
      <c r="H21" s="7" t="s">
        <v>17</v>
      </c>
      <c r="I21" s="40" t="s">
        <v>108</v>
      </c>
    </row>
    <row r="22" spans="1:9" s="13" customFormat="1" ht="18" customHeight="1" x14ac:dyDescent="0.25">
      <c r="A22" s="43" t="s">
        <v>21</v>
      </c>
      <c r="B22" s="68" t="s">
        <v>17</v>
      </c>
      <c r="C22" s="77">
        <f>+T.7!C22/T.5!C22*100</f>
        <v>87.621165168887515</v>
      </c>
      <c r="D22" s="77">
        <f>+T.7!D22/T.5!D22*100</f>
        <v>76.378678023766923</v>
      </c>
      <c r="E22" s="77">
        <f>+T.7!E22/T.5!E22*100</f>
        <v>93.59107658314241</v>
      </c>
      <c r="F22" s="77">
        <f>+T.7!F22/T.5!F22*100</f>
        <v>91.955473090972717</v>
      </c>
      <c r="G22" s="77">
        <f>+T.7!G22/T.5!G22*100</f>
        <v>84.407889166764363</v>
      </c>
      <c r="H22" s="68" t="s">
        <v>17</v>
      </c>
      <c r="I22" s="75" t="s">
        <v>110</v>
      </c>
    </row>
    <row r="23" spans="1:9" x14ac:dyDescent="0.25">
      <c r="A23" s="213">
        <v>2016</v>
      </c>
      <c r="B23" s="214"/>
      <c r="C23" s="214"/>
      <c r="D23" s="215"/>
      <c r="E23" s="214"/>
      <c r="F23" s="215"/>
      <c r="G23" s="215"/>
      <c r="H23" s="214"/>
      <c r="I23" s="216">
        <v>2016</v>
      </c>
    </row>
    <row r="24" spans="1:9" s="8" customFormat="1" ht="18" customHeight="1" x14ac:dyDescent="0.25">
      <c r="A24" s="73" t="s">
        <v>16</v>
      </c>
      <c r="B24" s="72">
        <v>79.3</v>
      </c>
      <c r="C24" s="76">
        <f>+T.7!C24/T.5!C24*100</f>
        <v>71.248176597467278</v>
      </c>
      <c r="D24" s="76">
        <f>+T.7!D24/T.5!D24*100</f>
        <v>52.107776507481539</v>
      </c>
      <c r="E24" s="76">
        <f>+T.7!E24/T.5!E24*100</f>
        <v>64.133698066101175</v>
      </c>
      <c r="F24" s="76">
        <f>+T.7!F24/T.5!F24*100</f>
        <v>88.961231171949322</v>
      </c>
      <c r="G24" s="76">
        <f>+T.7!G24/T.5!G24*100</f>
        <v>74.468273506512432</v>
      </c>
      <c r="H24" s="71" t="s">
        <v>17</v>
      </c>
      <c r="I24" s="74" t="s">
        <v>107</v>
      </c>
    </row>
    <row r="25" spans="1:9" s="50" customFormat="1" ht="18" customHeight="1" x14ac:dyDescent="0.25">
      <c r="A25" s="42" t="s">
        <v>19</v>
      </c>
      <c r="B25" s="11">
        <v>44.2</v>
      </c>
      <c r="C25" s="70">
        <f>+T.7!C25/T.5!C25*100</f>
        <v>45.9652896321602</v>
      </c>
      <c r="D25" s="70">
        <f>+T.7!D25/T.5!D25*100</f>
        <v>36.90710602201456</v>
      </c>
      <c r="E25" s="70">
        <f>+T.7!E25/T.5!E25*100</f>
        <v>27.722408268360514</v>
      </c>
      <c r="F25" s="70">
        <f>+T.7!F25/T.5!F25*100</f>
        <v>52.21426144961552</v>
      </c>
      <c r="G25" s="70">
        <f>+T.7!G25/T.5!G25*100</f>
        <v>43.780906960231732</v>
      </c>
      <c r="H25" s="7" t="s">
        <v>17</v>
      </c>
      <c r="I25" s="40" t="s">
        <v>108</v>
      </c>
    </row>
    <row r="26" spans="1:9" s="13" customFormat="1" ht="18" customHeight="1" thickBot="1" x14ac:dyDescent="0.3">
      <c r="A26" s="222" t="s">
        <v>21</v>
      </c>
      <c r="B26" s="244">
        <v>82.3</v>
      </c>
      <c r="C26" s="225">
        <f>+T.7!C26/T.5!C26*100</f>
        <v>87.908283687860703</v>
      </c>
      <c r="D26" s="225">
        <f>+T.7!D26/T.5!D26*100</f>
        <v>72.491947660780681</v>
      </c>
      <c r="E26" s="225">
        <f>+T.7!E26/T.5!E26*100</f>
        <v>92.842786947106759</v>
      </c>
      <c r="F26" s="225">
        <f>+T.7!F26/T.5!F26*100</f>
        <v>92.339865099244761</v>
      </c>
      <c r="G26" s="225">
        <f>+T.7!G26/T.5!G26*100</f>
        <v>84.407889166764363</v>
      </c>
      <c r="H26" s="226" t="s">
        <v>17</v>
      </c>
      <c r="I26" s="227" t="s">
        <v>110</v>
      </c>
    </row>
    <row r="27" spans="1:9" s="65" customFormat="1" ht="21" thickTop="1" thickBot="1" x14ac:dyDescent="0.3">
      <c r="A27" s="232" t="s">
        <v>183</v>
      </c>
      <c r="B27" s="233"/>
      <c r="C27" s="233"/>
      <c r="D27" s="233"/>
      <c r="E27" s="233"/>
      <c r="F27" s="233"/>
      <c r="G27" s="233"/>
      <c r="H27" s="234"/>
      <c r="I27" s="235"/>
    </row>
    <row r="28" spans="1:9" ht="15.75" thickTop="1" x14ac:dyDescent="0.25">
      <c r="A28" s="213">
        <v>2012</v>
      </c>
      <c r="B28" s="214"/>
      <c r="C28" s="214"/>
      <c r="D28" s="215"/>
      <c r="E28" s="214"/>
      <c r="F28" s="215"/>
      <c r="G28" s="215"/>
      <c r="H28" s="214"/>
      <c r="I28" s="216">
        <v>2012</v>
      </c>
    </row>
    <row r="29" spans="1:9" s="8" customFormat="1" ht="18" customHeight="1" x14ac:dyDescent="0.25">
      <c r="A29" s="73" t="s">
        <v>16</v>
      </c>
      <c r="B29" s="71" t="s">
        <v>17</v>
      </c>
      <c r="C29" s="76">
        <f>+T.7!C29/T.5!C29*100</f>
        <v>86.639892109067475</v>
      </c>
      <c r="D29" s="76">
        <f>+T.7!D29/T.5!D29*100</f>
        <v>75.540209515904451</v>
      </c>
      <c r="E29" s="76">
        <f>+T.7!E29/T.5!E29*100</f>
        <v>74.906639106562096</v>
      </c>
      <c r="F29" s="76">
        <f>+T.7!F29/T.5!F29*100</f>
        <v>95.551414474273628</v>
      </c>
      <c r="G29" s="76">
        <f>+T.7!G29/T.5!G29*100</f>
        <v>79.470179152692495</v>
      </c>
      <c r="H29" s="71" t="s">
        <v>17</v>
      </c>
      <c r="I29" s="74" t="s">
        <v>107</v>
      </c>
    </row>
    <row r="30" spans="1:9" s="50" customFormat="1" ht="18" customHeight="1" x14ac:dyDescent="0.25">
      <c r="A30" s="42" t="s">
        <v>19</v>
      </c>
      <c r="B30" s="7" t="s">
        <v>17</v>
      </c>
      <c r="C30" s="70">
        <f>+T.7!C30/T.5!C30*100</f>
        <v>63.304221112272195</v>
      </c>
      <c r="D30" s="70">
        <f>+T.7!D30/T.5!D30*100</f>
        <v>58.844641702907417</v>
      </c>
      <c r="E30" s="70">
        <f>+T.7!E30/T.5!E30*100</f>
        <v>33.474146695199025</v>
      </c>
      <c r="F30" s="70">
        <f>+T.7!F30/T.5!F30*100</f>
        <v>67.174419868813658</v>
      </c>
      <c r="G30" s="70">
        <f>+T.7!G30/T.5!G30*100</f>
        <v>54.445965620142815</v>
      </c>
      <c r="H30" s="7" t="s">
        <v>17</v>
      </c>
      <c r="I30" s="40" t="s">
        <v>108</v>
      </c>
    </row>
    <row r="31" spans="1:9" s="13" customFormat="1" ht="18" customHeight="1" x14ac:dyDescent="0.25">
      <c r="A31" s="43" t="s">
        <v>21</v>
      </c>
      <c r="B31" s="68" t="s">
        <v>17</v>
      </c>
      <c r="C31" s="77">
        <f>+T.7!C31/T.5!C31*100</f>
        <v>97.947025404950921</v>
      </c>
      <c r="D31" s="77">
        <f>+T.7!D31/T.5!D31*100</f>
        <v>94.473618569213784</v>
      </c>
      <c r="E31" s="77">
        <f>+T.7!E31/T.5!E31*100</f>
        <v>98.767304331876332</v>
      </c>
      <c r="F31" s="77">
        <f>+T.7!F31/T.5!F31*100</f>
        <v>97.603017581306233</v>
      </c>
      <c r="G31" s="77">
        <f>+T.7!G31/T.5!G31*100</f>
        <v>87.237041515481735</v>
      </c>
      <c r="H31" s="68" t="s">
        <v>17</v>
      </c>
      <c r="I31" s="75" t="s">
        <v>109</v>
      </c>
    </row>
    <row r="32" spans="1:9" x14ac:dyDescent="0.25">
      <c r="A32" s="213">
        <v>2013</v>
      </c>
      <c r="B32" s="214"/>
      <c r="C32" s="214"/>
      <c r="D32" s="215"/>
      <c r="E32" s="214"/>
      <c r="F32" s="215"/>
      <c r="G32" s="215"/>
      <c r="H32" s="214"/>
      <c r="I32" s="216">
        <v>2013</v>
      </c>
    </row>
    <row r="33" spans="1:9" s="8" customFormat="1" ht="18" customHeight="1" x14ac:dyDescent="0.25">
      <c r="A33" s="73" t="s">
        <v>16</v>
      </c>
      <c r="B33" s="71" t="s">
        <v>17</v>
      </c>
      <c r="C33" s="76">
        <f>+T.7!C33/T.5!C33*100</f>
        <v>86.993576126737139</v>
      </c>
      <c r="D33" s="76">
        <f>+T.7!D33/T.5!D33*100</f>
        <v>76.120313120542235</v>
      </c>
      <c r="E33" s="76">
        <f>+T.7!E33/T.5!E33*100</f>
        <v>76.625340988627372</v>
      </c>
      <c r="F33" s="76">
        <f>+T.7!F33/T.5!F33*100</f>
        <v>96.088731674297321</v>
      </c>
      <c r="G33" s="76">
        <f>+T.7!G33/T.5!G33*100</f>
        <v>75.857463327295378</v>
      </c>
      <c r="H33" s="71" t="s">
        <v>17</v>
      </c>
      <c r="I33" s="74" t="s">
        <v>107</v>
      </c>
    </row>
    <row r="34" spans="1:9" s="50" customFormat="1" ht="18" customHeight="1" x14ac:dyDescent="0.25">
      <c r="A34" s="42" t="s">
        <v>19</v>
      </c>
      <c r="B34" s="7" t="s">
        <v>17</v>
      </c>
      <c r="C34" s="70">
        <f>+T.7!C34/T.5!C34*100</f>
        <v>63.314300789567902</v>
      </c>
      <c r="D34" s="70">
        <f>+T.7!D34/T.5!D34*100</f>
        <v>60.586694268805289</v>
      </c>
      <c r="E34" s="70">
        <f>+T.7!E34/T.5!E34*100</f>
        <v>34.695785451241754</v>
      </c>
      <c r="F34" s="70">
        <f>+T.7!F34/T.5!F34*100</f>
        <v>69.510955822742886</v>
      </c>
      <c r="G34" s="70">
        <f>+T.7!G34/T.5!G34*100</f>
        <v>52.953579371111672</v>
      </c>
      <c r="H34" s="7" t="s">
        <v>17</v>
      </c>
      <c r="I34" s="40" t="s">
        <v>108</v>
      </c>
    </row>
    <row r="35" spans="1:9" s="13" customFormat="1" ht="18" customHeight="1" x14ac:dyDescent="0.25">
      <c r="A35" s="43" t="s">
        <v>21</v>
      </c>
      <c r="B35" s="68" t="s">
        <v>17</v>
      </c>
      <c r="C35" s="77">
        <f>+T.7!C35/T.5!C35*100</f>
        <v>98.114489139838</v>
      </c>
      <c r="D35" s="77">
        <f>+T.7!D35/T.5!D35*100</f>
        <v>94.144948692022794</v>
      </c>
      <c r="E35" s="77">
        <f>+T.7!E35/T.5!E35*100</f>
        <v>98.934903032780952</v>
      </c>
      <c r="F35" s="77">
        <f>+T.7!F35/T.5!F35*100</f>
        <v>97.861625256205102</v>
      </c>
      <c r="G35" s="77">
        <f>+T.7!G35/T.5!G35*100</f>
        <v>82.794347598479646</v>
      </c>
      <c r="H35" s="68" t="s">
        <v>17</v>
      </c>
      <c r="I35" s="75" t="s">
        <v>109</v>
      </c>
    </row>
    <row r="36" spans="1:9" x14ac:dyDescent="0.25">
      <c r="A36" s="213">
        <v>2014</v>
      </c>
      <c r="B36" s="214"/>
      <c r="C36" s="214"/>
      <c r="D36" s="215"/>
      <c r="E36" s="214"/>
      <c r="F36" s="215"/>
      <c r="G36" s="215"/>
      <c r="H36" s="214"/>
      <c r="I36" s="216">
        <v>2014</v>
      </c>
    </row>
    <row r="37" spans="1:9" s="8" customFormat="1" ht="18" customHeight="1" x14ac:dyDescent="0.25">
      <c r="A37" s="73" t="s">
        <v>16</v>
      </c>
      <c r="B37" s="71" t="s">
        <v>17</v>
      </c>
      <c r="C37" s="76">
        <f>+T.7!C37/T.5!C37*100</f>
        <v>86.537840214913516</v>
      </c>
      <c r="D37" s="76">
        <f>+T.7!D37/T.5!D37*100</f>
        <v>76.034889770906815</v>
      </c>
      <c r="E37" s="76">
        <f>+T.7!E37/T.5!E37*100</f>
        <v>76.077857929612335</v>
      </c>
      <c r="F37" s="76">
        <f>+T.7!F37/T.5!F37*100</f>
        <v>95.99452326640268</v>
      </c>
      <c r="G37" s="76">
        <f>+T.7!G37/T.5!G37*100</f>
        <v>83.562983250009566</v>
      </c>
      <c r="H37" s="71" t="s">
        <v>17</v>
      </c>
      <c r="I37" s="74" t="s">
        <v>107</v>
      </c>
    </row>
    <row r="38" spans="1:9" s="50" customFormat="1" ht="18" customHeight="1" x14ac:dyDescent="0.25">
      <c r="A38" s="42" t="s">
        <v>19</v>
      </c>
      <c r="B38" s="7" t="s">
        <v>17</v>
      </c>
      <c r="C38" s="70">
        <f>+T.7!C38/T.5!C38*100</f>
        <v>63.576873622336514</v>
      </c>
      <c r="D38" s="70">
        <f>+T.7!D38/T.5!D38*100</f>
        <v>61.062518561198168</v>
      </c>
      <c r="E38" s="70">
        <f>+T.7!E38/T.5!E38*100</f>
        <v>36.067754416283925</v>
      </c>
      <c r="F38" s="70">
        <f>+T.7!F38/T.5!F38*100</f>
        <v>68.585227084780513</v>
      </c>
      <c r="G38" s="70">
        <f>+T.7!G38/T.5!G38*100</f>
        <v>52.056257496344251</v>
      </c>
      <c r="H38" s="7" t="s">
        <v>17</v>
      </c>
      <c r="I38" s="40" t="s">
        <v>108</v>
      </c>
    </row>
    <row r="39" spans="1:9" s="13" customFormat="1" ht="18" customHeight="1" x14ac:dyDescent="0.25">
      <c r="A39" s="43" t="s">
        <v>21</v>
      </c>
      <c r="B39" s="68" t="s">
        <v>17</v>
      </c>
      <c r="C39" s="77">
        <f>+T.7!C39/T.5!C39*100</f>
        <v>97.629484369592802</v>
      </c>
      <c r="D39" s="77">
        <f>+T.7!D39/T.5!D39*100</f>
        <v>93.157427253251498</v>
      </c>
      <c r="E39" s="77">
        <f>+T.7!E39/T.5!E39*100</f>
        <v>97.321788830622708</v>
      </c>
      <c r="F39" s="77">
        <f>+T.7!F39/T.5!F39*100</f>
        <v>97.705005115967666</v>
      </c>
      <c r="G39" s="77">
        <f>+T.7!G39/T.5!G39*100</f>
        <v>92.739478452841269</v>
      </c>
      <c r="H39" s="68" t="s">
        <v>17</v>
      </c>
      <c r="I39" s="75" t="s">
        <v>109</v>
      </c>
    </row>
    <row r="40" spans="1:9" x14ac:dyDescent="0.25">
      <c r="A40" s="213">
        <v>2015</v>
      </c>
      <c r="B40" s="214"/>
      <c r="C40" s="214"/>
      <c r="D40" s="215"/>
      <c r="E40" s="214"/>
      <c r="F40" s="215"/>
      <c r="G40" s="215"/>
      <c r="H40" s="214"/>
      <c r="I40" s="216">
        <v>2015</v>
      </c>
    </row>
    <row r="41" spans="1:9" s="8" customFormat="1" ht="18" customHeight="1" x14ac:dyDescent="0.25">
      <c r="A41" s="73" t="s">
        <v>16</v>
      </c>
      <c r="B41" s="71" t="s">
        <v>17</v>
      </c>
      <c r="C41" s="76">
        <f>+T.7!C41/T.5!C41*100</f>
        <v>86.795829676093433</v>
      </c>
      <c r="D41" s="76">
        <f>+T.7!D41/T.5!D41*100</f>
        <v>73.597210598781828</v>
      </c>
      <c r="E41" s="76">
        <f>+T.7!E41/T.5!E41*100</f>
        <v>77.434157638027884</v>
      </c>
      <c r="F41" s="76">
        <f>+T.7!F41/T.5!F41*100</f>
        <v>96.192086285964322</v>
      </c>
      <c r="G41" s="76">
        <f>+T.7!G41/T.5!G41*100</f>
        <v>86.223180807839555</v>
      </c>
      <c r="H41" s="71" t="s">
        <v>17</v>
      </c>
      <c r="I41" s="74" t="s">
        <v>107</v>
      </c>
    </row>
    <row r="42" spans="1:9" s="50" customFormat="1" ht="18" customHeight="1" x14ac:dyDescent="0.25">
      <c r="A42" s="42" t="s">
        <v>19</v>
      </c>
      <c r="B42" s="7" t="s">
        <v>17</v>
      </c>
      <c r="C42" s="70">
        <f>+T.7!C42/T.5!C42*100</f>
        <v>62.912239842095566</v>
      </c>
      <c r="D42" s="70">
        <f>+T.7!D42/T.5!D42*100</f>
        <v>60.019700947864628</v>
      </c>
      <c r="E42" s="70">
        <f>+T.7!E42/T.5!E42*100</f>
        <v>35.631114758796784</v>
      </c>
      <c r="F42" s="70">
        <f>+T.7!F42/T.5!F42*100</f>
        <v>68.335767512766125</v>
      </c>
      <c r="G42" s="70">
        <f>+T.7!G42/T.5!G42*100</f>
        <v>50.696834246326496</v>
      </c>
      <c r="H42" s="7" t="s">
        <v>17</v>
      </c>
      <c r="I42" s="40" t="s">
        <v>108</v>
      </c>
    </row>
    <row r="43" spans="1:9" s="13" customFormat="1" ht="18" customHeight="1" x14ac:dyDescent="0.25">
      <c r="A43" s="43" t="s">
        <v>21</v>
      </c>
      <c r="B43" s="68" t="s">
        <v>17</v>
      </c>
      <c r="C43" s="77">
        <f>+T.7!C43/T.5!C43*100</f>
        <v>97.90298838269365</v>
      </c>
      <c r="D43" s="77">
        <f>+T.7!D43/T.5!D43*100</f>
        <v>88.930968139429567</v>
      </c>
      <c r="E43" s="77">
        <f>+T.7!E43/T.5!E43*100</f>
        <v>98.459181681061878</v>
      </c>
      <c r="F43" s="77">
        <f>+T.7!F43/T.5!F43*100</f>
        <v>97.760586148132546</v>
      </c>
      <c r="G43" s="77">
        <f>+T.7!G43/T.5!G43*100</f>
        <v>94.604800977411259</v>
      </c>
      <c r="H43" s="68" t="s">
        <v>17</v>
      </c>
      <c r="I43" s="75" t="s">
        <v>110</v>
      </c>
    </row>
    <row r="44" spans="1:9" x14ac:dyDescent="0.25">
      <c r="A44" s="213">
        <v>2016</v>
      </c>
      <c r="B44" s="214"/>
      <c r="C44" s="214"/>
      <c r="D44" s="215"/>
      <c r="E44" s="214"/>
      <c r="F44" s="215"/>
      <c r="G44" s="215"/>
      <c r="H44" s="214"/>
      <c r="I44" s="216">
        <v>2016</v>
      </c>
    </row>
    <row r="45" spans="1:9" s="8" customFormat="1" ht="18" customHeight="1" x14ac:dyDescent="0.25">
      <c r="A45" s="73" t="s">
        <v>16</v>
      </c>
      <c r="B45" s="72">
        <v>92.2</v>
      </c>
      <c r="C45" s="76">
        <f>+T.7!C45/T.5!C45*100</f>
        <v>86.984741807715849</v>
      </c>
      <c r="D45" s="76">
        <f>+T.7!D45/T.5!D45*100</f>
        <v>77.223631941267485</v>
      </c>
      <c r="E45" s="76">
        <f>+T.7!E45/T.5!E45*100</f>
        <v>78.41159707088508</v>
      </c>
      <c r="F45" s="76">
        <f>+T.7!F45/T.5!F45*100</f>
        <v>96.398481612053615</v>
      </c>
      <c r="G45" s="76">
        <f>+T.7!G45/T.5!G45*100</f>
        <v>86.223180807839555</v>
      </c>
      <c r="H45" s="71" t="s">
        <v>17</v>
      </c>
      <c r="I45" s="74" t="s">
        <v>107</v>
      </c>
    </row>
    <row r="46" spans="1:9" s="50" customFormat="1" ht="18" customHeight="1" x14ac:dyDescent="0.25">
      <c r="A46" s="42" t="s">
        <v>19</v>
      </c>
      <c r="B46" s="11">
        <v>61.2</v>
      </c>
      <c r="C46" s="70">
        <f>+T.7!C46/T.5!C46*100</f>
        <v>62.550354944954009</v>
      </c>
      <c r="D46" s="70">
        <f>+T.7!D46/T.5!D46*100</f>
        <v>60.867781694236989</v>
      </c>
      <c r="E46" s="70">
        <f>+T.7!E46/T.5!E46*100</f>
        <v>37.255171404097055</v>
      </c>
      <c r="F46" s="70">
        <f>+T.7!F46/T.5!F46*100</f>
        <v>68.457442330358646</v>
      </c>
      <c r="G46" s="70">
        <f>+T.7!G46/T.5!G46*100</f>
        <v>50.696834246326496</v>
      </c>
      <c r="H46" s="7" t="s">
        <v>17</v>
      </c>
      <c r="I46" s="40" t="s">
        <v>108</v>
      </c>
    </row>
    <row r="47" spans="1:9" s="13" customFormat="1" ht="18" customHeight="1" thickBot="1" x14ac:dyDescent="0.3">
      <c r="A47" s="222" t="s">
        <v>21</v>
      </c>
      <c r="B47" s="244">
        <v>94.1</v>
      </c>
      <c r="C47" s="225">
        <f>+T.7!C47/T.5!C47*100</f>
        <v>97.833981992899695</v>
      </c>
      <c r="D47" s="225">
        <f>+T.7!D47/T.5!D47*100</f>
        <v>92.779412330108826</v>
      </c>
      <c r="E47" s="225">
        <f>+T.7!E47/T.5!E47*100</f>
        <v>97.634261933510999</v>
      </c>
      <c r="F47" s="225">
        <f>+T.7!F47/T.5!F47*100</f>
        <v>97.912849949693481</v>
      </c>
      <c r="G47" s="225">
        <f>+T.7!G47/T.5!G47*100</f>
        <v>94.604800977411259</v>
      </c>
      <c r="H47" s="226" t="s">
        <v>17</v>
      </c>
      <c r="I47" s="227" t="s">
        <v>110</v>
      </c>
    </row>
    <row r="48" spans="1:9" s="65" customFormat="1" ht="21" thickTop="1" thickBot="1" x14ac:dyDescent="0.3">
      <c r="A48" s="228" t="s">
        <v>182</v>
      </c>
      <c r="B48" s="229"/>
      <c r="C48" s="229"/>
      <c r="D48" s="229"/>
      <c r="E48" s="229"/>
      <c r="F48" s="229"/>
      <c r="G48" s="229"/>
      <c r="H48" s="230"/>
      <c r="I48" s="231"/>
    </row>
    <row r="49" spans="1:9" ht="15.75" thickTop="1" x14ac:dyDescent="0.25">
      <c r="A49" s="213">
        <v>2012</v>
      </c>
      <c r="B49" s="214"/>
      <c r="C49" s="214"/>
      <c r="D49" s="215"/>
      <c r="E49" s="214"/>
      <c r="F49" s="215"/>
      <c r="G49" s="215"/>
      <c r="H49" s="214"/>
      <c r="I49" s="216">
        <v>2012</v>
      </c>
    </row>
    <row r="50" spans="1:9" s="8" customFormat="1" ht="18" customHeight="1" x14ac:dyDescent="0.25">
      <c r="A50" s="73" t="s">
        <v>16</v>
      </c>
      <c r="B50" s="71" t="s">
        <v>17</v>
      </c>
      <c r="C50" s="76">
        <f>+T.7!C50/T.5!C50*100</f>
        <v>40.949053472205513</v>
      </c>
      <c r="D50" s="76">
        <f>+T.7!D50/T.5!D50*100</f>
        <v>15.969152902347272</v>
      </c>
      <c r="E50" s="76">
        <f>+T.7!E50/T.5!E50*100</f>
        <v>26.795682090103234</v>
      </c>
      <c r="F50" s="76">
        <f>+T.7!F50/T.5!F50*100</f>
        <v>50.921568567804265</v>
      </c>
      <c r="G50" s="76">
        <f>+T.7!G50/T.5!G50*100</f>
        <v>53.583234277019123</v>
      </c>
      <c r="H50" s="71" t="s">
        <v>17</v>
      </c>
      <c r="I50" s="74" t="s">
        <v>107</v>
      </c>
    </row>
    <row r="51" spans="1:9" s="50" customFormat="1" ht="18" customHeight="1" x14ac:dyDescent="0.25">
      <c r="A51" s="42" t="s">
        <v>138</v>
      </c>
      <c r="B51" s="7" t="s">
        <v>17</v>
      </c>
      <c r="C51" s="70">
        <f>+T.7!C51/T.5!C51*100</f>
        <v>29.739473202038258</v>
      </c>
      <c r="D51" s="70">
        <f>+T.7!D51/T.5!D51*100</f>
        <v>10.109791279458747</v>
      </c>
      <c r="E51" s="70">
        <f>+T.7!E51/T.5!E51*100</f>
        <v>15.122075294626699</v>
      </c>
      <c r="F51" s="70">
        <f>+T.7!F51/T.5!F51*100</f>
        <v>32.430613961312027</v>
      </c>
      <c r="G51" s="70">
        <f>+T.7!G51/T.5!G51*100</f>
        <v>37.875115006803995</v>
      </c>
      <c r="H51" s="7" t="s">
        <v>17</v>
      </c>
      <c r="I51" s="40" t="s">
        <v>108</v>
      </c>
    </row>
    <row r="52" spans="1:9" s="13" customFormat="1" ht="18" customHeight="1" x14ac:dyDescent="0.25">
      <c r="A52" s="43" t="s">
        <v>139</v>
      </c>
      <c r="B52" s="68" t="s">
        <v>17</v>
      </c>
      <c r="C52" s="77">
        <f>+T.7!C52/T.5!C52*100</f>
        <v>58.275352667876035</v>
      </c>
      <c r="D52" s="77">
        <f>+T.7!D52/T.5!D52*100</f>
        <v>35.388362343698994</v>
      </c>
      <c r="E52" s="77">
        <f>+T.7!E52/T.5!E52*100</f>
        <v>63.897638892760568</v>
      </c>
      <c r="F52" s="77">
        <f>+T.7!F52/T.5!F52*100</f>
        <v>57.190339832914461</v>
      </c>
      <c r="G52" s="77">
        <f>+T.7!G52/T.5!G52*100</f>
        <v>61.590818452966055</v>
      </c>
      <c r="H52" s="68" t="s">
        <v>17</v>
      </c>
      <c r="I52" s="75" t="s">
        <v>110</v>
      </c>
    </row>
    <row r="53" spans="1:9" x14ac:dyDescent="0.25">
      <c r="A53" s="213">
        <v>2013</v>
      </c>
      <c r="B53" s="214"/>
      <c r="C53" s="214"/>
      <c r="D53" s="215"/>
      <c r="E53" s="214"/>
      <c r="F53" s="215"/>
      <c r="G53" s="215"/>
      <c r="H53" s="214"/>
      <c r="I53" s="216">
        <v>2013</v>
      </c>
    </row>
    <row r="54" spans="1:9" s="8" customFormat="1" ht="18" customHeight="1" x14ac:dyDescent="0.25">
      <c r="A54" s="73" t="s">
        <v>16</v>
      </c>
      <c r="B54" s="71" t="s">
        <v>17</v>
      </c>
      <c r="C54" s="76">
        <f>+T.7!C54/T.5!C54*100</f>
        <v>40.864049125957678</v>
      </c>
      <c r="D54" s="76">
        <f>+T.7!D54/T.5!D54*100</f>
        <v>15.907033292556463</v>
      </c>
      <c r="E54" s="76">
        <f>+T.7!E54/T.5!E54*100</f>
        <v>28.963642642407244</v>
      </c>
      <c r="F54" s="76">
        <f>+T.7!F54/T.5!F54*100</f>
        <v>52.307846244544088</v>
      </c>
      <c r="G54" s="76">
        <f>+T.7!G54/T.5!G54*100</f>
        <v>50.057347620421311</v>
      </c>
      <c r="H54" s="71" t="s">
        <v>17</v>
      </c>
      <c r="I54" s="74" t="s">
        <v>107</v>
      </c>
    </row>
    <row r="55" spans="1:9" s="50" customFormat="1" ht="18" customHeight="1" x14ac:dyDescent="0.25">
      <c r="A55" s="42" t="s">
        <v>138</v>
      </c>
      <c r="B55" s="7" t="s">
        <v>17</v>
      </c>
      <c r="C55" s="70">
        <f>+T.7!C55/T.5!C55*100</f>
        <v>28.751988557584252</v>
      </c>
      <c r="D55" s="70">
        <f>+T.7!D55/T.5!D55*100</f>
        <v>10.985391065999476</v>
      </c>
      <c r="E55" s="70">
        <f>+T.7!E55/T.5!E55*100</f>
        <v>15.931658319933698</v>
      </c>
      <c r="F55" s="70">
        <f>+T.7!F55/T.5!F55*100</f>
        <v>33.585311976200785</v>
      </c>
      <c r="G55" s="70">
        <f>+T.7!G55/T.5!G55*100</f>
        <v>36.861930294906166</v>
      </c>
      <c r="H55" s="7" t="s">
        <v>17</v>
      </c>
      <c r="I55" s="40" t="s">
        <v>108</v>
      </c>
    </row>
    <row r="56" spans="1:9" s="13" customFormat="1" ht="18" customHeight="1" x14ac:dyDescent="0.25">
      <c r="A56" s="43" t="s">
        <v>139</v>
      </c>
      <c r="B56" s="68" t="s">
        <v>17</v>
      </c>
      <c r="C56" s="77">
        <f>+T.7!C56/T.5!C56*100</f>
        <v>58.687465994673694</v>
      </c>
      <c r="D56" s="77">
        <f>+T.7!D56/T.5!D56*100</f>
        <v>31.005227132914815</v>
      </c>
      <c r="E56" s="77">
        <f>+T.7!E56/T.5!E56*100</f>
        <v>67.589322830281375</v>
      </c>
      <c r="F56" s="77">
        <f>+T.7!F56/T.5!F56*100</f>
        <v>58.338189813904428</v>
      </c>
      <c r="G56" s="77">
        <f>+T.7!G56/T.5!G56*100</f>
        <v>56.384693704395048</v>
      </c>
      <c r="H56" s="68" t="s">
        <v>17</v>
      </c>
      <c r="I56" s="75" t="s">
        <v>110</v>
      </c>
    </row>
    <row r="57" spans="1:9" x14ac:dyDescent="0.25">
      <c r="A57" s="213">
        <v>2014</v>
      </c>
      <c r="B57" s="214"/>
      <c r="C57" s="214"/>
      <c r="D57" s="215"/>
      <c r="E57" s="214"/>
      <c r="F57" s="215"/>
      <c r="G57" s="215"/>
      <c r="H57" s="214"/>
      <c r="I57" s="216">
        <v>2014</v>
      </c>
    </row>
    <row r="58" spans="1:9" s="8" customFormat="1" ht="18" customHeight="1" x14ac:dyDescent="0.25">
      <c r="A58" s="73" t="s">
        <v>16</v>
      </c>
      <c r="B58" s="71" t="s">
        <v>17</v>
      </c>
      <c r="C58" s="76">
        <f>+T.7!C58/T.5!C58*100</f>
        <v>41.483209227818406</v>
      </c>
      <c r="D58" s="76">
        <f>+T.7!D58/T.5!D58*100</f>
        <v>15.996223684907093</v>
      </c>
      <c r="E58" s="76">
        <f>+T.7!E58/T.5!E58*100</f>
        <v>29.57101348164063</v>
      </c>
      <c r="F58" s="76">
        <f>+T.7!F58/T.5!F58*100</f>
        <v>53.100003375071722</v>
      </c>
      <c r="G58" s="76">
        <f>+T.7!G58/T.5!G58*100</f>
        <v>51.158937672017593</v>
      </c>
      <c r="H58" s="71" t="s">
        <v>17</v>
      </c>
      <c r="I58" s="74" t="s">
        <v>107</v>
      </c>
    </row>
    <row r="59" spans="1:9" s="50" customFormat="1" ht="18" customHeight="1" x14ac:dyDescent="0.25">
      <c r="A59" s="42" t="s">
        <v>138</v>
      </c>
      <c r="B59" s="7" t="s">
        <v>17</v>
      </c>
      <c r="C59" s="70">
        <f>+T.7!C59/T.5!C59*100</f>
        <v>29.263599790099704</v>
      </c>
      <c r="D59" s="70">
        <f>+T.7!D59/T.5!D59*100</f>
        <v>11.85442420964571</v>
      </c>
      <c r="E59" s="70">
        <f>+T.7!E59/T.5!E59*100</f>
        <v>16.836110313906204</v>
      </c>
      <c r="F59" s="70">
        <f>+T.7!F59/T.5!F59*100</f>
        <v>34.406449696983024</v>
      </c>
      <c r="G59" s="70">
        <f>+T.7!G59/T.5!G59*100</f>
        <v>35.200784465087651</v>
      </c>
      <c r="H59" s="7" t="s">
        <v>17</v>
      </c>
      <c r="I59" s="40" t="s">
        <v>108</v>
      </c>
    </row>
    <row r="60" spans="1:9" s="13" customFormat="1" ht="18" customHeight="1" x14ac:dyDescent="0.25">
      <c r="A60" s="43" t="s">
        <v>139</v>
      </c>
      <c r="B60" s="68" t="s">
        <v>17</v>
      </c>
      <c r="C60" s="77">
        <f>+T.7!C60/T.5!C60*100</f>
        <v>57.158364564761243</v>
      </c>
      <c r="D60" s="77">
        <f>+T.7!D60/T.5!D60*100</f>
        <v>28.395949747123478</v>
      </c>
      <c r="E60" s="77">
        <f>+T.7!E60/T.5!E60*100</f>
        <v>64.362906089117701</v>
      </c>
      <c r="F60" s="77">
        <f>+T.7!F60/T.5!F60*100</f>
        <v>58.875884427950986</v>
      </c>
      <c r="G60" s="77">
        <f>+T.7!G60/T.5!G60*100</f>
        <v>58.51762860984239</v>
      </c>
      <c r="H60" s="68" t="s">
        <v>17</v>
      </c>
      <c r="I60" s="75" t="s">
        <v>110</v>
      </c>
    </row>
    <row r="61" spans="1:9" x14ac:dyDescent="0.25">
      <c r="A61" s="213">
        <v>2015</v>
      </c>
      <c r="B61" s="214"/>
      <c r="C61" s="214"/>
      <c r="D61" s="215"/>
      <c r="E61" s="214"/>
      <c r="F61" s="215"/>
      <c r="G61" s="215"/>
      <c r="H61" s="214"/>
      <c r="I61" s="216">
        <v>2015</v>
      </c>
    </row>
    <row r="62" spans="1:9" s="8" customFormat="1" ht="18" customHeight="1" x14ac:dyDescent="0.25">
      <c r="A62" s="73" t="s">
        <v>16</v>
      </c>
      <c r="B62" s="71" t="s">
        <v>17</v>
      </c>
      <c r="C62" s="76">
        <f>+T.7!C62/T.5!C62*100</f>
        <v>42.005983350676381</v>
      </c>
      <c r="D62" s="76">
        <f>+T.7!D62/T.5!D62*100</f>
        <v>16.8165810587446</v>
      </c>
      <c r="E62" s="76">
        <f>+T.7!E62/T.5!E62*100</f>
        <v>31.024737747804583</v>
      </c>
      <c r="F62" s="76">
        <f>+T.7!F62/T.5!F62*100</f>
        <v>58.198616896365451</v>
      </c>
      <c r="G62" s="76">
        <f>+T.7!G62/T.5!G62*100</f>
        <v>54.495187180863915</v>
      </c>
      <c r="H62" s="71" t="s">
        <v>17</v>
      </c>
      <c r="I62" s="74" t="s">
        <v>107</v>
      </c>
    </row>
    <row r="63" spans="1:9" s="50" customFormat="1" ht="18" customHeight="1" x14ac:dyDescent="0.25">
      <c r="A63" s="42" t="s">
        <v>138</v>
      </c>
      <c r="B63" s="7" t="s">
        <v>17</v>
      </c>
      <c r="C63" s="70">
        <f>+T.7!C63/T.5!C63*100</f>
        <v>29.544952405501444</v>
      </c>
      <c r="D63" s="70">
        <f>+T.7!D63/T.5!D63*100</f>
        <v>11.554236526973652</v>
      </c>
      <c r="E63" s="70">
        <f>+T.7!E63/T.5!E63*100</f>
        <v>17.114741674330848</v>
      </c>
      <c r="F63" s="70">
        <f>+T.7!F63/T.5!F63*100</f>
        <v>35.527078502815499</v>
      </c>
      <c r="G63" s="70">
        <f>+T.7!G63/T.5!G63*100</f>
        <v>37.10508377459891</v>
      </c>
      <c r="H63" s="7" t="s">
        <v>17</v>
      </c>
      <c r="I63" s="40" t="s">
        <v>108</v>
      </c>
    </row>
    <row r="64" spans="1:9" s="13" customFormat="1" ht="18" customHeight="1" x14ac:dyDescent="0.25">
      <c r="A64" s="43" t="s">
        <v>139</v>
      </c>
      <c r="B64" s="68" t="s">
        <v>17</v>
      </c>
      <c r="C64" s="77">
        <f>+T.7!C64/T.5!C64*100</f>
        <v>58.202311723741829</v>
      </c>
      <c r="D64" s="77">
        <f>+T.7!D64/T.5!D64*100</f>
        <v>32.408744308772448</v>
      </c>
      <c r="E64" s="77">
        <f>+T.7!E64/T.5!E64*100</f>
        <v>67.768540466144401</v>
      </c>
      <c r="F64" s="77">
        <f>+T.7!F64/T.5!F64*100</f>
        <v>64.43208014343854</v>
      </c>
      <c r="G64" s="77">
        <f>+T.7!G64/T.5!G64*100</f>
        <v>63.295401286065122</v>
      </c>
      <c r="H64" s="68" t="s">
        <v>17</v>
      </c>
      <c r="I64" s="75" t="s">
        <v>110</v>
      </c>
    </row>
    <row r="65" spans="1:9" x14ac:dyDescent="0.25">
      <c r="A65" s="213">
        <v>2016</v>
      </c>
      <c r="B65" s="214"/>
      <c r="C65" s="214"/>
      <c r="D65" s="215"/>
      <c r="E65" s="214"/>
      <c r="F65" s="215"/>
      <c r="G65" s="215"/>
      <c r="H65" s="214"/>
      <c r="I65" s="216">
        <v>2016</v>
      </c>
    </row>
    <row r="66" spans="1:9" s="8" customFormat="1" ht="18" customHeight="1" x14ac:dyDescent="0.25">
      <c r="A66" s="73" t="s">
        <v>16</v>
      </c>
      <c r="B66" s="72">
        <v>49.2</v>
      </c>
      <c r="C66" s="76">
        <f>+T.7!C66/T.5!C66*100</f>
        <v>41.73854488227105</v>
      </c>
      <c r="D66" s="76">
        <f>+T.7!D66/T.5!D66*100</f>
        <v>15.369220395838164</v>
      </c>
      <c r="E66" s="76">
        <f>+T.7!E66/T.5!E66*100</f>
        <v>31.5261359179786</v>
      </c>
      <c r="F66" s="76">
        <f>+T.7!F66/T.5!F66*100</f>
        <v>59.021081680348665</v>
      </c>
      <c r="G66" s="76">
        <f>+T.7!G66/T.5!G66*100</f>
        <v>54.495187180863915</v>
      </c>
      <c r="H66" s="71" t="s">
        <v>17</v>
      </c>
      <c r="I66" s="74" t="s">
        <v>107</v>
      </c>
    </row>
    <row r="67" spans="1:9" s="50" customFormat="1" ht="18" customHeight="1" x14ac:dyDescent="0.25">
      <c r="A67" s="42" t="s">
        <v>138</v>
      </c>
      <c r="B67" s="11">
        <v>27.2</v>
      </c>
      <c r="C67" s="70">
        <f>+T.7!C67/T.5!C67*100</f>
        <v>29.053192153644414</v>
      </c>
      <c r="D67" s="70">
        <f>+T.7!D67/T.5!D67*100</f>
        <v>12.419700595999277</v>
      </c>
      <c r="E67" s="70">
        <f>+T.7!E67/T.5!E67*100</f>
        <v>18.104141965830241</v>
      </c>
      <c r="F67" s="70">
        <f>+T.7!F67/T.5!F67*100</f>
        <v>36.664584634603372</v>
      </c>
      <c r="G67" s="70">
        <f>+T.7!G67/T.5!G67*100</f>
        <v>37.10508377459891</v>
      </c>
      <c r="H67" s="7" t="s">
        <v>17</v>
      </c>
      <c r="I67" s="40" t="s">
        <v>108</v>
      </c>
    </row>
    <row r="68" spans="1:9" s="13" customFormat="1" ht="18" customHeight="1" thickBot="1" x14ac:dyDescent="0.3">
      <c r="A68" s="222" t="s">
        <v>139</v>
      </c>
      <c r="B68" s="244">
        <v>52.5</v>
      </c>
      <c r="C68" s="225">
        <f>+T.7!C68/T.5!C68*100</f>
        <v>58.245597743444499</v>
      </c>
      <c r="D68" s="225">
        <f>+T.7!D68/T.5!D68*100</f>
        <v>22.176862534994456</v>
      </c>
      <c r="E68" s="225">
        <f>+T.7!E68/T.5!E68*100</f>
        <v>66.145285005263958</v>
      </c>
      <c r="F68" s="225">
        <f>+T.7!F68/T.5!F68*100</f>
        <v>65.187838502516286</v>
      </c>
      <c r="G68" s="225">
        <f>+T.7!G68/T.5!G68*100</f>
        <v>63.295401286065122</v>
      </c>
      <c r="H68" s="226" t="s">
        <v>17</v>
      </c>
      <c r="I68" s="227" t="s">
        <v>110</v>
      </c>
    </row>
    <row r="69" spans="1:9" ht="15.75" thickTop="1" x14ac:dyDescent="0.25">
      <c r="A69" s="358" t="s">
        <v>311</v>
      </c>
      <c r="B69" s="358"/>
      <c r="C69" s="358"/>
      <c r="D69" s="136"/>
      <c r="E69" s="136"/>
      <c r="F69" s="136"/>
      <c r="G69" s="136"/>
      <c r="H69" s="136"/>
      <c r="I69" s="39" t="s">
        <v>312</v>
      </c>
    </row>
  </sheetData>
  <mergeCells count="3">
    <mergeCell ref="A4:A5"/>
    <mergeCell ref="I4:I5"/>
    <mergeCell ref="A69:C69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rowBreaks count="2" manualBreakCount="2">
    <brk id="26" max="8" man="1"/>
    <brk id="47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J69"/>
  <sheetViews>
    <sheetView showGridLines="0" rightToLeft="1" view="pageBreakPreview" topLeftCell="A10" zoomScale="115" zoomScaleNormal="90" zoomScaleSheetLayoutView="115" workbookViewId="0">
      <selection activeCell="J92" sqref="J92:J93"/>
    </sheetView>
  </sheetViews>
  <sheetFormatPr defaultRowHeight="15" x14ac:dyDescent="0.25"/>
  <cols>
    <col min="1" max="1" width="16.7109375" customWidth="1"/>
    <col min="2" max="2" width="10.7109375" customWidth="1"/>
    <col min="3" max="8" width="13.7109375" customWidth="1"/>
    <col min="9" max="9" width="16.7109375" customWidth="1"/>
  </cols>
  <sheetData>
    <row r="1" spans="1:9" s="21" customFormat="1" ht="30" customHeight="1" x14ac:dyDescent="0.45">
      <c r="A1" s="78" t="s">
        <v>245</v>
      </c>
      <c r="B1" s="78"/>
      <c r="C1" s="78"/>
      <c r="D1" s="78"/>
      <c r="E1" s="78"/>
      <c r="F1" s="78"/>
      <c r="G1" s="78"/>
      <c r="H1" s="78"/>
      <c r="I1" s="78"/>
    </row>
    <row r="2" spans="1:9" s="22" customFormat="1" ht="30" customHeight="1" x14ac:dyDescent="0.3">
      <c r="A2" s="79" t="s">
        <v>246</v>
      </c>
      <c r="B2" s="79"/>
      <c r="C2" s="79"/>
      <c r="D2" s="79"/>
      <c r="E2" s="79"/>
      <c r="F2" s="79"/>
      <c r="G2" s="79"/>
      <c r="H2" s="79"/>
      <c r="I2" s="79"/>
    </row>
    <row r="3" spans="1:9" ht="20.25" x14ac:dyDescent="0.25">
      <c r="A3" s="7" t="s">
        <v>24</v>
      </c>
      <c r="B3" s="1"/>
      <c r="C3" s="1"/>
      <c r="D3" s="67"/>
      <c r="E3" s="67"/>
      <c r="F3" s="67"/>
      <c r="G3" s="1"/>
      <c r="H3" s="5"/>
      <c r="I3" s="6" t="s">
        <v>25</v>
      </c>
    </row>
    <row r="4" spans="1:9" ht="33" customHeight="1" x14ac:dyDescent="0.25">
      <c r="A4" s="359" t="s">
        <v>4</v>
      </c>
      <c r="B4" s="326" t="s">
        <v>5</v>
      </c>
      <c r="C4" s="327" t="s">
        <v>6</v>
      </c>
      <c r="D4" s="327" t="s">
        <v>7</v>
      </c>
      <c r="E4" s="327" t="s">
        <v>8</v>
      </c>
      <c r="F4" s="327" t="s">
        <v>9</v>
      </c>
      <c r="G4" s="323" t="s">
        <v>292</v>
      </c>
      <c r="H4" s="331" t="s">
        <v>277</v>
      </c>
      <c r="I4" s="360" t="s">
        <v>10</v>
      </c>
    </row>
    <row r="5" spans="1:9" ht="18" thickBot="1" x14ac:dyDescent="0.3">
      <c r="A5" s="359"/>
      <c r="B5" s="328" t="s">
        <v>11</v>
      </c>
      <c r="C5" s="329" t="s">
        <v>12</v>
      </c>
      <c r="D5" s="329" t="s">
        <v>13</v>
      </c>
      <c r="E5" s="329" t="s">
        <v>14</v>
      </c>
      <c r="F5" s="329" t="s">
        <v>15</v>
      </c>
      <c r="G5" s="335" t="s">
        <v>291</v>
      </c>
      <c r="H5" s="330" t="s">
        <v>275</v>
      </c>
      <c r="I5" s="360"/>
    </row>
    <row r="6" spans="1:9" s="65" customFormat="1" ht="21" thickTop="1" thickBot="1" x14ac:dyDescent="0.3">
      <c r="A6" s="228" t="s">
        <v>184</v>
      </c>
      <c r="B6" s="229"/>
      <c r="C6" s="229"/>
      <c r="D6" s="229"/>
      <c r="E6" s="229"/>
      <c r="F6" s="229"/>
      <c r="G6" s="229"/>
      <c r="H6" s="230"/>
      <c r="I6" s="231"/>
    </row>
    <row r="7" spans="1:9" ht="15.75" thickTop="1" x14ac:dyDescent="0.25">
      <c r="A7" s="213">
        <v>2012</v>
      </c>
      <c r="B7" s="214"/>
      <c r="C7" s="214"/>
      <c r="D7" s="215"/>
      <c r="E7" s="214"/>
      <c r="F7" s="215"/>
      <c r="G7" s="215"/>
      <c r="H7" s="214"/>
      <c r="I7" s="216">
        <v>2012</v>
      </c>
    </row>
    <row r="8" spans="1:9" s="8" customFormat="1" ht="18" customHeight="1" x14ac:dyDescent="0.25">
      <c r="A8" s="73" t="s">
        <v>16</v>
      </c>
      <c r="B8" s="71" t="s">
        <v>17</v>
      </c>
      <c r="C8" s="80">
        <v>971748</v>
      </c>
      <c r="D8" s="80">
        <v>20320149</v>
      </c>
      <c r="E8" s="80">
        <v>2823845</v>
      </c>
      <c r="F8" s="80">
        <v>1556539</v>
      </c>
      <c r="G8" s="80">
        <v>2533790</v>
      </c>
      <c r="H8" s="71" t="s">
        <v>17</v>
      </c>
      <c r="I8" s="74" t="s">
        <v>18</v>
      </c>
    </row>
    <row r="9" spans="1:9" s="50" customFormat="1" ht="18" customHeight="1" x14ac:dyDescent="0.25">
      <c r="A9" s="42" t="s">
        <v>19</v>
      </c>
      <c r="B9" s="7" t="s">
        <v>17</v>
      </c>
      <c r="C9" s="19">
        <v>410555</v>
      </c>
      <c r="D9" s="19">
        <v>12769721</v>
      </c>
      <c r="E9" s="19">
        <v>1387381</v>
      </c>
      <c r="F9" s="19">
        <v>166013</v>
      </c>
      <c r="G9" s="19">
        <v>708515</v>
      </c>
      <c r="H9" s="7" t="s">
        <v>17</v>
      </c>
      <c r="I9" s="40" t="s">
        <v>20</v>
      </c>
    </row>
    <row r="10" spans="1:9" s="13" customFormat="1" ht="18" customHeight="1" x14ac:dyDescent="0.25">
      <c r="A10" s="43" t="s">
        <v>21</v>
      </c>
      <c r="B10" s="68" t="s">
        <v>17</v>
      </c>
      <c r="C10" s="81">
        <v>561193</v>
      </c>
      <c r="D10" s="81">
        <v>7550428</v>
      </c>
      <c r="E10" s="81">
        <v>1436464</v>
      </c>
      <c r="F10" s="81">
        <v>1390526</v>
      </c>
      <c r="G10" s="81">
        <v>1825275</v>
      </c>
      <c r="H10" s="68" t="s">
        <v>17</v>
      </c>
      <c r="I10" s="75" t="s">
        <v>22</v>
      </c>
    </row>
    <row r="11" spans="1:9" x14ac:dyDescent="0.25">
      <c r="A11" s="213">
        <v>2013</v>
      </c>
      <c r="B11" s="214"/>
      <c r="C11" s="214"/>
      <c r="D11" s="215"/>
      <c r="E11" s="214"/>
      <c r="F11" s="215"/>
      <c r="G11" s="215"/>
      <c r="H11" s="214"/>
      <c r="I11" s="216">
        <v>2013</v>
      </c>
    </row>
    <row r="12" spans="1:9" s="8" customFormat="1" ht="18" customHeight="1" x14ac:dyDescent="0.25">
      <c r="A12" s="73" t="s">
        <v>16</v>
      </c>
      <c r="B12" s="71" t="s">
        <v>17</v>
      </c>
      <c r="C12" s="80">
        <v>1009476</v>
      </c>
      <c r="D12" s="80">
        <v>21041065</v>
      </c>
      <c r="E12" s="80">
        <v>3019967</v>
      </c>
      <c r="F12" s="80">
        <v>1770274</v>
      </c>
      <c r="G12" s="80">
        <v>2678988</v>
      </c>
      <c r="H12" s="71" t="s">
        <v>17</v>
      </c>
      <c r="I12" s="74" t="s">
        <v>18</v>
      </c>
    </row>
    <row r="13" spans="1:9" s="50" customFormat="1" ht="18" customHeight="1" x14ac:dyDescent="0.25">
      <c r="A13" s="42" t="s">
        <v>19</v>
      </c>
      <c r="B13" s="7" t="s">
        <v>17</v>
      </c>
      <c r="C13" s="19">
        <v>417819</v>
      </c>
      <c r="D13" s="19">
        <v>13207383</v>
      </c>
      <c r="E13" s="19">
        <v>1426820</v>
      </c>
      <c r="F13" s="19">
        <v>177666</v>
      </c>
      <c r="G13" s="19">
        <v>728230</v>
      </c>
      <c r="H13" s="7" t="s">
        <v>17</v>
      </c>
      <c r="I13" s="40" t="s">
        <v>20</v>
      </c>
    </row>
    <row r="14" spans="1:9" s="13" customFormat="1" ht="18" customHeight="1" x14ac:dyDescent="0.25">
      <c r="A14" s="43" t="s">
        <v>21</v>
      </c>
      <c r="B14" s="68" t="s">
        <v>17</v>
      </c>
      <c r="C14" s="81">
        <v>591657</v>
      </c>
      <c r="D14" s="81">
        <v>7833682</v>
      </c>
      <c r="E14" s="81">
        <v>1593147</v>
      </c>
      <c r="F14" s="81">
        <v>1592608</v>
      </c>
      <c r="G14" s="81">
        <v>1950758</v>
      </c>
      <c r="H14" s="68" t="s">
        <v>17</v>
      </c>
      <c r="I14" s="75" t="s">
        <v>22</v>
      </c>
    </row>
    <row r="15" spans="1:9" x14ac:dyDescent="0.25">
      <c r="A15" s="213">
        <v>2014</v>
      </c>
      <c r="B15" s="214"/>
      <c r="C15" s="214"/>
      <c r="D15" s="215"/>
      <c r="E15" s="214"/>
      <c r="F15" s="215"/>
      <c r="G15" s="215"/>
      <c r="H15" s="214"/>
      <c r="I15" s="216">
        <v>2014</v>
      </c>
    </row>
    <row r="16" spans="1:9" s="8" customFormat="1" ht="18" customHeight="1" x14ac:dyDescent="0.25">
      <c r="A16" s="73" t="s">
        <v>16</v>
      </c>
      <c r="B16" s="71" t="s">
        <v>17</v>
      </c>
      <c r="C16" s="80">
        <v>1044975</v>
      </c>
      <c r="D16" s="80">
        <v>21715561</v>
      </c>
      <c r="E16" s="80">
        <v>3168034</v>
      </c>
      <c r="F16" s="80">
        <v>1929163</v>
      </c>
      <c r="G16" s="80">
        <v>2833978</v>
      </c>
      <c r="H16" s="71" t="s">
        <v>17</v>
      </c>
      <c r="I16" s="74" t="s">
        <v>18</v>
      </c>
    </row>
    <row r="17" spans="1:10" s="50" customFormat="1" ht="18" customHeight="1" x14ac:dyDescent="0.25">
      <c r="A17" s="42" t="s">
        <v>19</v>
      </c>
      <c r="B17" s="7" t="s">
        <v>17</v>
      </c>
      <c r="C17" s="19">
        <v>429289</v>
      </c>
      <c r="D17" s="19">
        <v>13544710</v>
      </c>
      <c r="E17" s="19">
        <v>1487455</v>
      </c>
      <c r="F17" s="19">
        <v>181612</v>
      </c>
      <c r="G17" s="19">
        <v>748624</v>
      </c>
      <c r="H17" s="7" t="s">
        <v>17</v>
      </c>
      <c r="I17" s="40" t="s">
        <v>20</v>
      </c>
    </row>
    <row r="18" spans="1:10" s="13" customFormat="1" ht="18" customHeight="1" x14ac:dyDescent="0.25">
      <c r="A18" s="43" t="s">
        <v>21</v>
      </c>
      <c r="B18" s="68" t="s">
        <v>17</v>
      </c>
      <c r="C18" s="81">
        <v>615686</v>
      </c>
      <c r="D18" s="81">
        <v>8170851</v>
      </c>
      <c r="E18" s="81">
        <v>1680579</v>
      </c>
      <c r="F18" s="81">
        <v>1747551</v>
      </c>
      <c r="G18" s="81">
        <v>2085354</v>
      </c>
      <c r="H18" s="68" t="s">
        <v>17</v>
      </c>
      <c r="I18" s="75" t="s">
        <v>22</v>
      </c>
    </row>
    <row r="19" spans="1:10" x14ac:dyDescent="0.25">
      <c r="A19" s="213">
        <v>2015</v>
      </c>
      <c r="B19" s="214"/>
      <c r="C19" s="214"/>
      <c r="D19" s="215"/>
      <c r="E19" s="214"/>
      <c r="F19" s="215"/>
      <c r="G19" s="215"/>
      <c r="H19" s="214"/>
      <c r="I19" s="216">
        <v>2015</v>
      </c>
    </row>
    <row r="20" spans="1:10" s="8" customFormat="1" ht="18" customHeight="1" x14ac:dyDescent="0.25">
      <c r="A20" s="73" t="s">
        <v>16</v>
      </c>
      <c r="B20" s="7" t="s">
        <v>17</v>
      </c>
      <c r="C20" s="80">
        <v>1085065</v>
      </c>
      <c r="D20" s="80">
        <v>22517524</v>
      </c>
      <c r="E20" s="80">
        <v>3341563</v>
      </c>
      <c r="F20" s="80">
        <v>2207708</v>
      </c>
      <c r="G20" s="80">
        <v>3252471</v>
      </c>
      <c r="H20" s="71" t="s">
        <v>17</v>
      </c>
      <c r="I20" s="74" t="s">
        <v>18</v>
      </c>
    </row>
    <row r="21" spans="1:10" s="50" customFormat="1" ht="18" customHeight="1" x14ac:dyDescent="0.25">
      <c r="A21" s="42" t="s">
        <v>19</v>
      </c>
      <c r="B21" s="7" t="s">
        <v>17</v>
      </c>
      <c r="C21" s="19">
        <v>439665</v>
      </c>
      <c r="D21" s="19">
        <v>13996100</v>
      </c>
      <c r="E21" s="19">
        <v>1527639</v>
      </c>
      <c r="F21" s="19">
        <v>190411</v>
      </c>
      <c r="G21" s="19">
        <v>795735</v>
      </c>
      <c r="H21" s="7" t="s">
        <v>17</v>
      </c>
      <c r="I21" s="40" t="s">
        <v>20</v>
      </c>
    </row>
    <row r="22" spans="1:10" s="13" customFormat="1" ht="18" customHeight="1" x14ac:dyDescent="0.25">
      <c r="A22" s="43" t="s">
        <v>21</v>
      </c>
      <c r="B22" s="68" t="s">
        <v>17</v>
      </c>
      <c r="C22" s="81">
        <v>645400</v>
      </c>
      <c r="D22" s="81">
        <f>+D20-D21</f>
        <v>8521424</v>
      </c>
      <c r="E22" s="81">
        <v>1813924</v>
      </c>
      <c r="F22" s="81">
        <v>2017297</v>
      </c>
      <c r="G22" s="81">
        <v>2456736</v>
      </c>
      <c r="H22" s="68" t="s">
        <v>17</v>
      </c>
      <c r="I22" s="75" t="s">
        <v>22</v>
      </c>
    </row>
    <row r="23" spans="1:10" x14ac:dyDescent="0.25">
      <c r="A23" s="213">
        <v>2016</v>
      </c>
      <c r="B23" s="214"/>
      <c r="C23" s="214"/>
      <c r="D23" s="215"/>
      <c r="E23" s="214"/>
      <c r="F23" s="215"/>
      <c r="G23" s="215"/>
      <c r="H23" s="214"/>
      <c r="I23" s="216">
        <v>2016</v>
      </c>
    </row>
    <row r="24" spans="1:10" s="8" customFormat="1" ht="18" customHeight="1" x14ac:dyDescent="0.25">
      <c r="A24" s="73" t="s">
        <v>16</v>
      </c>
      <c r="B24" s="7" t="s">
        <v>17</v>
      </c>
      <c r="C24" s="80">
        <v>1140039</v>
      </c>
      <c r="D24" s="80">
        <v>23752115</v>
      </c>
      <c r="E24" s="80">
        <v>3516730</v>
      </c>
      <c r="F24" s="80">
        <v>2307395</v>
      </c>
      <c r="G24" s="80">
        <v>3252471</v>
      </c>
      <c r="H24" s="71" t="s">
        <v>17</v>
      </c>
      <c r="I24" s="74" t="s">
        <v>18</v>
      </c>
      <c r="J24" s="85">
        <f>+F24-T.6!F24-T.9!F24</f>
        <v>0</v>
      </c>
    </row>
    <row r="25" spans="1:10" s="50" customFormat="1" ht="18" customHeight="1" x14ac:dyDescent="0.25">
      <c r="A25" s="42" t="s">
        <v>19</v>
      </c>
      <c r="B25" s="7" t="s">
        <v>17</v>
      </c>
      <c r="C25" s="19">
        <v>452833</v>
      </c>
      <c r="D25" s="19">
        <v>13605995</v>
      </c>
      <c r="E25" s="19">
        <v>1550392</v>
      </c>
      <c r="F25" s="19">
        <v>194286</v>
      </c>
      <c r="G25" s="19">
        <v>795735</v>
      </c>
      <c r="H25" s="7" t="s">
        <v>17</v>
      </c>
      <c r="I25" s="40" t="s">
        <v>20</v>
      </c>
    </row>
    <row r="26" spans="1:10" s="13" customFormat="1" ht="18" customHeight="1" thickBot="1" x14ac:dyDescent="0.3">
      <c r="A26" s="222" t="s">
        <v>21</v>
      </c>
      <c r="B26" s="226" t="s">
        <v>17</v>
      </c>
      <c r="C26" s="241">
        <v>687206</v>
      </c>
      <c r="D26" s="241">
        <f>+D24-D25</f>
        <v>10146120</v>
      </c>
      <c r="E26" s="241">
        <v>1966338</v>
      </c>
      <c r="F26" s="241">
        <f>+F24-F25</f>
        <v>2113109</v>
      </c>
      <c r="G26" s="241">
        <v>2456736</v>
      </c>
      <c r="H26" s="226" t="s">
        <v>17</v>
      </c>
      <c r="I26" s="227" t="s">
        <v>22</v>
      </c>
    </row>
    <row r="27" spans="1:10" s="65" customFormat="1" ht="21" thickTop="1" thickBot="1" x14ac:dyDescent="0.3">
      <c r="A27" s="232" t="s">
        <v>183</v>
      </c>
      <c r="B27" s="233"/>
      <c r="C27" s="233"/>
      <c r="D27" s="233"/>
      <c r="E27" s="233"/>
      <c r="F27" s="233"/>
      <c r="G27" s="233"/>
      <c r="H27" s="234"/>
      <c r="I27" s="235"/>
    </row>
    <row r="28" spans="1:10" ht="15.75" thickTop="1" x14ac:dyDescent="0.25">
      <c r="A28" s="213">
        <v>2012</v>
      </c>
      <c r="B28" s="214"/>
      <c r="C28" s="214"/>
      <c r="D28" s="215"/>
      <c r="E28" s="214"/>
      <c r="F28" s="215"/>
      <c r="G28" s="215"/>
      <c r="H28" s="214"/>
      <c r="I28" s="216">
        <v>2012</v>
      </c>
    </row>
    <row r="29" spans="1:10" s="8" customFormat="1" ht="18" customHeight="1" x14ac:dyDescent="0.25">
      <c r="A29" s="73" t="s">
        <v>16</v>
      </c>
      <c r="B29" s="71" t="s">
        <v>17</v>
      </c>
      <c r="C29" s="80">
        <v>639164</v>
      </c>
      <c r="D29" s="80">
        <v>11994698</v>
      </c>
      <c r="E29" s="80">
        <v>1924521</v>
      </c>
      <c r="F29" s="80">
        <v>1227806</v>
      </c>
      <c r="G29" s="80">
        <v>1458644</v>
      </c>
      <c r="H29" s="71" t="s">
        <v>17</v>
      </c>
      <c r="I29" s="74" t="s">
        <v>18</v>
      </c>
    </row>
    <row r="30" spans="1:10" s="50" customFormat="1" ht="18" customHeight="1" x14ac:dyDescent="0.25">
      <c r="A30" s="42" t="s">
        <v>19</v>
      </c>
      <c r="B30" s="7" t="s">
        <v>17</v>
      </c>
      <c r="C30" s="19">
        <v>208618</v>
      </c>
      <c r="D30" s="19">
        <v>6374040</v>
      </c>
      <c r="E30" s="19">
        <v>703295</v>
      </c>
      <c r="F30" s="19">
        <v>82783</v>
      </c>
      <c r="G30" s="19">
        <v>345493</v>
      </c>
      <c r="H30" s="7" t="s">
        <v>17</v>
      </c>
      <c r="I30" s="40" t="s">
        <v>20</v>
      </c>
    </row>
    <row r="31" spans="1:10" s="13" customFormat="1" ht="18" customHeight="1" x14ac:dyDescent="0.25">
      <c r="A31" s="43" t="s">
        <v>21</v>
      </c>
      <c r="B31" s="68" t="s">
        <v>17</v>
      </c>
      <c r="C31" s="81">
        <v>430546</v>
      </c>
      <c r="D31" s="81">
        <v>5620658</v>
      </c>
      <c r="E31" s="81">
        <v>1221226</v>
      </c>
      <c r="F31" s="81">
        <v>1145023</v>
      </c>
      <c r="G31" s="81">
        <v>1113151</v>
      </c>
      <c r="H31" s="68" t="s">
        <v>17</v>
      </c>
      <c r="I31" s="75" t="s">
        <v>22</v>
      </c>
    </row>
    <row r="32" spans="1:10" x14ac:dyDescent="0.25">
      <c r="A32" s="213">
        <v>2013</v>
      </c>
      <c r="B32" s="214"/>
      <c r="C32" s="214"/>
      <c r="D32" s="215"/>
      <c r="E32" s="214"/>
      <c r="F32" s="215"/>
      <c r="G32" s="215"/>
      <c r="H32" s="214"/>
      <c r="I32" s="216">
        <v>2013</v>
      </c>
    </row>
    <row r="33" spans="1:9" s="8" customFormat="1" ht="18" customHeight="1" x14ac:dyDescent="0.25">
      <c r="A33" s="73" t="s">
        <v>16</v>
      </c>
      <c r="B33" s="71" t="s">
        <v>17</v>
      </c>
      <c r="C33" s="80">
        <v>664241</v>
      </c>
      <c r="D33" s="80">
        <v>12259943</v>
      </c>
      <c r="E33" s="80">
        <v>2075949</v>
      </c>
      <c r="F33" s="80">
        <v>1400492</v>
      </c>
      <c r="G33" s="80">
        <v>1528112</v>
      </c>
      <c r="H33" s="71" t="s">
        <v>17</v>
      </c>
      <c r="I33" s="74" t="s">
        <v>18</v>
      </c>
    </row>
    <row r="34" spans="1:9" s="50" customFormat="1" ht="18" customHeight="1" x14ac:dyDescent="0.25">
      <c r="A34" s="42" t="s">
        <v>19</v>
      </c>
      <c r="B34" s="7" t="s">
        <v>17</v>
      </c>
      <c r="C34" s="19">
        <v>212268</v>
      </c>
      <c r="D34" s="19">
        <v>6584997</v>
      </c>
      <c r="E34" s="19">
        <v>720955</v>
      </c>
      <c r="F34" s="19">
        <v>87579</v>
      </c>
      <c r="G34" s="19">
        <v>355230</v>
      </c>
      <c r="H34" s="7" t="s">
        <v>17</v>
      </c>
      <c r="I34" s="40" t="s">
        <v>20</v>
      </c>
    </row>
    <row r="35" spans="1:9" s="13" customFormat="1" ht="18" customHeight="1" x14ac:dyDescent="0.25">
      <c r="A35" s="43" t="s">
        <v>21</v>
      </c>
      <c r="B35" s="68" t="s">
        <v>17</v>
      </c>
      <c r="C35" s="81">
        <v>451973</v>
      </c>
      <c r="D35" s="81">
        <v>5674946</v>
      </c>
      <c r="E35" s="81">
        <v>1354994</v>
      </c>
      <c r="F35" s="81">
        <v>1312913</v>
      </c>
      <c r="G35" s="81">
        <v>1172882</v>
      </c>
      <c r="H35" s="68" t="s">
        <v>17</v>
      </c>
      <c r="I35" s="75" t="s">
        <v>22</v>
      </c>
    </row>
    <row r="36" spans="1:9" x14ac:dyDescent="0.25">
      <c r="A36" s="213">
        <v>2014</v>
      </c>
      <c r="B36" s="214"/>
      <c r="C36" s="214"/>
      <c r="D36" s="215"/>
      <c r="E36" s="214"/>
      <c r="F36" s="215"/>
      <c r="G36" s="215"/>
      <c r="H36" s="214"/>
      <c r="I36" s="216">
        <v>2014</v>
      </c>
    </row>
    <row r="37" spans="1:9" s="8" customFormat="1" ht="18" customHeight="1" x14ac:dyDescent="0.25">
      <c r="A37" s="73" t="s">
        <v>16</v>
      </c>
      <c r="B37" s="71" t="s">
        <v>17</v>
      </c>
      <c r="C37" s="80">
        <v>668548</v>
      </c>
      <c r="D37" s="80">
        <v>12648521</v>
      </c>
      <c r="E37" s="80">
        <v>2158958</v>
      </c>
      <c r="F37" s="80">
        <v>1543986</v>
      </c>
      <c r="G37" s="80">
        <v>1618986</v>
      </c>
      <c r="H37" s="71" t="s">
        <v>17</v>
      </c>
      <c r="I37" s="74" t="s">
        <v>18</v>
      </c>
    </row>
    <row r="38" spans="1:9" s="50" customFormat="1" ht="18" customHeight="1" x14ac:dyDescent="0.25">
      <c r="A38" s="42" t="s">
        <v>19</v>
      </c>
      <c r="B38" s="7" t="s">
        <v>17</v>
      </c>
      <c r="C38" s="19">
        <v>217760</v>
      </c>
      <c r="D38" s="19">
        <v>6747948</v>
      </c>
      <c r="E38" s="19">
        <v>748763</v>
      </c>
      <c r="F38" s="19">
        <v>90693</v>
      </c>
      <c r="G38" s="19">
        <v>365178</v>
      </c>
      <c r="H38" s="7" t="s">
        <v>17</v>
      </c>
      <c r="I38" s="40" t="s">
        <v>20</v>
      </c>
    </row>
    <row r="39" spans="1:9" s="13" customFormat="1" ht="18" customHeight="1" x14ac:dyDescent="0.25">
      <c r="A39" s="43" t="s">
        <v>21</v>
      </c>
      <c r="B39" s="68" t="s">
        <v>17</v>
      </c>
      <c r="C39" s="81">
        <v>450788</v>
      </c>
      <c r="D39" s="81">
        <v>5900573</v>
      </c>
      <c r="E39" s="81">
        <v>1410195</v>
      </c>
      <c r="F39" s="81">
        <v>1453293</v>
      </c>
      <c r="G39" s="81">
        <v>1253808</v>
      </c>
      <c r="H39" s="68" t="s">
        <v>17</v>
      </c>
      <c r="I39" s="75" t="s">
        <v>22</v>
      </c>
    </row>
    <row r="40" spans="1:9" x14ac:dyDescent="0.25">
      <c r="A40" s="213">
        <v>2015</v>
      </c>
      <c r="B40" s="214"/>
      <c r="C40" s="214"/>
      <c r="D40" s="215"/>
      <c r="E40" s="214"/>
      <c r="F40" s="215"/>
      <c r="G40" s="215"/>
      <c r="H40" s="214"/>
      <c r="I40" s="216">
        <v>2015</v>
      </c>
    </row>
    <row r="41" spans="1:9" s="8" customFormat="1" ht="18" customHeight="1" x14ac:dyDescent="0.25">
      <c r="A41" s="73" t="s">
        <v>16</v>
      </c>
      <c r="B41" s="71" t="s">
        <v>17</v>
      </c>
      <c r="C41" s="80">
        <v>700665</v>
      </c>
      <c r="D41" s="80">
        <v>13067464</v>
      </c>
      <c r="E41" s="80">
        <v>2293812</v>
      </c>
      <c r="F41" s="80">
        <v>1759730</v>
      </c>
      <c r="G41" s="80">
        <v>2047461</v>
      </c>
      <c r="H41" s="71" t="s">
        <v>17</v>
      </c>
      <c r="I41" s="74" t="s">
        <v>18</v>
      </c>
    </row>
    <row r="42" spans="1:9" s="50" customFormat="1" ht="18" customHeight="1" x14ac:dyDescent="0.25">
      <c r="A42" s="42" t="s">
        <v>19</v>
      </c>
      <c r="B42" s="7" t="s">
        <v>17</v>
      </c>
      <c r="C42" s="19">
        <v>222413</v>
      </c>
      <c r="D42" s="19">
        <v>6930631</v>
      </c>
      <c r="E42" s="19">
        <v>767610</v>
      </c>
      <c r="F42" s="19">
        <v>93803</v>
      </c>
      <c r="G42" s="19">
        <v>390839</v>
      </c>
      <c r="H42" s="7" t="s">
        <v>17</v>
      </c>
      <c r="I42" s="40" t="s">
        <v>20</v>
      </c>
    </row>
    <row r="43" spans="1:9" s="13" customFormat="1" ht="18" customHeight="1" x14ac:dyDescent="0.25">
      <c r="A43" s="43" t="s">
        <v>21</v>
      </c>
      <c r="B43" s="68" t="s">
        <v>17</v>
      </c>
      <c r="C43" s="81">
        <v>478252</v>
      </c>
      <c r="D43" s="81">
        <f>+D41-D42</f>
        <v>6136833</v>
      </c>
      <c r="E43" s="81">
        <v>1526202</v>
      </c>
      <c r="F43" s="81">
        <v>1665927</v>
      </c>
      <c r="G43" s="81">
        <v>1656621</v>
      </c>
      <c r="H43" s="68" t="s">
        <v>17</v>
      </c>
      <c r="I43" s="75" t="s">
        <v>22</v>
      </c>
    </row>
    <row r="44" spans="1:9" x14ac:dyDescent="0.25">
      <c r="A44" s="213">
        <v>2016</v>
      </c>
      <c r="B44" s="214"/>
      <c r="C44" s="214"/>
      <c r="D44" s="215"/>
      <c r="E44" s="214"/>
      <c r="F44" s="215"/>
      <c r="G44" s="215"/>
      <c r="H44" s="214"/>
      <c r="I44" s="216">
        <v>2016</v>
      </c>
    </row>
    <row r="45" spans="1:9" s="8" customFormat="1" ht="18" customHeight="1" x14ac:dyDescent="0.25">
      <c r="A45" s="73" t="s">
        <v>16</v>
      </c>
      <c r="B45" s="80" t="s">
        <v>17</v>
      </c>
      <c r="C45" s="80">
        <v>743535</v>
      </c>
      <c r="D45" s="80">
        <v>14107618</v>
      </c>
      <c r="E45" s="80">
        <v>2445790</v>
      </c>
      <c r="F45" s="80">
        <v>1848276</v>
      </c>
      <c r="G45" s="80">
        <v>2047461</v>
      </c>
      <c r="H45" s="71" t="s">
        <v>17</v>
      </c>
      <c r="I45" s="74" t="s">
        <v>18</v>
      </c>
    </row>
    <row r="46" spans="1:9" s="50" customFormat="1" ht="18" customHeight="1" x14ac:dyDescent="0.25">
      <c r="A46" s="42" t="s">
        <v>19</v>
      </c>
      <c r="B46" s="7" t="s">
        <v>17</v>
      </c>
      <c r="C46" s="19">
        <v>228627</v>
      </c>
      <c r="D46" s="19">
        <v>6876960</v>
      </c>
      <c r="E46" s="19">
        <v>778657</v>
      </c>
      <c r="F46" s="19">
        <v>95024</v>
      </c>
      <c r="G46" s="19">
        <v>390839</v>
      </c>
      <c r="H46" s="7" t="s">
        <v>17</v>
      </c>
      <c r="I46" s="40" t="s">
        <v>20</v>
      </c>
    </row>
    <row r="47" spans="1:9" s="13" customFormat="1" ht="18" customHeight="1" thickBot="1" x14ac:dyDescent="0.3">
      <c r="A47" s="222" t="s">
        <v>21</v>
      </c>
      <c r="B47" s="226" t="s">
        <v>17</v>
      </c>
      <c r="C47" s="241">
        <v>514908</v>
      </c>
      <c r="D47" s="241">
        <f>+D45-D46</f>
        <v>7230658</v>
      </c>
      <c r="E47" s="241">
        <v>1667133</v>
      </c>
      <c r="F47" s="241">
        <f>+F45-F46</f>
        <v>1753252</v>
      </c>
      <c r="G47" s="241">
        <v>1656621</v>
      </c>
      <c r="H47" s="226" t="s">
        <v>17</v>
      </c>
      <c r="I47" s="227" t="s">
        <v>22</v>
      </c>
    </row>
    <row r="48" spans="1:9" s="65" customFormat="1" ht="21" thickTop="1" thickBot="1" x14ac:dyDescent="0.3">
      <c r="A48" s="228" t="s">
        <v>182</v>
      </c>
      <c r="B48" s="229"/>
      <c r="C48" s="229"/>
      <c r="D48" s="229"/>
      <c r="E48" s="229"/>
      <c r="F48" s="229"/>
      <c r="G48" s="229"/>
      <c r="H48" s="230"/>
      <c r="I48" s="231"/>
    </row>
    <row r="49" spans="1:9" ht="15.75" thickTop="1" x14ac:dyDescent="0.25">
      <c r="A49" s="213">
        <v>2012</v>
      </c>
      <c r="B49" s="214"/>
      <c r="C49" s="214"/>
      <c r="D49" s="215"/>
      <c r="E49" s="214"/>
      <c r="F49" s="215"/>
      <c r="G49" s="215"/>
      <c r="H49" s="214"/>
      <c r="I49" s="216">
        <v>2012</v>
      </c>
    </row>
    <row r="50" spans="1:9" s="8" customFormat="1" ht="18" customHeight="1" x14ac:dyDescent="0.25">
      <c r="A50" s="73" t="s">
        <v>16</v>
      </c>
      <c r="B50" s="71" t="s">
        <v>17</v>
      </c>
      <c r="C50" s="80">
        <v>332584</v>
      </c>
      <c r="D50" s="80">
        <v>8325451</v>
      </c>
      <c r="E50" s="80">
        <v>899324</v>
      </c>
      <c r="F50" s="80">
        <v>328733</v>
      </c>
      <c r="G50" s="80">
        <v>1075146</v>
      </c>
      <c r="H50" s="71" t="s">
        <v>17</v>
      </c>
      <c r="I50" s="74" t="s">
        <v>18</v>
      </c>
    </row>
    <row r="51" spans="1:9" s="50" customFormat="1" ht="18" customHeight="1" x14ac:dyDescent="0.25">
      <c r="A51" s="42" t="s">
        <v>138</v>
      </c>
      <c r="B51" s="7" t="s">
        <v>17</v>
      </c>
      <c r="C51" s="19">
        <v>201937</v>
      </c>
      <c r="D51" s="19">
        <v>6395681</v>
      </c>
      <c r="E51" s="19">
        <v>684086</v>
      </c>
      <c r="F51" s="19">
        <v>83230</v>
      </c>
      <c r="G51" s="19">
        <v>363022</v>
      </c>
      <c r="H51" s="7" t="s">
        <v>17</v>
      </c>
      <c r="I51" s="40" t="s">
        <v>20</v>
      </c>
    </row>
    <row r="52" spans="1:9" s="13" customFormat="1" ht="18" customHeight="1" x14ac:dyDescent="0.25">
      <c r="A52" s="43" t="s">
        <v>139</v>
      </c>
      <c r="B52" s="68" t="s">
        <v>17</v>
      </c>
      <c r="C52" s="81">
        <v>130647</v>
      </c>
      <c r="D52" s="81">
        <v>1929770</v>
      </c>
      <c r="E52" s="81">
        <v>215238</v>
      </c>
      <c r="F52" s="81">
        <v>245503</v>
      </c>
      <c r="G52" s="81">
        <v>712124</v>
      </c>
      <c r="H52" s="68" t="s">
        <v>17</v>
      </c>
      <c r="I52" s="75" t="s">
        <v>22</v>
      </c>
    </row>
    <row r="53" spans="1:9" x14ac:dyDescent="0.25">
      <c r="A53" s="213">
        <v>2013</v>
      </c>
      <c r="B53" s="214"/>
      <c r="C53" s="214"/>
      <c r="D53" s="215"/>
      <c r="E53" s="214"/>
      <c r="F53" s="215"/>
      <c r="G53" s="215"/>
      <c r="H53" s="214"/>
      <c r="I53" s="216">
        <v>2013</v>
      </c>
    </row>
    <row r="54" spans="1:9" s="8" customFormat="1" ht="18" customHeight="1" x14ac:dyDescent="0.25">
      <c r="A54" s="73" t="s">
        <v>16</v>
      </c>
      <c r="B54" s="71" t="s">
        <v>17</v>
      </c>
      <c r="C54" s="80">
        <v>345235</v>
      </c>
      <c r="D54" s="80">
        <v>8781122</v>
      </c>
      <c r="E54" s="80">
        <v>944018</v>
      </c>
      <c r="F54" s="80">
        <v>369782</v>
      </c>
      <c r="G54" s="80">
        <v>1150876</v>
      </c>
      <c r="H54" s="71" t="s">
        <v>17</v>
      </c>
      <c r="I54" s="74" t="s">
        <v>18</v>
      </c>
    </row>
    <row r="55" spans="1:9" s="50" customFormat="1" ht="18" customHeight="1" x14ac:dyDescent="0.25">
      <c r="A55" s="42" t="s">
        <v>138</v>
      </c>
      <c r="B55" s="7" t="s">
        <v>17</v>
      </c>
      <c r="C55" s="19">
        <v>205551</v>
      </c>
      <c r="D55" s="19">
        <v>6622386</v>
      </c>
      <c r="E55" s="19">
        <v>705865</v>
      </c>
      <c r="F55" s="19">
        <v>90087</v>
      </c>
      <c r="G55" s="19">
        <v>373000</v>
      </c>
      <c r="H55" s="7" t="s">
        <v>17</v>
      </c>
      <c r="I55" s="40" t="s">
        <v>20</v>
      </c>
    </row>
    <row r="56" spans="1:9" s="13" customFormat="1" ht="18" customHeight="1" x14ac:dyDescent="0.25">
      <c r="A56" s="43" t="s">
        <v>139</v>
      </c>
      <c r="B56" s="68" t="s">
        <v>17</v>
      </c>
      <c r="C56" s="81">
        <v>139684</v>
      </c>
      <c r="D56" s="81">
        <v>2158736</v>
      </c>
      <c r="E56" s="81">
        <v>238153</v>
      </c>
      <c r="F56" s="81">
        <v>279695</v>
      </c>
      <c r="G56" s="81">
        <v>777876</v>
      </c>
      <c r="H56" s="68" t="s">
        <v>17</v>
      </c>
      <c r="I56" s="75" t="s">
        <v>22</v>
      </c>
    </row>
    <row r="57" spans="1:9" x14ac:dyDescent="0.25">
      <c r="A57" s="213">
        <v>2014</v>
      </c>
      <c r="B57" s="214"/>
      <c r="C57" s="214"/>
      <c r="D57" s="215"/>
      <c r="E57" s="214"/>
      <c r="F57" s="215"/>
      <c r="G57" s="215"/>
      <c r="H57" s="214"/>
      <c r="I57" s="216">
        <v>2014</v>
      </c>
    </row>
    <row r="58" spans="1:9" s="8" customFormat="1" ht="18" customHeight="1" x14ac:dyDescent="0.25">
      <c r="A58" s="73" t="s">
        <v>16</v>
      </c>
      <c r="B58" s="71" t="s">
        <v>17</v>
      </c>
      <c r="C58" s="80">
        <v>376427</v>
      </c>
      <c r="D58" s="80">
        <v>9067040</v>
      </c>
      <c r="E58" s="80">
        <v>1009076</v>
      </c>
      <c r="F58" s="80">
        <v>385177</v>
      </c>
      <c r="G58" s="80">
        <v>1214992</v>
      </c>
      <c r="H58" s="71" t="s">
        <v>17</v>
      </c>
      <c r="I58" s="74" t="s">
        <v>18</v>
      </c>
    </row>
    <row r="59" spans="1:9" s="50" customFormat="1" ht="18" customHeight="1" x14ac:dyDescent="0.25">
      <c r="A59" s="42" t="s">
        <v>138</v>
      </c>
      <c r="B59" s="7" t="s">
        <v>17</v>
      </c>
      <c r="C59" s="19">
        <v>211529</v>
      </c>
      <c r="D59" s="19">
        <v>6796762</v>
      </c>
      <c r="E59" s="19">
        <v>738692</v>
      </c>
      <c r="F59" s="19">
        <v>90919</v>
      </c>
      <c r="G59" s="19">
        <v>383446</v>
      </c>
      <c r="H59" s="7" t="s">
        <v>17</v>
      </c>
      <c r="I59" s="40" t="s">
        <v>20</v>
      </c>
    </row>
    <row r="60" spans="1:9" s="13" customFormat="1" ht="18" customHeight="1" x14ac:dyDescent="0.25">
      <c r="A60" s="43" t="s">
        <v>139</v>
      </c>
      <c r="B60" s="68" t="s">
        <v>17</v>
      </c>
      <c r="C60" s="81">
        <v>164898</v>
      </c>
      <c r="D60" s="81">
        <v>2270278</v>
      </c>
      <c r="E60" s="81">
        <v>270384</v>
      </c>
      <c r="F60" s="81">
        <v>294258</v>
      </c>
      <c r="G60" s="81">
        <v>831546</v>
      </c>
      <c r="H60" s="68" t="s">
        <v>17</v>
      </c>
      <c r="I60" s="75" t="s">
        <v>22</v>
      </c>
    </row>
    <row r="61" spans="1:9" x14ac:dyDescent="0.25">
      <c r="A61" s="213">
        <v>2015</v>
      </c>
      <c r="B61" s="214"/>
      <c r="C61" s="214"/>
      <c r="D61" s="215"/>
      <c r="E61" s="214"/>
      <c r="F61" s="215"/>
      <c r="G61" s="215"/>
      <c r="H61" s="214"/>
      <c r="I61" s="216">
        <v>2015</v>
      </c>
    </row>
    <row r="62" spans="1:9" s="8" customFormat="1" ht="18" customHeight="1" x14ac:dyDescent="0.25">
      <c r="A62" s="73" t="s">
        <v>16</v>
      </c>
      <c r="B62" s="71" t="s">
        <v>17</v>
      </c>
      <c r="C62" s="80">
        <v>384400</v>
      </c>
      <c r="D62" s="80">
        <v>9450060</v>
      </c>
      <c r="E62" s="80">
        <v>1047751</v>
      </c>
      <c r="F62" s="80">
        <v>447978</v>
      </c>
      <c r="G62" s="80">
        <v>1205011</v>
      </c>
      <c r="H62" s="71" t="s">
        <v>17</v>
      </c>
      <c r="I62" s="74" t="s">
        <v>18</v>
      </c>
    </row>
    <row r="63" spans="1:9" s="50" customFormat="1" ht="18" customHeight="1" x14ac:dyDescent="0.25">
      <c r="A63" s="42" t="s">
        <v>138</v>
      </c>
      <c r="B63" s="7" t="s">
        <v>17</v>
      </c>
      <c r="C63" s="19">
        <v>217252</v>
      </c>
      <c r="D63" s="19">
        <v>7065469</v>
      </c>
      <c r="E63" s="19">
        <v>760029</v>
      </c>
      <c r="F63" s="19">
        <v>96608</v>
      </c>
      <c r="G63" s="19">
        <v>404896</v>
      </c>
      <c r="H63" s="7" t="s">
        <v>17</v>
      </c>
      <c r="I63" s="40" t="s">
        <v>20</v>
      </c>
    </row>
    <row r="64" spans="1:9" s="13" customFormat="1" ht="18" customHeight="1" x14ac:dyDescent="0.25">
      <c r="A64" s="43" t="s">
        <v>139</v>
      </c>
      <c r="B64" s="68" t="s">
        <v>17</v>
      </c>
      <c r="C64" s="81">
        <v>167148</v>
      </c>
      <c r="D64" s="81">
        <f>+D62-D63</f>
        <v>2384591</v>
      </c>
      <c r="E64" s="81">
        <v>287722</v>
      </c>
      <c r="F64" s="81">
        <v>351370</v>
      </c>
      <c r="G64" s="81">
        <v>800115</v>
      </c>
      <c r="H64" s="68" t="s">
        <v>17</v>
      </c>
      <c r="I64" s="75" t="s">
        <v>22</v>
      </c>
    </row>
    <row r="65" spans="1:9" x14ac:dyDescent="0.25">
      <c r="A65" s="213">
        <v>2016</v>
      </c>
      <c r="B65" s="214"/>
      <c r="C65" s="214"/>
      <c r="D65" s="215"/>
      <c r="E65" s="214"/>
      <c r="F65" s="215"/>
      <c r="G65" s="215"/>
      <c r="H65" s="214"/>
      <c r="I65" s="216">
        <v>2016</v>
      </c>
    </row>
    <row r="66" spans="1:9" s="8" customFormat="1" ht="18" customHeight="1" x14ac:dyDescent="0.25">
      <c r="A66" s="73" t="s">
        <v>16</v>
      </c>
      <c r="B66" s="80" t="s">
        <v>17</v>
      </c>
      <c r="C66" s="80">
        <v>396504</v>
      </c>
      <c r="D66" s="80">
        <v>9644497</v>
      </c>
      <c r="E66" s="80">
        <v>1070940</v>
      </c>
      <c r="F66" s="80">
        <v>459119</v>
      </c>
      <c r="G66" s="80">
        <v>1205011</v>
      </c>
      <c r="H66" s="71" t="s">
        <v>17</v>
      </c>
      <c r="I66" s="74" t="s">
        <v>18</v>
      </c>
    </row>
    <row r="67" spans="1:9" s="50" customFormat="1" ht="18" customHeight="1" x14ac:dyDescent="0.25">
      <c r="A67" s="42" t="s">
        <v>138</v>
      </c>
      <c r="B67" s="7" t="s">
        <v>17</v>
      </c>
      <c r="C67" s="19">
        <v>224206</v>
      </c>
      <c r="D67" s="19">
        <v>6729035</v>
      </c>
      <c r="E67" s="19">
        <v>771735</v>
      </c>
      <c r="F67" s="19">
        <v>99262</v>
      </c>
      <c r="G67" s="19">
        <v>404896</v>
      </c>
      <c r="H67" s="7" t="s">
        <v>17</v>
      </c>
      <c r="I67" s="40" t="s">
        <v>20</v>
      </c>
    </row>
    <row r="68" spans="1:9" s="13" customFormat="1" ht="18" customHeight="1" thickBot="1" x14ac:dyDescent="0.3">
      <c r="A68" s="222" t="s">
        <v>139</v>
      </c>
      <c r="B68" s="226" t="s">
        <v>17</v>
      </c>
      <c r="C68" s="241">
        <v>172298</v>
      </c>
      <c r="D68" s="241">
        <f>+D66-D67</f>
        <v>2915462</v>
      </c>
      <c r="E68" s="241">
        <v>299205</v>
      </c>
      <c r="F68" s="241">
        <f>+F66-F67</f>
        <v>359857</v>
      </c>
      <c r="G68" s="241">
        <v>800115</v>
      </c>
      <c r="H68" s="226" t="s">
        <v>17</v>
      </c>
      <c r="I68" s="227" t="s">
        <v>22</v>
      </c>
    </row>
    <row r="69" spans="1:9" ht="15.75" thickTop="1" x14ac:dyDescent="0.25">
      <c r="A69" s="358" t="s">
        <v>311</v>
      </c>
      <c r="B69" s="358"/>
      <c r="C69" s="358"/>
      <c r="D69" s="136"/>
      <c r="E69" s="136"/>
      <c r="F69" s="136"/>
      <c r="G69" s="136"/>
      <c r="H69" s="136"/>
      <c r="I69" s="39" t="s">
        <v>312</v>
      </c>
    </row>
  </sheetData>
  <mergeCells count="3">
    <mergeCell ref="A4:A5"/>
    <mergeCell ref="I4:I5"/>
    <mergeCell ref="A69:C69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rowBreaks count="2" manualBreakCount="2">
    <brk id="26" max="8" man="1"/>
    <brk id="47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I69"/>
  <sheetViews>
    <sheetView showGridLines="0" rightToLeft="1" view="pageBreakPreview" topLeftCell="A52" zoomScaleNormal="90" zoomScaleSheetLayoutView="100" workbookViewId="0">
      <selection activeCell="J92" sqref="J92:J93"/>
    </sheetView>
  </sheetViews>
  <sheetFormatPr defaultRowHeight="15" x14ac:dyDescent="0.25"/>
  <cols>
    <col min="1" max="1" width="16.7109375" customWidth="1"/>
    <col min="2" max="2" width="10.7109375" customWidth="1"/>
    <col min="3" max="4" width="13.7109375" customWidth="1"/>
    <col min="5" max="5" width="10.7109375" customWidth="1"/>
    <col min="6" max="8" width="13.7109375" customWidth="1"/>
    <col min="9" max="9" width="16.7109375" customWidth="1"/>
    <col min="18" max="18" width="14.5703125" customWidth="1"/>
  </cols>
  <sheetData>
    <row r="1" spans="1:9" s="21" customFormat="1" ht="30" customHeight="1" x14ac:dyDescent="0.45">
      <c r="A1" s="78" t="s">
        <v>247</v>
      </c>
      <c r="B1" s="78"/>
      <c r="C1" s="78"/>
      <c r="D1" s="78"/>
      <c r="E1" s="78"/>
      <c r="F1" s="78"/>
      <c r="G1" s="78"/>
      <c r="H1" s="78"/>
      <c r="I1" s="78"/>
    </row>
    <row r="2" spans="1:9" s="22" customFormat="1" ht="30" customHeight="1" x14ac:dyDescent="0.3">
      <c r="A2" s="79" t="s">
        <v>248</v>
      </c>
      <c r="B2" s="79"/>
      <c r="C2" s="79"/>
      <c r="D2" s="79"/>
      <c r="E2" s="79"/>
      <c r="F2" s="79"/>
      <c r="G2" s="79"/>
      <c r="H2" s="79"/>
      <c r="I2" s="79"/>
    </row>
    <row r="3" spans="1:9" ht="20.25" x14ac:dyDescent="0.25">
      <c r="A3" s="7" t="s">
        <v>24</v>
      </c>
      <c r="B3" s="1"/>
      <c r="C3" s="1"/>
      <c r="D3" s="66"/>
      <c r="E3" s="66"/>
      <c r="F3" s="66"/>
      <c r="G3" s="1"/>
      <c r="H3" s="5"/>
      <c r="I3" s="6" t="s">
        <v>25</v>
      </c>
    </row>
    <row r="4" spans="1:9" ht="33" customHeight="1" x14ac:dyDescent="0.25">
      <c r="A4" s="359" t="s">
        <v>4</v>
      </c>
      <c r="B4" s="326" t="s">
        <v>5</v>
      </c>
      <c r="C4" s="327" t="s">
        <v>6</v>
      </c>
      <c r="D4" s="327" t="s">
        <v>7</v>
      </c>
      <c r="E4" s="327" t="s">
        <v>8</v>
      </c>
      <c r="F4" s="327" t="s">
        <v>9</v>
      </c>
      <c r="G4" s="323" t="s">
        <v>292</v>
      </c>
      <c r="H4" s="331" t="s">
        <v>277</v>
      </c>
      <c r="I4" s="360" t="s">
        <v>10</v>
      </c>
    </row>
    <row r="5" spans="1:9" ht="20.25" customHeight="1" thickBot="1" x14ac:dyDescent="0.3">
      <c r="A5" s="359"/>
      <c r="B5" s="328" t="s">
        <v>11</v>
      </c>
      <c r="C5" s="329" t="s">
        <v>12</v>
      </c>
      <c r="D5" s="329" t="s">
        <v>13</v>
      </c>
      <c r="E5" s="329" t="s">
        <v>14</v>
      </c>
      <c r="F5" s="329" t="s">
        <v>15</v>
      </c>
      <c r="G5" s="335" t="s">
        <v>291</v>
      </c>
      <c r="H5" s="330" t="s">
        <v>275</v>
      </c>
      <c r="I5" s="360"/>
    </row>
    <row r="6" spans="1:9" s="65" customFormat="1" ht="21" thickTop="1" thickBot="1" x14ac:dyDescent="0.3">
      <c r="A6" s="228" t="s">
        <v>184</v>
      </c>
      <c r="B6" s="229"/>
      <c r="C6" s="229"/>
      <c r="D6" s="229"/>
      <c r="E6" s="229"/>
      <c r="F6" s="229"/>
      <c r="G6" s="229"/>
      <c r="H6" s="230"/>
      <c r="I6" s="231"/>
    </row>
    <row r="7" spans="1:9" ht="15.75" thickTop="1" x14ac:dyDescent="0.25">
      <c r="A7" s="213">
        <v>2012</v>
      </c>
      <c r="B7" s="214"/>
      <c r="C7" s="214"/>
      <c r="D7" s="215"/>
      <c r="E7" s="214"/>
      <c r="F7" s="215"/>
      <c r="G7" s="215"/>
      <c r="H7" s="214"/>
      <c r="I7" s="216">
        <v>2012</v>
      </c>
    </row>
    <row r="8" spans="1:9" s="8" customFormat="1" ht="18" customHeight="1" x14ac:dyDescent="0.25">
      <c r="A8" s="73" t="s">
        <v>16</v>
      </c>
      <c r="B8" s="7" t="s">
        <v>17</v>
      </c>
      <c r="C8" s="80">
        <f>T.7!C8+T.8!C8</f>
        <v>696749</v>
      </c>
      <c r="D8" s="80">
        <v>10997856</v>
      </c>
      <c r="E8" s="80" t="s">
        <v>17</v>
      </c>
      <c r="F8" s="80">
        <v>1347060</v>
      </c>
      <c r="G8" s="80">
        <v>1800033</v>
      </c>
      <c r="H8" s="71" t="s">
        <v>17</v>
      </c>
      <c r="I8" s="74" t="s">
        <v>18</v>
      </c>
    </row>
    <row r="9" spans="1:9" s="50" customFormat="1" ht="18" customHeight="1" x14ac:dyDescent="0.2">
      <c r="A9" s="42" t="s">
        <v>19</v>
      </c>
      <c r="B9" s="7" t="s">
        <v>17</v>
      </c>
      <c r="C9" s="80">
        <f>T.7!C9+T.8!C9</f>
        <v>198907</v>
      </c>
      <c r="D9" s="19">
        <v>5000224</v>
      </c>
      <c r="E9" s="19" t="s">
        <v>17</v>
      </c>
      <c r="F9" s="19">
        <v>85187</v>
      </c>
      <c r="G9" s="19">
        <v>350220</v>
      </c>
      <c r="H9" s="7" t="s">
        <v>17</v>
      </c>
      <c r="I9" s="40" t="s">
        <v>20</v>
      </c>
    </row>
    <row r="10" spans="1:9" s="13" customFormat="1" ht="18" customHeight="1" x14ac:dyDescent="0.25">
      <c r="A10" s="43" t="s">
        <v>21</v>
      </c>
      <c r="B10" s="68" t="s">
        <v>17</v>
      </c>
      <c r="C10" s="16">
        <f>T.7!C10</f>
        <v>497842</v>
      </c>
      <c r="D10" s="81">
        <v>5997632</v>
      </c>
      <c r="E10" s="81" t="s">
        <v>17</v>
      </c>
      <c r="F10" s="81">
        <v>1261873</v>
      </c>
      <c r="G10" s="81">
        <v>1449813</v>
      </c>
      <c r="H10" s="68" t="s">
        <v>17</v>
      </c>
      <c r="I10" s="75" t="s">
        <v>22</v>
      </c>
    </row>
    <row r="11" spans="1:9" x14ac:dyDescent="0.25">
      <c r="A11" s="213">
        <v>2013</v>
      </c>
      <c r="B11" s="214"/>
      <c r="C11" s="214"/>
      <c r="D11" s="215"/>
      <c r="E11" s="214"/>
      <c r="F11" s="215"/>
      <c r="G11" s="215"/>
      <c r="H11" s="214"/>
      <c r="I11" s="216">
        <v>2013</v>
      </c>
    </row>
    <row r="12" spans="1:9" s="8" customFormat="1" ht="18" customHeight="1" x14ac:dyDescent="0.25">
      <c r="A12" s="73" t="s">
        <v>16</v>
      </c>
      <c r="B12" s="80" t="s">
        <v>17</v>
      </c>
      <c r="C12" s="80">
        <f>T.7!C12+T.8!C12</f>
        <v>727392</v>
      </c>
      <c r="D12" s="80">
        <v>11361770</v>
      </c>
      <c r="E12" s="80" t="s">
        <v>17</v>
      </c>
      <c r="F12" s="80">
        <v>1543265</v>
      </c>
      <c r="G12" s="80">
        <v>1800033</v>
      </c>
      <c r="H12" s="71" t="s">
        <v>17</v>
      </c>
      <c r="I12" s="74" t="s">
        <v>18</v>
      </c>
    </row>
    <row r="13" spans="1:9" s="50" customFormat="1" ht="18" customHeight="1" x14ac:dyDescent="0.2">
      <c r="A13" s="42" t="s">
        <v>19</v>
      </c>
      <c r="B13" s="7" t="s">
        <v>17</v>
      </c>
      <c r="C13" s="80">
        <f>T.7!C13+T.8!C13</f>
        <v>201964</v>
      </c>
      <c r="D13" s="19">
        <v>5339660</v>
      </c>
      <c r="E13" s="19" t="s">
        <v>17</v>
      </c>
      <c r="F13" s="19">
        <v>92562</v>
      </c>
      <c r="G13" s="19">
        <v>350220</v>
      </c>
      <c r="H13" s="7" t="s">
        <v>17</v>
      </c>
      <c r="I13" s="40" t="s">
        <v>20</v>
      </c>
    </row>
    <row r="14" spans="1:9" s="13" customFormat="1" ht="18" customHeight="1" x14ac:dyDescent="0.25">
      <c r="A14" s="43" t="s">
        <v>21</v>
      </c>
      <c r="B14" s="68" t="s">
        <v>17</v>
      </c>
      <c r="C14" s="16">
        <f>T.7!C14</f>
        <v>525428</v>
      </c>
      <c r="D14" s="81">
        <v>6022110</v>
      </c>
      <c r="E14" s="81" t="s">
        <v>17</v>
      </c>
      <c r="F14" s="81">
        <v>1450703</v>
      </c>
      <c r="G14" s="81">
        <v>1449813</v>
      </c>
      <c r="H14" s="68" t="s">
        <v>17</v>
      </c>
      <c r="I14" s="75" t="s">
        <v>22</v>
      </c>
    </row>
    <row r="15" spans="1:9" x14ac:dyDescent="0.25">
      <c r="A15" s="213">
        <v>2014</v>
      </c>
      <c r="B15" s="214"/>
      <c r="C15" s="214"/>
      <c r="D15" s="215"/>
      <c r="E15" s="214"/>
      <c r="F15" s="215"/>
      <c r="G15" s="215"/>
      <c r="H15" s="214"/>
      <c r="I15" s="216">
        <v>2014</v>
      </c>
    </row>
    <row r="16" spans="1:9" s="8" customFormat="1" ht="18" customHeight="1" x14ac:dyDescent="0.25">
      <c r="A16" s="73" t="s">
        <v>16</v>
      </c>
      <c r="B16" s="80" t="s">
        <v>17</v>
      </c>
      <c r="C16" s="80">
        <f>T.7!C16+T.8!C16</f>
        <v>742115</v>
      </c>
      <c r="D16" s="80">
        <v>11739303</v>
      </c>
      <c r="E16" s="80" t="s">
        <v>17</v>
      </c>
      <c r="F16" s="80">
        <v>1689933</v>
      </c>
      <c r="G16" s="80">
        <v>2032599</v>
      </c>
      <c r="H16" s="71" t="s">
        <v>17</v>
      </c>
      <c r="I16" s="74" t="s">
        <v>18</v>
      </c>
    </row>
    <row r="17" spans="1:9" s="50" customFormat="1" ht="18" customHeight="1" x14ac:dyDescent="0.2">
      <c r="A17" s="42" t="s">
        <v>19</v>
      </c>
      <c r="B17" s="7" t="s">
        <v>17</v>
      </c>
      <c r="C17" s="80">
        <f>T.7!C17+T.8!C17</f>
        <v>207760</v>
      </c>
      <c r="D17" s="19">
        <v>5577489</v>
      </c>
      <c r="E17" s="19" t="s">
        <v>17</v>
      </c>
      <c r="F17" s="19">
        <v>94310</v>
      </c>
      <c r="G17" s="19">
        <v>342214</v>
      </c>
      <c r="H17" s="7" t="s">
        <v>17</v>
      </c>
      <c r="I17" s="40" t="s">
        <v>20</v>
      </c>
    </row>
    <row r="18" spans="1:9" s="13" customFormat="1" ht="18" customHeight="1" x14ac:dyDescent="0.25">
      <c r="A18" s="43" t="s">
        <v>21</v>
      </c>
      <c r="B18" s="68" t="s">
        <v>17</v>
      </c>
      <c r="C18" s="16">
        <f>T.7!C18</f>
        <v>534355</v>
      </c>
      <c r="D18" s="81">
        <v>6161814</v>
      </c>
      <c r="E18" s="81" t="s">
        <v>17</v>
      </c>
      <c r="F18" s="81">
        <v>1595623</v>
      </c>
      <c r="G18" s="81">
        <v>1690384</v>
      </c>
      <c r="H18" s="68" t="s">
        <v>17</v>
      </c>
      <c r="I18" s="75" t="s">
        <v>22</v>
      </c>
    </row>
    <row r="19" spans="1:9" x14ac:dyDescent="0.25">
      <c r="A19" s="213">
        <v>2015</v>
      </c>
      <c r="B19" s="214"/>
      <c r="C19" s="214"/>
      <c r="D19" s="215"/>
      <c r="E19" s="214"/>
      <c r="F19" s="215"/>
      <c r="G19" s="215"/>
      <c r="H19" s="214"/>
      <c r="I19" s="216">
        <v>2015</v>
      </c>
    </row>
    <row r="20" spans="1:9" s="8" customFormat="1" ht="18" customHeight="1" x14ac:dyDescent="0.25">
      <c r="A20" s="73" t="s">
        <v>16</v>
      </c>
      <c r="B20" s="80" t="s">
        <v>17</v>
      </c>
      <c r="C20" s="80">
        <f>T.7!C20+T.8!C20</f>
        <v>776565</v>
      </c>
      <c r="D20" s="80">
        <v>12164832</v>
      </c>
      <c r="E20" s="80" t="s">
        <v>17</v>
      </c>
      <c r="F20" s="80">
        <v>1956627</v>
      </c>
      <c r="G20" s="80">
        <v>2470138</v>
      </c>
      <c r="H20" s="71" t="s">
        <v>17</v>
      </c>
      <c r="I20" s="74" t="s">
        <v>18</v>
      </c>
    </row>
    <row r="21" spans="1:9" s="50" customFormat="1" ht="18" customHeight="1" x14ac:dyDescent="0.2">
      <c r="A21" s="42" t="s">
        <v>19</v>
      </c>
      <c r="B21" s="7" t="s">
        <v>17</v>
      </c>
      <c r="C21" s="80">
        <f>T.7!C21+T.8!C21</f>
        <v>211058</v>
      </c>
      <c r="D21" s="19">
        <v>5623115</v>
      </c>
      <c r="E21" s="19" t="s">
        <v>17</v>
      </c>
      <c r="F21" s="19">
        <v>99204</v>
      </c>
      <c r="G21" s="19">
        <v>365748</v>
      </c>
      <c r="H21" s="7" t="s">
        <v>17</v>
      </c>
      <c r="I21" s="40" t="s">
        <v>20</v>
      </c>
    </row>
    <row r="22" spans="1:9" s="13" customFormat="1" ht="18" customHeight="1" x14ac:dyDescent="0.25">
      <c r="A22" s="43" t="s">
        <v>21</v>
      </c>
      <c r="B22" s="68" t="s">
        <v>17</v>
      </c>
      <c r="C22" s="16">
        <f>T.7!C22</f>
        <v>565507</v>
      </c>
      <c r="D22" s="81">
        <f>+D20-D21</f>
        <v>6541717</v>
      </c>
      <c r="E22" s="81" t="s">
        <v>17</v>
      </c>
      <c r="F22" s="81">
        <v>1857423</v>
      </c>
      <c r="G22" s="81">
        <v>2104390</v>
      </c>
      <c r="H22" s="68" t="s">
        <v>17</v>
      </c>
      <c r="I22" s="75" t="s">
        <v>22</v>
      </c>
    </row>
    <row r="23" spans="1:9" x14ac:dyDescent="0.25">
      <c r="A23" s="213">
        <v>2016</v>
      </c>
      <c r="B23" s="214"/>
      <c r="C23" s="214"/>
      <c r="D23" s="215"/>
      <c r="E23" s="214"/>
      <c r="F23" s="215"/>
      <c r="G23" s="215"/>
      <c r="H23" s="214"/>
      <c r="I23" s="216">
        <v>2016</v>
      </c>
    </row>
    <row r="24" spans="1:9" s="8" customFormat="1" ht="18" customHeight="1" x14ac:dyDescent="0.25">
      <c r="A24" s="73" t="s">
        <v>16</v>
      </c>
      <c r="B24" s="7" t="s">
        <v>17</v>
      </c>
      <c r="C24" s="80">
        <f>T.7!C24+T.8!C24</f>
        <v>820742</v>
      </c>
      <c r="D24" s="80">
        <f>+T.7!D24+T.8!D24</f>
        <v>13128510</v>
      </c>
      <c r="E24" s="80">
        <v>2299267</v>
      </c>
      <c r="F24" s="80">
        <f>+T.5!F24-T.9!F24</f>
        <v>2055359</v>
      </c>
      <c r="G24" s="80">
        <v>2470138</v>
      </c>
      <c r="H24" s="71" t="s">
        <v>17</v>
      </c>
      <c r="I24" s="74" t="s">
        <v>18</v>
      </c>
    </row>
    <row r="25" spans="1:9" s="50" customFormat="1" ht="18" customHeight="1" x14ac:dyDescent="0.2">
      <c r="A25" s="42" t="s">
        <v>19</v>
      </c>
      <c r="B25" s="7" t="s">
        <v>17</v>
      </c>
      <c r="C25" s="80">
        <f>T.7!C25+T.8!C25</f>
        <v>216631</v>
      </c>
      <c r="D25" s="80">
        <f>+T.7!D25+T.8!D25</f>
        <v>5715363</v>
      </c>
      <c r="E25" s="19" t="s">
        <v>17</v>
      </c>
      <c r="F25" s="80">
        <f>+T.5!F25-T.9!F25</f>
        <v>101781</v>
      </c>
      <c r="G25" s="19">
        <v>365748</v>
      </c>
      <c r="H25" s="7" t="s">
        <v>17</v>
      </c>
      <c r="I25" s="40" t="s">
        <v>20</v>
      </c>
    </row>
    <row r="26" spans="1:9" s="13" customFormat="1" ht="18" customHeight="1" thickBot="1" x14ac:dyDescent="0.25">
      <c r="A26" s="222" t="s">
        <v>21</v>
      </c>
      <c r="B26" s="226" t="s">
        <v>17</v>
      </c>
      <c r="C26" s="242">
        <f>T.7!C26</f>
        <v>604111</v>
      </c>
      <c r="D26" s="243">
        <f>+T.7!D26+T.8!D26</f>
        <v>7413147</v>
      </c>
      <c r="E26" s="241" t="s">
        <v>17</v>
      </c>
      <c r="F26" s="243">
        <f>+T.5!F26-T.9!F26</f>
        <v>1953578</v>
      </c>
      <c r="G26" s="241">
        <v>2104390</v>
      </c>
      <c r="H26" s="226" t="s">
        <v>17</v>
      </c>
      <c r="I26" s="227" t="s">
        <v>22</v>
      </c>
    </row>
    <row r="27" spans="1:9" s="65" customFormat="1" ht="21" thickTop="1" thickBot="1" x14ac:dyDescent="0.3">
      <c r="A27" s="232" t="s">
        <v>183</v>
      </c>
      <c r="B27" s="233"/>
      <c r="C27" s="233"/>
      <c r="D27" s="233"/>
      <c r="E27" s="233"/>
      <c r="F27" s="233"/>
      <c r="G27" s="233"/>
      <c r="H27" s="234"/>
      <c r="I27" s="235"/>
    </row>
    <row r="28" spans="1:9" ht="15.75" thickTop="1" x14ac:dyDescent="0.25">
      <c r="A28" s="213">
        <v>2012</v>
      </c>
      <c r="B28" s="214"/>
      <c r="C28" s="214"/>
      <c r="D28" s="215"/>
      <c r="E28" s="214"/>
      <c r="F28" s="215"/>
      <c r="G28" s="215"/>
      <c r="H28" s="214"/>
      <c r="I28" s="216">
        <v>2012</v>
      </c>
    </row>
    <row r="29" spans="1:9" s="8" customFormat="1" ht="18" customHeight="1" x14ac:dyDescent="0.25">
      <c r="A29" s="73" t="s">
        <v>16</v>
      </c>
      <c r="B29" s="7" t="s">
        <v>17</v>
      </c>
      <c r="C29" s="80">
        <f>T.7!C29+T.8!C29</f>
        <v>555375</v>
      </c>
      <c r="D29" s="80">
        <v>9309036</v>
      </c>
      <c r="E29" s="80" t="s">
        <v>17</v>
      </c>
      <c r="F29" s="80">
        <v>1174811</v>
      </c>
      <c r="G29" s="80">
        <v>1194168</v>
      </c>
      <c r="H29" s="71" t="s">
        <v>17</v>
      </c>
      <c r="I29" s="74" t="s">
        <v>18</v>
      </c>
    </row>
    <row r="30" spans="1:9" s="50" customFormat="1" ht="18" customHeight="1" x14ac:dyDescent="0.2">
      <c r="A30" s="42" t="s">
        <v>19</v>
      </c>
      <c r="B30" s="7" t="s">
        <v>17</v>
      </c>
      <c r="C30" s="80">
        <f>T.7!C30+T.8!C30</f>
        <v>133668</v>
      </c>
      <c r="D30" s="19">
        <v>3994764</v>
      </c>
      <c r="E30" s="19" t="s">
        <v>17</v>
      </c>
      <c r="F30" s="19">
        <v>56356</v>
      </c>
      <c r="G30" s="19">
        <v>200006</v>
      </c>
      <c r="H30" s="7" t="s">
        <v>17</v>
      </c>
      <c r="I30" s="40" t="s">
        <v>20</v>
      </c>
    </row>
    <row r="31" spans="1:9" s="13" customFormat="1" ht="18" customHeight="1" x14ac:dyDescent="0.25">
      <c r="A31" s="43" t="s">
        <v>21</v>
      </c>
      <c r="B31" s="68" t="s">
        <v>17</v>
      </c>
      <c r="C31" s="16">
        <f>T.7!C31</f>
        <v>421707</v>
      </c>
      <c r="D31" s="81">
        <v>5314272</v>
      </c>
      <c r="E31" s="81" t="s">
        <v>17</v>
      </c>
      <c r="F31" s="81">
        <v>1118455</v>
      </c>
      <c r="G31" s="81">
        <v>994162</v>
      </c>
      <c r="H31" s="68" t="s">
        <v>17</v>
      </c>
      <c r="I31" s="75" t="s">
        <v>22</v>
      </c>
    </row>
    <row r="32" spans="1:9" x14ac:dyDescent="0.25">
      <c r="A32" s="213">
        <v>2013</v>
      </c>
      <c r="B32" s="214"/>
      <c r="C32" s="214"/>
      <c r="D32" s="215"/>
      <c r="E32" s="214"/>
      <c r="F32" s="215"/>
      <c r="G32" s="215"/>
      <c r="H32" s="214"/>
      <c r="I32" s="216">
        <v>2013</v>
      </c>
    </row>
    <row r="33" spans="1:9" s="8" customFormat="1" ht="18" customHeight="1" x14ac:dyDescent="0.25">
      <c r="A33" s="73" t="s">
        <v>16</v>
      </c>
      <c r="B33" s="7" t="s">
        <v>17</v>
      </c>
      <c r="C33" s="80">
        <f>T.7!C33+T.8!C33</f>
        <v>579201</v>
      </c>
      <c r="D33" s="80">
        <v>9599606</v>
      </c>
      <c r="E33" s="80" t="s">
        <v>17</v>
      </c>
      <c r="F33" s="80">
        <v>1346908</v>
      </c>
      <c r="G33" s="80">
        <v>1194168</v>
      </c>
      <c r="H33" s="71" t="s">
        <v>17</v>
      </c>
      <c r="I33" s="74" t="s">
        <v>18</v>
      </c>
    </row>
    <row r="34" spans="1:9" s="50" customFormat="1" ht="18" customHeight="1" x14ac:dyDescent="0.2">
      <c r="A34" s="42" t="s">
        <v>19</v>
      </c>
      <c r="B34" s="7" t="s">
        <v>17</v>
      </c>
      <c r="C34" s="80">
        <f>T.7!C34+T.8!C34</f>
        <v>135750</v>
      </c>
      <c r="D34" s="19">
        <v>4251024</v>
      </c>
      <c r="E34" s="19" t="s">
        <v>17</v>
      </c>
      <c r="F34" s="19">
        <v>61277</v>
      </c>
      <c r="G34" s="19">
        <v>200006</v>
      </c>
      <c r="H34" s="7" t="s">
        <v>17</v>
      </c>
      <c r="I34" s="40" t="s">
        <v>20</v>
      </c>
    </row>
    <row r="35" spans="1:9" s="13" customFormat="1" ht="18" customHeight="1" x14ac:dyDescent="0.25">
      <c r="A35" s="43" t="s">
        <v>21</v>
      </c>
      <c r="B35" s="68" t="s">
        <v>17</v>
      </c>
      <c r="C35" s="16">
        <f>T.7!C35</f>
        <v>443451</v>
      </c>
      <c r="D35" s="81">
        <v>5348582</v>
      </c>
      <c r="E35" s="81" t="s">
        <v>17</v>
      </c>
      <c r="F35" s="81">
        <v>1285631</v>
      </c>
      <c r="G35" s="81">
        <v>994162</v>
      </c>
      <c r="H35" s="68" t="s">
        <v>17</v>
      </c>
      <c r="I35" s="75" t="s">
        <v>22</v>
      </c>
    </row>
    <row r="36" spans="1:9" x14ac:dyDescent="0.25">
      <c r="A36" s="213">
        <v>2014</v>
      </c>
      <c r="B36" s="214"/>
      <c r="C36" s="214"/>
      <c r="D36" s="215"/>
      <c r="E36" s="214"/>
      <c r="F36" s="215"/>
      <c r="G36" s="215"/>
      <c r="H36" s="214"/>
      <c r="I36" s="216">
        <v>2014</v>
      </c>
    </row>
    <row r="37" spans="1:9" s="8" customFormat="1" ht="18" customHeight="1" x14ac:dyDescent="0.25">
      <c r="A37" s="73" t="s">
        <v>16</v>
      </c>
      <c r="B37" s="7" t="s">
        <v>17</v>
      </c>
      <c r="C37" s="80">
        <f>T.7!C37+T.8!C37</f>
        <v>579593</v>
      </c>
      <c r="D37" s="80">
        <v>9889791</v>
      </c>
      <c r="E37" s="80" t="s">
        <v>17</v>
      </c>
      <c r="F37" s="80">
        <v>1483175</v>
      </c>
      <c r="G37" s="80">
        <v>1378706</v>
      </c>
      <c r="H37" s="71" t="s">
        <v>17</v>
      </c>
      <c r="I37" s="74" t="s">
        <v>18</v>
      </c>
    </row>
    <row r="38" spans="1:9" s="50" customFormat="1" ht="18" customHeight="1" x14ac:dyDescent="0.2">
      <c r="A38" s="42" t="s">
        <v>19</v>
      </c>
      <c r="B38" s="7" t="s">
        <v>17</v>
      </c>
      <c r="C38" s="80">
        <f>T.7!C38+T.8!C38</f>
        <v>139491</v>
      </c>
      <c r="D38" s="19">
        <v>4379347</v>
      </c>
      <c r="E38" s="19" t="s">
        <v>17</v>
      </c>
      <c r="F38" s="19">
        <v>62459</v>
      </c>
      <c r="G38" s="19">
        <v>198055</v>
      </c>
      <c r="H38" s="7" t="s">
        <v>17</v>
      </c>
      <c r="I38" s="40" t="s">
        <v>20</v>
      </c>
    </row>
    <row r="39" spans="1:9" s="13" customFormat="1" ht="18" customHeight="1" x14ac:dyDescent="0.25">
      <c r="A39" s="43" t="s">
        <v>21</v>
      </c>
      <c r="B39" s="68" t="s">
        <v>17</v>
      </c>
      <c r="C39" s="16">
        <f>T.7!C39</f>
        <v>440102</v>
      </c>
      <c r="D39" s="81">
        <v>5510444</v>
      </c>
      <c r="E39" s="81" t="s">
        <v>17</v>
      </c>
      <c r="F39" s="81">
        <v>1420716</v>
      </c>
      <c r="G39" s="81">
        <v>1180652</v>
      </c>
      <c r="H39" s="68" t="s">
        <v>17</v>
      </c>
      <c r="I39" s="75" t="s">
        <v>22</v>
      </c>
    </row>
    <row r="40" spans="1:9" x14ac:dyDescent="0.25">
      <c r="A40" s="213">
        <v>2015</v>
      </c>
      <c r="B40" s="214"/>
      <c r="C40" s="214"/>
      <c r="D40" s="215"/>
      <c r="E40" s="214"/>
      <c r="F40" s="215"/>
      <c r="G40" s="215"/>
      <c r="H40" s="214"/>
      <c r="I40" s="216">
        <v>2015</v>
      </c>
    </row>
    <row r="41" spans="1:9" s="8" customFormat="1" ht="18" customHeight="1" x14ac:dyDescent="0.25">
      <c r="A41" s="73" t="s">
        <v>16</v>
      </c>
      <c r="B41" s="7" t="s">
        <v>17</v>
      </c>
      <c r="C41" s="80">
        <f>T.7!C41+T.8!C41</f>
        <v>609190</v>
      </c>
      <c r="D41" s="80">
        <v>10143394</v>
      </c>
      <c r="E41" s="80" t="s">
        <v>17</v>
      </c>
      <c r="F41" s="80">
        <v>1693761</v>
      </c>
      <c r="G41" s="80">
        <v>1784804</v>
      </c>
      <c r="H41" s="71" t="s">
        <v>17</v>
      </c>
      <c r="I41" s="74" t="s">
        <v>18</v>
      </c>
    </row>
    <row r="42" spans="1:9" s="50" customFormat="1" ht="18" customHeight="1" x14ac:dyDescent="0.2">
      <c r="A42" s="42" t="s">
        <v>19</v>
      </c>
      <c r="B42" s="7" t="s">
        <v>17</v>
      </c>
      <c r="C42" s="80">
        <f>T.7!C42+T.8!C42</f>
        <v>140967</v>
      </c>
      <c r="D42" s="19">
        <v>4390322</v>
      </c>
      <c r="E42" s="19" t="s">
        <v>17</v>
      </c>
      <c r="F42" s="19">
        <v>64352</v>
      </c>
      <c r="G42" s="19">
        <v>206794</v>
      </c>
      <c r="H42" s="7" t="s">
        <v>17</v>
      </c>
      <c r="I42" s="40" t="s">
        <v>20</v>
      </c>
    </row>
    <row r="43" spans="1:9" s="13" customFormat="1" ht="18" customHeight="1" x14ac:dyDescent="0.25">
      <c r="A43" s="43" t="s">
        <v>21</v>
      </c>
      <c r="B43" s="68" t="s">
        <v>17</v>
      </c>
      <c r="C43" s="16">
        <f>T.7!C43</f>
        <v>468223</v>
      </c>
      <c r="D43" s="81">
        <f>+D41-D42</f>
        <v>5753072</v>
      </c>
      <c r="E43" s="81" t="s">
        <v>17</v>
      </c>
      <c r="F43" s="81">
        <v>1629409</v>
      </c>
      <c r="G43" s="81">
        <v>1578011</v>
      </c>
      <c r="H43" s="68" t="s">
        <v>17</v>
      </c>
      <c r="I43" s="75" t="s">
        <v>22</v>
      </c>
    </row>
    <row r="44" spans="1:9" x14ac:dyDescent="0.25">
      <c r="A44" s="213">
        <v>2016</v>
      </c>
      <c r="B44" s="214"/>
      <c r="C44" s="214"/>
      <c r="D44" s="215"/>
      <c r="E44" s="214"/>
      <c r="F44" s="215"/>
      <c r="G44" s="215"/>
      <c r="H44" s="214"/>
      <c r="I44" s="216">
        <v>2016</v>
      </c>
    </row>
    <row r="45" spans="1:9" s="8" customFormat="1" ht="18" customHeight="1" x14ac:dyDescent="0.25">
      <c r="A45" s="73" t="s">
        <v>16</v>
      </c>
      <c r="B45" s="7" t="s">
        <v>17</v>
      </c>
      <c r="C45" s="80">
        <f>T.7!C45+T.8!C45</f>
        <v>648249</v>
      </c>
      <c r="D45" s="80">
        <f>+T.7!D45+T.8!D45</f>
        <v>11187381</v>
      </c>
      <c r="E45" s="80">
        <v>1933614</v>
      </c>
      <c r="F45" s="80">
        <f>+T.5!F45-T.9!F45</f>
        <v>1782602</v>
      </c>
      <c r="G45" s="80">
        <v>1784804</v>
      </c>
      <c r="H45" s="71" t="s">
        <v>17</v>
      </c>
      <c r="I45" s="74" t="s">
        <v>18</v>
      </c>
    </row>
    <row r="46" spans="1:9" s="50" customFormat="1" ht="18" customHeight="1" x14ac:dyDescent="0.2">
      <c r="A46" s="42" t="s">
        <v>19</v>
      </c>
      <c r="B46" s="7" t="s">
        <v>17</v>
      </c>
      <c r="C46" s="80">
        <f>T.7!C46+T.8!C46</f>
        <v>144494</v>
      </c>
      <c r="D46" s="80">
        <f>+T.7!D46+T.8!D46</f>
        <v>4439961</v>
      </c>
      <c r="E46" s="19" t="s">
        <v>17</v>
      </c>
      <c r="F46" s="80">
        <f>+T.5!F46-T.9!F46</f>
        <v>65135</v>
      </c>
      <c r="G46" s="19">
        <v>206794</v>
      </c>
      <c r="H46" s="7" t="s">
        <v>17</v>
      </c>
      <c r="I46" s="40" t="s">
        <v>20</v>
      </c>
    </row>
    <row r="47" spans="1:9" s="13" customFormat="1" ht="18" customHeight="1" thickBot="1" x14ac:dyDescent="0.25">
      <c r="A47" s="222" t="s">
        <v>21</v>
      </c>
      <c r="B47" s="226" t="s">
        <v>17</v>
      </c>
      <c r="C47" s="242">
        <f>T.7!C47</f>
        <v>503755</v>
      </c>
      <c r="D47" s="243">
        <f>+T.7!D47+T.8!D47</f>
        <v>6747420</v>
      </c>
      <c r="E47" s="241" t="s">
        <v>17</v>
      </c>
      <c r="F47" s="243">
        <f>+T.5!F47-T.9!F47</f>
        <v>1717467</v>
      </c>
      <c r="G47" s="241">
        <v>1578011</v>
      </c>
      <c r="H47" s="226" t="s">
        <v>17</v>
      </c>
      <c r="I47" s="227" t="s">
        <v>22</v>
      </c>
    </row>
    <row r="48" spans="1:9" s="65" customFormat="1" ht="21" thickTop="1" thickBot="1" x14ac:dyDescent="0.3">
      <c r="A48" s="228" t="s">
        <v>182</v>
      </c>
      <c r="B48" s="229"/>
      <c r="C48" s="229"/>
      <c r="D48" s="229"/>
      <c r="E48" s="229"/>
      <c r="F48" s="229"/>
      <c r="G48" s="229"/>
      <c r="H48" s="230"/>
      <c r="I48" s="231"/>
    </row>
    <row r="49" spans="1:9" ht="15.75" thickTop="1" x14ac:dyDescent="0.25">
      <c r="A49" s="213">
        <v>2012</v>
      </c>
      <c r="B49" s="214"/>
      <c r="C49" s="214"/>
      <c r="D49" s="215"/>
      <c r="E49" s="214"/>
      <c r="F49" s="215"/>
      <c r="G49" s="215"/>
      <c r="H49" s="214"/>
      <c r="I49" s="216">
        <v>2012</v>
      </c>
    </row>
    <row r="50" spans="1:9" s="8" customFormat="1" ht="18" customHeight="1" x14ac:dyDescent="0.25">
      <c r="A50" s="73" t="s">
        <v>16</v>
      </c>
      <c r="B50" s="7" t="s">
        <v>17</v>
      </c>
      <c r="C50" s="80">
        <f>T.7!C50+T.8!C50</f>
        <v>141374</v>
      </c>
      <c r="D50" s="80">
        <v>1688820</v>
      </c>
      <c r="E50" s="80" t="s">
        <v>17</v>
      </c>
      <c r="F50" s="80">
        <v>172249</v>
      </c>
      <c r="G50" s="80">
        <v>605865</v>
      </c>
      <c r="H50" s="71" t="s">
        <v>17</v>
      </c>
      <c r="I50" s="74" t="s">
        <v>18</v>
      </c>
    </row>
    <row r="51" spans="1:9" s="50" customFormat="1" ht="18" customHeight="1" x14ac:dyDescent="0.2">
      <c r="A51" s="42" t="s">
        <v>138</v>
      </c>
      <c r="B51" s="7" t="s">
        <v>17</v>
      </c>
      <c r="C51" s="80">
        <f>T.7!C51+T.8!C51</f>
        <v>65239</v>
      </c>
      <c r="D51" s="19">
        <v>1005460</v>
      </c>
      <c r="E51" s="19" t="s">
        <v>17</v>
      </c>
      <c r="F51" s="19">
        <v>28831</v>
      </c>
      <c r="G51" s="19">
        <v>150214</v>
      </c>
      <c r="H51" s="7" t="s">
        <v>17</v>
      </c>
      <c r="I51" s="40" t="s">
        <v>20</v>
      </c>
    </row>
    <row r="52" spans="1:9" s="13" customFormat="1" ht="18" customHeight="1" x14ac:dyDescent="0.25">
      <c r="A52" s="43" t="s">
        <v>139</v>
      </c>
      <c r="B52" s="68" t="s">
        <v>17</v>
      </c>
      <c r="C52" s="16">
        <f>T.7!C52</f>
        <v>76135</v>
      </c>
      <c r="D52" s="81">
        <v>683360</v>
      </c>
      <c r="E52" s="81" t="s">
        <v>17</v>
      </c>
      <c r="F52" s="81">
        <v>143418</v>
      </c>
      <c r="G52" s="81">
        <v>455651</v>
      </c>
      <c r="H52" s="68" t="s">
        <v>17</v>
      </c>
      <c r="I52" s="75" t="s">
        <v>22</v>
      </c>
    </row>
    <row r="53" spans="1:9" x14ac:dyDescent="0.25">
      <c r="A53" s="213">
        <v>2013</v>
      </c>
      <c r="B53" s="214"/>
      <c r="C53" s="214"/>
      <c r="D53" s="215"/>
      <c r="E53" s="214"/>
      <c r="F53" s="215"/>
      <c r="G53" s="215"/>
      <c r="H53" s="214"/>
      <c r="I53" s="216">
        <v>2013</v>
      </c>
    </row>
    <row r="54" spans="1:9" s="8" customFormat="1" ht="18" customHeight="1" x14ac:dyDescent="0.25">
      <c r="A54" s="73" t="s">
        <v>16</v>
      </c>
      <c r="B54" s="7" t="s">
        <v>17</v>
      </c>
      <c r="C54" s="80">
        <f>T.7!C54+T.8!C54</f>
        <v>148191</v>
      </c>
      <c r="D54" s="80">
        <v>1762164</v>
      </c>
      <c r="E54" s="80" t="s">
        <v>17</v>
      </c>
      <c r="F54" s="80">
        <v>196357</v>
      </c>
      <c r="G54" s="80">
        <v>605865</v>
      </c>
      <c r="H54" s="71" t="s">
        <v>17</v>
      </c>
      <c r="I54" s="74" t="s">
        <v>18</v>
      </c>
    </row>
    <row r="55" spans="1:9" s="50" customFormat="1" ht="18" customHeight="1" x14ac:dyDescent="0.2">
      <c r="A55" s="42" t="s">
        <v>138</v>
      </c>
      <c r="B55" s="7" t="s">
        <v>17</v>
      </c>
      <c r="C55" s="80">
        <f>T.7!C55+T.8!C55</f>
        <v>66214</v>
      </c>
      <c r="D55" s="19">
        <v>1088636</v>
      </c>
      <c r="E55" s="19" t="s">
        <v>17</v>
      </c>
      <c r="F55" s="19">
        <v>31285</v>
      </c>
      <c r="G55" s="19">
        <v>150214</v>
      </c>
      <c r="H55" s="7" t="s">
        <v>17</v>
      </c>
      <c r="I55" s="40" t="s">
        <v>20</v>
      </c>
    </row>
    <row r="56" spans="1:9" s="13" customFormat="1" ht="18" customHeight="1" x14ac:dyDescent="0.25">
      <c r="A56" s="43" t="s">
        <v>139</v>
      </c>
      <c r="B56" s="68" t="s">
        <v>17</v>
      </c>
      <c r="C56" s="16">
        <f>T.7!C56</f>
        <v>81977</v>
      </c>
      <c r="D56" s="81">
        <v>673528</v>
      </c>
      <c r="E56" s="81" t="s">
        <v>17</v>
      </c>
      <c r="F56" s="81">
        <v>165072</v>
      </c>
      <c r="G56" s="81">
        <v>455651</v>
      </c>
      <c r="H56" s="68" t="s">
        <v>17</v>
      </c>
      <c r="I56" s="75" t="s">
        <v>22</v>
      </c>
    </row>
    <row r="57" spans="1:9" x14ac:dyDescent="0.25">
      <c r="A57" s="213">
        <v>2014</v>
      </c>
      <c r="B57" s="214"/>
      <c r="C57" s="214"/>
      <c r="D57" s="215"/>
      <c r="E57" s="214"/>
      <c r="F57" s="215"/>
      <c r="G57" s="215"/>
      <c r="H57" s="214"/>
      <c r="I57" s="216">
        <v>2014</v>
      </c>
    </row>
    <row r="58" spans="1:9" s="8" customFormat="1" ht="18" customHeight="1" x14ac:dyDescent="0.25">
      <c r="A58" s="73" t="s">
        <v>16</v>
      </c>
      <c r="B58" s="7" t="s">
        <v>17</v>
      </c>
      <c r="C58" s="80">
        <f>T.7!C58+T.8!C58</f>
        <v>162522</v>
      </c>
      <c r="D58" s="80">
        <v>1849512</v>
      </c>
      <c r="E58" s="80" t="s">
        <v>17</v>
      </c>
      <c r="F58" s="80">
        <v>206758</v>
      </c>
      <c r="G58" s="80">
        <v>653892</v>
      </c>
      <c r="H58" s="71" t="s">
        <v>17</v>
      </c>
      <c r="I58" s="74" t="s">
        <v>18</v>
      </c>
    </row>
    <row r="59" spans="1:9" s="50" customFormat="1" ht="18" customHeight="1" x14ac:dyDescent="0.2">
      <c r="A59" s="42" t="s">
        <v>138</v>
      </c>
      <c r="B59" s="7" t="s">
        <v>17</v>
      </c>
      <c r="C59" s="80">
        <f>T.7!C59+T.8!C59</f>
        <v>68269</v>
      </c>
      <c r="D59" s="19">
        <v>1198142</v>
      </c>
      <c r="E59" s="19" t="s">
        <v>17</v>
      </c>
      <c r="F59" s="19">
        <v>31851</v>
      </c>
      <c r="G59" s="19">
        <v>144159</v>
      </c>
      <c r="H59" s="7" t="s">
        <v>17</v>
      </c>
      <c r="I59" s="40" t="s">
        <v>20</v>
      </c>
    </row>
    <row r="60" spans="1:9" s="13" customFormat="1" ht="18" customHeight="1" x14ac:dyDescent="0.25">
      <c r="A60" s="43" t="s">
        <v>139</v>
      </c>
      <c r="B60" s="68" t="s">
        <v>17</v>
      </c>
      <c r="C60" s="16">
        <f>T.7!C60</f>
        <v>94253</v>
      </c>
      <c r="D60" s="81">
        <v>651370</v>
      </c>
      <c r="E60" s="81" t="s">
        <v>17</v>
      </c>
      <c r="F60" s="81">
        <v>174907</v>
      </c>
      <c r="G60" s="81">
        <v>509733</v>
      </c>
      <c r="H60" s="68" t="s">
        <v>17</v>
      </c>
      <c r="I60" s="75" t="s">
        <v>22</v>
      </c>
    </row>
    <row r="61" spans="1:9" x14ac:dyDescent="0.25">
      <c r="A61" s="213">
        <v>2015</v>
      </c>
      <c r="B61" s="214"/>
      <c r="C61" s="214"/>
      <c r="D61" s="215"/>
      <c r="E61" s="214"/>
      <c r="F61" s="215"/>
      <c r="G61" s="215"/>
      <c r="H61" s="214"/>
      <c r="I61" s="216">
        <v>2015</v>
      </c>
    </row>
    <row r="62" spans="1:9" s="8" customFormat="1" ht="18" customHeight="1" x14ac:dyDescent="0.25">
      <c r="A62" s="73" t="s">
        <v>16</v>
      </c>
      <c r="B62" s="7" t="s">
        <v>17</v>
      </c>
      <c r="C62" s="80">
        <f>T.7!C62+T.8!C62</f>
        <v>167375</v>
      </c>
      <c r="D62" s="80">
        <v>2021438</v>
      </c>
      <c r="E62" s="80" t="s">
        <v>17</v>
      </c>
      <c r="F62" s="80">
        <v>262866</v>
      </c>
      <c r="G62" s="80">
        <v>685333</v>
      </c>
      <c r="H62" s="71" t="s">
        <v>17</v>
      </c>
      <c r="I62" s="74" t="s">
        <v>18</v>
      </c>
    </row>
    <row r="63" spans="1:9" s="50" customFormat="1" ht="18" customHeight="1" x14ac:dyDescent="0.2">
      <c r="A63" s="42" t="s">
        <v>138</v>
      </c>
      <c r="B63" s="7" t="s">
        <v>17</v>
      </c>
      <c r="C63" s="80">
        <f>T.7!C63+T.8!C63</f>
        <v>70091</v>
      </c>
      <c r="D63" s="19">
        <v>1232793</v>
      </c>
      <c r="E63" s="19" t="s">
        <v>17</v>
      </c>
      <c r="F63" s="19">
        <v>34852</v>
      </c>
      <c r="G63" s="19">
        <v>158954</v>
      </c>
      <c r="H63" s="7" t="s">
        <v>17</v>
      </c>
      <c r="I63" s="40" t="s">
        <v>20</v>
      </c>
    </row>
    <row r="64" spans="1:9" s="13" customFormat="1" ht="18" customHeight="1" x14ac:dyDescent="0.25">
      <c r="A64" s="43" t="s">
        <v>139</v>
      </c>
      <c r="B64" s="68" t="s">
        <v>17</v>
      </c>
      <c r="C64" s="16">
        <f>T.7!C64</f>
        <v>97284</v>
      </c>
      <c r="D64" s="81">
        <f>+D62-D63</f>
        <v>788645</v>
      </c>
      <c r="E64" s="81" t="s">
        <v>17</v>
      </c>
      <c r="F64" s="81">
        <v>228014</v>
      </c>
      <c r="G64" s="81">
        <v>526379</v>
      </c>
      <c r="H64" s="68" t="s">
        <v>17</v>
      </c>
      <c r="I64" s="75" t="s">
        <v>22</v>
      </c>
    </row>
    <row r="65" spans="1:9" x14ac:dyDescent="0.25">
      <c r="A65" s="213">
        <v>2016</v>
      </c>
      <c r="B65" s="214"/>
      <c r="C65" s="214"/>
      <c r="D65" s="215"/>
      <c r="E65" s="214"/>
      <c r="F65" s="215"/>
      <c r="G65" s="215"/>
      <c r="H65" s="214"/>
      <c r="I65" s="216">
        <v>2016</v>
      </c>
    </row>
    <row r="66" spans="1:9" s="8" customFormat="1" ht="18" customHeight="1" x14ac:dyDescent="0.25">
      <c r="A66" s="73" t="s">
        <v>16</v>
      </c>
      <c r="B66" s="7" t="s">
        <v>17</v>
      </c>
      <c r="C66" s="80">
        <f>T.7!C66+T.8!C66</f>
        <v>172493</v>
      </c>
      <c r="D66" s="80">
        <f>+T.7!D66+T.8!D66</f>
        <v>1941129</v>
      </c>
      <c r="E66" s="80">
        <v>365653</v>
      </c>
      <c r="F66" s="80">
        <f>+T.5!F66-T.9!F66</f>
        <v>272757</v>
      </c>
      <c r="G66" s="80">
        <v>685333</v>
      </c>
      <c r="H66" s="71" t="s">
        <v>17</v>
      </c>
      <c r="I66" s="74" t="s">
        <v>18</v>
      </c>
    </row>
    <row r="67" spans="1:9" s="50" customFormat="1" ht="18" customHeight="1" x14ac:dyDescent="0.2">
      <c r="A67" s="42" t="s">
        <v>138</v>
      </c>
      <c r="B67" s="7" t="s">
        <v>17</v>
      </c>
      <c r="C67" s="80">
        <f>T.7!C67+T.8!C67</f>
        <v>72137</v>
      </c>
      <c r="D67" s="80">
        <f>+T.7!D67+T.8!D67</f>
        <v>1275402</v>
      </c>
      <c r="E67" s="19" t="s">
        <v>17</v>
      </c>
      <c r="F67" s="80">
        <f>+T.5!F67-T.9!F67</f>
        <v>36646</v>
      </c>
      <c r="G67" s="19">
        <v>158954</v>
      </c>
      <c r="H67" s="7" t="s">
        <v>17</v>
      </c>
      <c r="I67" s="40" t="s">
        <v>20</v>
      </c>
    </row>
    <row r="68" spans="1:9" s="13" customFormat="1" ht="18" customHeight="1" thickBot="1" x14ac:dyDescent="0.25">
      <c r="A68" s="222" t="s">
        <v>139</v>
      </c>
      <c r="B68" s="226" t="s">
        <v>17</v>
      </c>
      <c r="C68" s="242">
        <f>T.7!C68</f>
        <v>100356</v>
      </c>
      <c r="D68" s="243">
        <f>+T.7!D68+T.8!D68</f>
        <v>665727</v>
      </c>
      <c r="E68" s="241" t="s">
        <v>17</v>
      </c>
      <c r="F68" s="243">
        <f>+T.5!F68-T.9!F68</f>
        <v>236111</v>
      </c>
      <c r="G68" s="241">
        <v>526379</v>
      </c>
      <c r="H68" s="226" t="s">
        <v>17</v>
      </c>
      <c r="I68" s="227" t="s">
        <v>22</v>
      </c>
    </row>
    <row r="69" spans="1:9" ht="15.75" thickTop="1" x14ac:dyDescent="0.25">
      <c r="A69" s="358" t="s">
        <v>311</v>
      </c>
      <c r="B69" s="358"/>
      <c r="C69" s="358"/>
      <c r="D69" s="136"/>
      <c r="E69" s="136"/>
      <c r="F69" s="136"/>
      <c r="G69" s="136"/>
      <c r="H69" s="136"/>
      <c r="I69" s="39" t="s">
        <v>312</v>
      </c>
    </row>
  </sheetData>
  <mergeCells count="3">
    <mergeCell ref="A4:A5"/>
    <mergeCell ref="I4:I5"/>
    <mergeCell ref="A69:C69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rowBreaks count="3" manualBreakCount="3">
    <brk id="26" max="8" man="1"/>
    <brk id="47" max="8" man="1"/>
    <brk id="69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O69"/>
  <sheetViews>
    <sheetView showGridLines="0" rightToLeft="1" view="pageBreakPreview" zoomScale="130" zoomScaleNormal="90" zoomScaleSheetLayoutView="130" workbookViewId="0">
      <selection activeCell="J92" sqref="J92:J93"/>
    </sheetView>
  </sheetViews>
  <sheetFormatPr defaultRowHeight="15" x14ac:dyDescent="0.25"/>
  <cols>
    <col min="1" max="1" width="16.7109375" customWidth="1"/>
    <col min="2" max="2" width="10.7109375" customWidth="1"/>
    <col min="3" max="8" width="13.7109375" customWidth="1"/>
    <col min="9" max="9" width="16.7109375" customWidth="1"/>
    <col min="15" max="15" width="9.85546875" bestFit="1" customWidth="1"/>
  </cols>
  <sheetData>
    <row r="1" spans="1:9" s="21" customFormat="1" ht="30" customHeight="1" x14ac:dyDescent="0.45">
      <c r="A1" s="78" t="s">
        <v>249</v>
      </c>
      <c r="B1" s="78"/>
      <c r="C1" s="78"/>
      <c r="D1" s="78"/>
      <c r="E1" s="78"/>
      <c r="F1" s="78"/>
      <c r="G1" s="78"/>
      <c r="H1" s="78"/>
      <c r="I1" s="78"/>
    </row>
    <row r="2" spans="1:9" s="22" customFormat="1" ht="30" customHeight="1" x14ac:dyDescent="0.3">
      <c r="A2" s="79" t="s">
        <v>250</v>
      </c>
      <c r="B2" s="79"/>
      <c r="C2" s="79"/>
      <c r="D2" s="79"/>
      <c r="E2" s="79"/>
      <c r="F2" s="79"/>
      <c r="G2" s="79"/>
      <c r="H2" s="79"/>
      <c r="I2" s="79"/>
    </row>
    <row r="3" spans="1:9" ht="20.25" x14ac:dyDescent="0.25">
      <c r="A3" s="7" t="s">
        <v>24</v>
      </c>
      <c r="B3" s="1"/>
      <c r="C3" s="1"/>
      <c r="D3" s="66"/>
      <c r="E3" s="66"/>
      <c r="F3" s="66"/>
      <c r="G3" s="1"/>
      <c r="H3" s="5"/>
      <c r="I3" s="6" t="s">
        <v>25</v>
      </c>
    </row>
    <row r="4" spans="1:9" ht="33" customHeight="1" x14ac:dyDescent="0.25">
      <c r="A4" s="359" t="s">
        <v>4</v>
      </c>
      <c r="B4" s="326" t="s">
        <v>5</v>
      </c>
      <c r="C4" s="327" t="s">
        <v>6</v>
      </c>
      <c r="D4" s="327" t="s">
        <v>7</v>
      </c>
      <c r="E4" s="327" t="s">
        <v>8</v>
      </c>
      <c r="F4" s="327" t="s">
        <v>9</v>
      </c>
      <c r="G4" s="323" t="s">
        <v>292</v>
      </c>
      <c r="H4" s="331" t="s">
        <v>277</v>
      </c>
      <c r="I4" s="360" t="s">
        <v>10</v>
      </c>
    </row>
    <row r="5" spans="1:9" ht="18" thickBot="1" x14ac:dyDescent="0.3">
      <c r="A5" s="359"/>
      <c r="B5" s="328" t="s">
        <v>11</v>
      </c>
      <c r="C5" s="329" t="s">
        <v>12</v>
      </c>
      <c r="D5" s="329" t="s">
        <v>13</v>
      </c>
      <c r="E5" s="329" t="s">
        <v>14</v>
      </c>
      <c r="F5" s="329" t="s">
        <v>15</v>
      </c>
      <c r="G5" s="335" t="s">
        <v>291</v>
      </c>
      <c r="H5" s="330" t="s">
        <v>275</v>
      </c>
      <c r="I5" s="360"/>
    </row>
    <row r="6" spans="1:9" s="65" customFormat="1" ht="21" thickTop="1" thickBot="1" x14ac:dyDescent="0.3">
      <c r="A6" s="228" t="s">
        <v>184</v>
      </c>
      <c r="B6" s="229"/>
      <c r="C6" s="229"/>
      <c r="D6" s="229"/>
      <c r="E6" s="229"/>
      <c r="F6" s="229"/>
      <c r="G6" s="229"/>
      <c r="H6" s="230"/>
      <c r="I6" s="231"/>
    </row>
    <row r="7" spans="1:9" ht="15.75" thickTop="1" x14ac:dyDescent="0.25">
      <c r="A7" s="213">
        <v>2012</v>
      </c>
      <c r="B7" s="214"/>
      <c r="C7" s="214"/>
      <c r="D7" s="215"/>
      <c r="E7" s="214"/>
      <c r="F7" s="215"/>
      <c r="G7" s="215"/>
      <c r="H7" s="214"/>
      <c r="I7" s="216">
        <v>2012</v>
      </c>
    </row>
    <row r="8" spans="1:9" s="8" customFormat="1" ht="18" customHeight="1" x14ac:dyDescent="0.25">
      <c r="A8" s="73" t="s">
        <v>16</v>
      </c>
      <c r="B8" s="7" t="s">
        <v>17</v>
      </c>
      <c r="C8" s="80">
        <v>689961</v>
      </c>
      <c r="D8" s="80">
        <v>10390324</v>
      </c>
      <c r="E8" s="80">
        <v>1682574</v>
      </c>
      <c r="F8" s="80">
        <v>1340582</v>
      </c>
      <c r="G8" s="80">
        <v>1735285</v>
      </c>
      <c r="H8" s="7" t="s">
        <v>17</v>
      </c>
      <c r="I8" s="74" t="s">
        <v>18</v>
      </c>
    </row>
    <row r="9" spans="1:9" s="50" customFormat="1" ht="18" customHeight="1" x14ac:dyDescent="0.25">
      <c r="A9" s="42" t="s">
        <v>19</v>
      </c>
      <c r="B9" s="7" t="s">
        <v>17</v>
      </c>
      <c r="C9" s="19">
        <v>192119</v>
      </c>
      <c r="D9" s="19">
        <v>4397371</v>
      </c>
      <c r="E9" s="19">
        <v>338870</v>
      </c>
      <c r="F9" s="19">
        <v>82601</v>
      </c>
      <c r="G9" s="19">
        <v>325602</v>
      </c>
      <c r="H9" s="7" t="s">
        <v>17</v>
      </c>
      <c r="I9" s="40" t="s">
        <v>20</v>
      </c>
    </row>
    <row r="10" spans="1:9" s="13" customFormat="1" ht="18" customHeight="1" x14ac:dyDescent="0.25">
      <c r="A10" s="43" t="s">
        <v>21</v>
      </c>
      <c r="B10" s="68" t="s">
        <v>17</v>
      </c>
      <c r="C10" s="81">
        <v>497842</v>
      </c>
      <c r="D10" s="81">
        <v>5992953</v>
      </c>
      <c r="E10" s="81">
        <v>1343704</v>
      </c>
      <c r="F10" s="81">
        <v>1257981</v>
      </c>
      <c r="G10" s="81">
        <v>1409683</v>
      </c>
      <c r="H10" s="68" t="s">
        <v>17</v>
      </c>
      <c r="I10" s="75" t="s">
        <v>22</v>
      </c>
    </row>
    <row r="11" spans="1:9" x14ac:dyDescent="0.25">
      <c r="A11" s="213">
        <v>2013</v>
      </c>
      <c r="B11" s="214"/>
      <c r="C11" s="214"/>
      <c r="D11" s="215"/>
      <c r="E11" s="214"/>
      <c r="F11" s="215"/>
      <c r="G11" s="215"/>
      <c r="H11" s="214"/>
      <c r="I11" s="216">
        <v>2013</v>
      </c>
    </row>
    <row r="12" spans="1:9" s="8" customFormat="1" ht="18" customHeight="1" x14ac:dyDescent="0.25">
      <c r="A12" s="73" t="s">
        <v>16</v>
      </c>
      <c r="B12" s="7" t="s">
        <v>17</v>
      </c>
      <c r="C12" s="80">
        <v>718924</v>
      </c>
      <c r="D12" s="80">
        <v>10729123</v>
      </c>
      <c r="E12" s="80">
        <v>1864125</v>
      </c>
      <c r="F12" s="80">
        <v>1539140</v>
      </c>
      <c r="G12" s="80">
        <v>1735285</v>
      </c>
      <c r="H12" s="7" t="s">
        <v>17</v>
      </c>
      <c r="I12" s="74" t="s">
        <v>18</v>
      </c>
    </row>
    <row r="13" spans="1:9" s="50" customFormat="1" ht="18" customHeight="1" x14ac:dyDescent="0.25">
      <c r="A13" s="42" t="s">
        <v>19</v>
      </c>
      <c r="B13" s="7" t="s">
        <v>17</v>
      </c>
      <c r="C13" s="19">
        <v>193496</v>
      </c>
      <c r="D13" s="19">
        <v>4717127</v>
      </c>
      <c r="E13" s="19">
        <v>362597</v>
      </c>
      <c r="F13" s="19">
        <v>91133</v>
      </c>
      <c r="G13" s="19">
        <v>325602</v>
      </c>
      <c r="H13" s="7" t="s">
        <v>17</v>
      </c>
      <c r="I13" s="40" t="s">
        <v>20</v>
      </c>
    </row>
    <row r="14" spans="1:9" s="13" customFormat="1" ht="18" customHeight="1" x14ac:dyDescent="0.25">
      <c r="A14" s="43" t="s">
        <v>21</v>
      </c>
      <c r="B14" s="68" t="s">
        <v>17</v>
      </c>
      <c r="C14" s="81">
        <v>525428</v>
      </c>
      <c r="D14" s="81">
        <v>6011996</v>
      </c>
      <c r="E14" s="81">
        <v>1501528</v>
      </c>
      <c r="F14" s="81">
        <v>1448007</v>
      </c>
      <c r="G14" s="81">
        <v>1409683</v>
      </c>
      <c r="H14" s="68" t="s">
        <v>17</v>
      </c>
      <c r="I14" s="75" t="s">
        <v>22</v>
      </c>
    </row>
    <row r="15" spans="1:9" x14ac:dyDescent="0.25">
      <c r="A15" s="213">
        <v>2014</v>
      </c>
      <c r="B15" s="214"/>
      <c r="C15" s="214"/>
      <c r="D15" s="215"/>
      <c r="E15" s="214"/>
      <c r="F15" s="215"/>
      <c r="G15" s="215"/>
      <c r="H15" s="214"/>
      <c r="I15" s="216">
        <v>2014</v>
      </c>
    </row>
    <row r="16" spans="1:9" s="8" customFormat="1" ht="18" customHeight="1" x14ac:dyDescent="0.25">
      <c r="A16" s="73" t="s">
        <v>16</v>
      </c>
      <c r="B16" s="7" t="s">
        <v>17</v>
      </c>
      <c r="C16" s="80">
        <v>734701</v>
      </c>
      <c r="D16" s="80">
        <v>11067673</v>
      </c>
      <c r="E16" s="80">
        <v>1940883</v>
      </c>
      <c r="F16" s="80">
        <v>1686671</v>
      </c>
      <c r="G16" s="80">
        <v>1974450</v>
      </c>
      <c r="H16" s="7" t="s">
        <v>17</v>
      </c>
      <c r="I16" s="74" t="s">
        <v>18</v>
      </c>
    </row>
    <row r="17" spans="1:15" s="50" customFormat="1" ht="18" customHeight="1" x14ac:dyDescent="0.25">
      <c r="A17" s="42" t="s">
        <v>19</v>
      </c>
      <c r="B17" s="7" t="s">
        <v>17</v>
      </c>
      <c r="C17" s="19">
        <v>200346</v>
      </c>
      <c r="D17" s="19">
        <v>4926184</v>
      </c>
      <c r="E17" s="19">
        <v>394429</v>
      </c>
      <c r="F17" s="19">
        <v>93484</v>
      </c>
      <c r="G17" s="19">
        <v>325074</v>
      </c>
      <c r="H17" s="7" t="s">
        <v>17</v>
      </c>
      <c r="I17" s="40" t="s">
        <v>20</v>
      </c>
    </row>
    <row r="18" spans="1:15" s="13" customFormat="1" ht="18" customHeight="1" x14ac:dyDescent="0.25">
      <c r="A18" s="43" t="s">
        <v>21</v>
      </c>
      <c r="B18" s="68" t="s">
        <v>17</v>
      </c>
      <c r="C18" s="81">
        <v>534355</v>
      </c>
      <c r="D18" s="81">
        <v>6141489</v>
      </c>
      <c r="E18" s="81">
        <v>1546454</v>
      </c>
      <c r="F18" s="81">
        <v>1593187</v>
      </c>
      <c r="G18" s="81">
        <v>1649376</v>
      </c>
      <c r="H18" s="68" t="s">
        <v>17</v>
      </c>
      <c r="I18" s="75" t="s">
        <v>22</v>
      </c>
    </row>
    <row r="19" spans="1:15" x14ac:dyDescent="0.25">
      <c r="A19" s="213">
        <v>2015</v>
      </c>
      <c r="B19" s="214"/>
      <c r="C19" s="214"/>
      <c r="D19" s="215"/>
      <c r="E19" s="214"/>
      <c r="F19" s="215"/>
      <c r="G19" s="215"/>
      <c r="H19" s="214"/>
      <c r="I19" s="216">
        <v>2015</v>
      </c>
    </row>
    <row r="20" spans="1:15" s="8" customFormat="1" ht="18" customHeight="1" x14ac:dyDescent="0.25">
      <c r="A20" s="73" t="s">
        <v>16</v>
      </c>
      <c r="B20" s="7" t="s">
        <v>17</v>
      </c>
      <c r="C20" s="80">
        <v>769619</v>
      </c>
      <c r="D20" s="80">
        <v>11484656</v>
      </c>
      <c r="E20" s="80">
        <v>2101256</v>
      </c>
      <c r="F20" s="80">
        <v>1953438</v>
      </c>
      <c r="G20" s="80">
        <v>2422059</v>
      </c>
      <c r="H20" s="7" t="s">
        <v>17</v>
      </c>
      <c r="I20" s="74" t="s">
        <v>18</v>
      </c>
    </row>
    <row r="21" spans="1:15" s="50" customFormat="1" ht="18" customHeight="1" x14ac:dyDescent="0.25">
      <c r="A21" s="42" t="s">
        <v>19</v>
      </c>
      <c r="B21" s="7" t="s">
        <v>17</v>
      </c>
      <c r="C21" s="19">
        <v>204112</v>
      </c>
      <c r="D21" s="19">
        <v>4976105</v>
      </c>
      <c r="E21" s="19">
        <v>403585</v>
      </c>
      <c r="F21" s="19">
        <v>98423</v>
      </c>
      <c r="G21" s="19">
        <v>348380</v>
      </c>
      <c r="H21" s="7" t="s">
        <v>17</v>
      </c>
      <c r="I21" s="40" t="s">
        <v>20</v>
      </c>
    </row>
    <row r="22" spans="1:15" s="13" customFormat="1" ht="18" customHeight="1" x14ac:dyDescent="0.25">
      <c r="A22" s="43" t="s">
        <v>21</v>
      </c>
      <c r="B22" s="68" t="s">
        <v>17</v>
      </c>
      <c r="C22" s="81">
        <v>565507</v>
      </c>
      <c r="D22" s="81">
        <f>+D20-D21</f>
        <v>6508551</v>
      </c>
      <c r="E22" s="81">
        <v>1697671</v>
      </c>
      <c r="F22" s="81">
        <v>1855015</v>
      </c>
      <c r="G22" s="81">
        <v>2073679</v>
      </c>
      <c r="H22" s="68" t="s">
        <v>17</v>
      </c>
      <c r="I22" s="75" t="s">
        <v>22</v>
      </c>
    </row>
    <row r="23" spans="1:15" x14ac:dyDescent="0.25">
      <c r="A23" s="213">
        <v>2016</v>
      </c>
      <c r="B23" s="214"/>
      <c r="C23" s="214"/>
      <c r="D23" s="215"/>
      <c r="E23" s="214"/>
      <c r="F23" s="215"/>
      <c r="G23" s="215"/>
      <c r="H23" s="214"/>
      <c r="I23" s="216">
        <v>2016</v>
      </c>
      <c r="O23" s="27"/>
    </row>
    <row r="24" spans="1:15" s="8" customFormat="1" ht="18" customHeight="1" x14ac:dyDescent="0.25">
      <c r="A24" s="73" t="s">
        <v>16</v>
      </c>
      <c r="B24" s="7" t="s">
        <v>17</v>
      </c>
      <c r="C24" s="80">
        <f>T.10!D7</f>
        <v>812257</v>
      </c>
      <c r="D24" s="80">
        <f>+T.10!F7</f>
        <v>12376699</v>
      </c>
      <c r="E24" s="80">
        <v>2255409</v>
      </c>
      <c r="F24" s="80">
        <f>+T.10!J7</f>
        <v>2052687</v>
      </c>
      <c r="G24" s="80">
        <v>2422059</v>
      </c>
      <c r="H24" s="7" t="s">
        <v>17</v>
      </c>
      <c r="I24" s="74" t="s">
        <v>18</v>
      </c>
    </row>
    <row r="25" spans="1:15" s="50" customFormat="1" ht="18" customHeight="1" x14ac:dyDescent="0.25">
      <c r="A25" s="42" t="s">
        <v>19</v>
      </c>
      <c r="B25" s="7" t="s">
        <v>17</v>
      </c>
      <c r="C25" s="19">
        <f>T.10!D46</f>
        <v>208146</v>
      </c>
      <c r="D25" s="19">
        <f>+T.10!F46</f>
        <v>5021579</v>
      </c>
      <c r="E25" s="19">
        <v>429806</v>
      </c>
      <c r="F25" s="19">
        <f>+T.10!J46</f>
        <v>101445</v>
      </c>
      <c r="G25" s="19">
        <v>348380</v>
      </c>
      <c r="H25" s="7" t="s">
        <v>17</v>
      </c>
      <c r="I25" s="40" t="s">
        <v>20</v>
      </c>
    </row>
    <row r="26" spans="1:15" s="13" customFormat="1" ht="18" customHeight="1" thickBot="1" x14ac:dyDescent="0.3">
      <c r="A26" s="222" t="s">
        <v>21</v>
      </c>
      <c r="B26" s="226" t="s">
        <v>17</v>
      </c>
      <c r="C26" s="241">
        <f>T.10!D85</f>
        <v>604111</v>
      </c>
      <c r="D26" s="241">
        <f>+D24-D25</f>
        <v>7355120</v>
      </c>
      <c r="E26" s="241">
        <v>1825603</v>
      </c>
      <c r="F26" s="241">
        <f>+F24-F25</f>
        <v>1951242</v>
      </c>
      <c r="G26" s="241">
        <v>2073679</v>
      </c>
      <c r="H26" s="226" t="s">
        <v>17</v>
      </c>
      <c r="I26" s="227" t="s">
        <v>22</v>
      </c>
    </row>
    <row r="27" spans="1:15" s="65" customFormat="1" ht="21" thickTop="1" thickBot="1" x14ac:dyDescent="0.3">
      <c r="A27" s="232" t="s">
        <v>183</v>
      </c>
      <c r="B27" s="233"/>
      <c r="C27" s="233"/>
      <c r="D27" s="233"/>
      <c r="E27" s="233"/>
      <c r="F27" s="233"/>
      <c r="G27" s="233"/>
      <c r="H27" s="234"/>
      <c r="I27" s="235"/>
    </row>
    <row r="28" spans="1:15" ht="15.75" thickTop="1" x14ac:dyDescent="0.25">
      <c r="A28" s="213">
        <v>2012</v>
      </c>
      <c r="B28" s="214"/>
      <c r="C28" s="214"/>
      <c r="D28" s="215"/>
      <c r="E28" s="214"/>
      <c r="F28" s="215"/>
      <c r="G28" s="215"/>
      <c r="H28" s="214"/>
      <c r="I28" s="216">
        <v>2012</v>
      </c>
    </row>
    <row r="29" spans="1:15" s="8" customFormat="1" ht="18" customHeight="1" x14ac:dyDescent="0.25">
      <c r="A29" s="73" t="s">
        <v>16</v>
      </c>
      <c r="B29" s="7" t="s">
        <v>17</v>
      </c>
      <c r="C29" s="80">
        <v>553771</v>
      </c>
      <c r="D29" s="80">
        <v>9060820</v>
      </c>
      <c r="E29" s="80">
        <v>1441594</v>
      </c>
      <c r="F29" s="80">
        <v>1173186</v>
      </c>
      <c r="G29" s="80">
        <v>1159187</v>
      </c>
      <c r="H29" s="7" t="s">
        <v>17</v>
      </c>
      <c r="I29" s="74" t="s">
        <v>18</v>
      </c>
    </row>
    <row r="30" spans="1:15" s="50" customFormat="1" ht="18" customHeight="1" x14ac:dyDescent="0.25">
      <c r="A30" s="42" t="s">
        <v>19</v>
      </c>
      <c r="B30" s="7" t="s">
        <v>17</v>
      </c>
      <c r="C30" s="19">
        <v>132064</v>
      </c>
      <c r="D30" s="19">
        <v>3750781</v>
      </c>
      <c r="E30" s="19">
        <v>235422</v>
      </c>
      <c r="F30" s="19">
        <v>55609</v>
      </c>
      <c r="G30" s="19">
        <v>188107</v>
      </c>
      <c r="H30" s="7" t="s">
        <v>17</v>
      </c>
      <c r="I30" s="40" t="s">
        <v>20</v>
      </c>
    </row>
    <row r="31" spans="1:15" s="13" customFormat="1" ht="18" customHeight="1" x14ac:dyDescent="0.25">
      <c r="A31" s="43" t="s">
        <v>21</v>
      </c>
      <c r="B31" s="68" t="s">
        <v>17</v>
      </c>
      <c r="C31" s="81">
        <v>421707</v>
      </c>
      <c r="D31" s="81">
        <v>5310039</v>
      </c>
      <c r="E31" s="81">
        <v>1206172</v>
      </c>
      <c r="F31" s="81">
        <v>1117577</v>
      </c>
      <c r="G31" s="81">
        <v>971080</v>
      </c>
      <c r="H31" s="68" t="s">
        <v>17</v>
      </c>
      <c r="I31" s="75" t="s">
        <v>22</v>
      </c>
    </row>
    <row r="32" spans="1:15" x14ac:dyDescent="0.25">
      <c r="A32" s="213">
        <v>2013</v>
      </c>
      <c r="B32" s="214"/>
      <c r="C32" s="214"/>
      <c r="D32" s="215"/>
      <c r="E32" s="214"/>
      <c r="F32" s="215"/>
      <c r="G32" s="215"/>
      <c r="H32" s="214"/>
      <c r="I32" s="216">
        <v>2013</v>
      </c>
    </row>
    <row r="33" spans="1:9" s="8" customFormat="1" ht="18" customHeight="1" x14ac:dyDescent="0.25">
      <c r="A33" s="73" t="s">
        <v>16</v>
      </c>
      <c r="B33" s="7" t="s">
        <v>17</v>
      </c>
      <c r="C33" s="80">
        <v>577847</v>
      </c>
      <c r="D33" s="80">
        <v>9332307</v>
      </c>
      <c r="E33" s="80">
        <v>1590703</v>
      </c>
      <c r="F33" s="80">
        <v>1345715</v>
      </c>
      <c r="G33" s="80">
        <v>1159187</v>
      </c>
      <c r="H33" s="7" t="s">
        <v>17</v>
      </c>
      <c r="I33" s="74" t="s">
        <v>18</v>
      </c>
    </row>
    <row r="34" spans="1:9" s="50" customFormat="1" ht="18" customHeight="1" x14ac:dyDescent="0.25">
      <c r="A34" s="42" t="s">
        <v>19</v>
      </c>
      <c r="B34" s="7" t="s">
        <v>17</v>
      </c>
      <c r="C34" s="19">
        <v>134396</v>
      </c>
      <c r="D34" s="19">
        <v>3989632</v>
      </c>
      <c r="E34" s="19">
        <v>250141</v>
      </c>
      <c r="F34" s="19">
        <v>60877</v>
      </c>
      <c r="G34" s="19">
        <v>188107</v>
      </c>
      <c r="H34" s="7" t="s">
        <v>17</v>
      </c>
      <c r="I34" s="40" t="s">
        <v>20</v>
      </c>
    </row>
    <row r="35" spans="1:9" s="13" customFormat="1" ht="18" customHeight="1" x14ac:dyDescent="0.25">
      <c r="A35" s="43" t="s">
        <v>21</v>
      </c>
      <c r="B35" s="68" t="s">
        <v>17</v>
      </c>
      <c r="C35" s="81">
        <v>443451</v>
      </c>
      <c r="D35" s="81">
        <v>5342675</v>
      </c>
      <c r="E35" s="81">
        <v>1340562</v>
      </c>
      <c r="F35" s="81">
        <v>1284838</v>
      </c>
      <c r="G35" s="81">
        <v>971080</v>
      </c>
      <c r="H35" s="68" t="s">
        <v>17</v>
      </c>
      <c r="I35" s="75" t="s">
        <v>22</v>
      </c>
    </row>
    <row r="36" spans="1:9" x14ac:dyDescent="0.25">
      <c r="A36" s="213">
        <v>2014</v>
      </c>
      <c r="B36" s="214"/>
      <c r="C36" s="214"/>
      <c r="D36" s="215"/>
      <c r="E36" s="214"/>
      <c r="F36" s="215"/>
      <c r="G36" s="215"/>
      <c r="H36" s="214"/>
      <c r="I36" s="216">
        <v>2014</v>
      </c>
    </row>
    <row r="37" spans="1:9" s="8" customFormat="1" ht="18" customHeight="1" x14ac:dyDescent="0.25">
      <c r="A37" s="73" t="s">
        <v>16</v>
      </c>
      <c r="B37" s="7" t="s">
        <v>17</v>
      </c>
      <c r="C37" s="80">
        <v>578547</v>
      </c>
      <c r="D37" s="80">
        <v>9617289</v>
      </c>
      <c r="E37" s="80">
        <v>1642489</v>
      </c>
      <c r="F37" s="80">
        <v>1482142</v>
      </c>
      <c r="G37" s="80">
        <v>1352873</v>
      </c>
      <c r="H37" s="7" t="s">
        <v>17</v>
      </c>
      <c r="I37" s="74" t="s">
        <v>18</v>
      </c>
    </row>
    <row r="38" spans="1:9" s="50" customFormat="1" ht="18" customHeight="1" x14ac:dyDescent="0.25">
      <c r="A38" s="42" t="s">
        <v>19</v>
      </c>
      <c r="B38" s="7" t="s">
        <v>17</v>
      </c>
      <c r="C38" s="19">
        <v>138445</v>
      </c>
      <c r="D38" s="19">
        <v>4120467</v>
      </c>
      <c r="E38" s="19">
        <v>270062</v>
      </c>
      <c r="F38" s="19">
        <v>62202</v>
      </c>
      <c r="G38" s="19">
        <v>190098</v>
      </c>
      <c r="H38" s="7" t="s">
        <v>17</v>
      </c>
      <c r="I38" s="40" t="s">
        <v>20</v>
      </c>
    </row>
    <row r="39" spans="1:9" s="13" customFormat="1" ht="18" customHeight="1" x14ac:dyDescent="0.25">
      <c r="A39" s="43" t="s">
        <v>21</v>
      </c>
      <c r="B39" s="68" t="s">
        <v>17</v>
      </c>
      <c r="C39" s="81">
        <v>440102</v>
      </c>
      <c r="D39" s="81">
        <v>5496822</v>
      </c>
      <c r="E39" s="81">
        <v>1372427</v>
      </c>
      <c r="F39" s="81">
        <v>1419940</v>
      </c>
      <c r="G39" s="81">
        <v>1162775</v>
      </c>
      <c r="H39" s="68" t="s">
        <v>17</v>
      </c>
      <c r="I39" s="75" t="s">
        <v>22</v>
      </c>
    </row>
    <row r="40" spans="1:9" x14ac:dyDescent="0.25">
      <c r="A40" s="213">
        <v>2015</v>
      </c>
      <c r="B40" s="214"/>
      <c r="C40" s="214"/>
      <c r="D40" s="215"/>
      <c r="E40" s="214"/>
      <c r="F40" s="215"/>
      <c r="G40" s="215"/>
      <c r="H40" s="214"/>
      <c r="I40" s="216">
        <v>2015</v>
      </c>
    </row>
    <row r="41" spans="1:9" s="8" customFormat="1" ht="18" customHeight="1" x14ac:dyDescent="0.25">
      <c r="A41" s="73" t="s">
        <v>16</v>
      </c>
      <c r="B41" s="7" t="s">
        <v>17</v>
      </c>
      <c r="C41" s="80">
        <f>SUM(C42:C43)</f>
        <v>608148</v>
      </c>
      <c r="D41" s="80">
        <f>SUM(D42:D43)</f>
        <v>9617289</v>
      </c>
      <c r="E41" s="80">
        <f>SUM(E42:E43)</f>
        <v>1776194</v>
      </c>
      <c r="F41" s="80">
        <f>SUM(F42:F43)</f>
        <v>1692721</v>
      </c>
      <c r="G41" s="80">
        <f>SUM(G42:G43)</f>
        <v>1765386</v>
      </c>
      <c r="H41" s="7" t="s">
        <v>17</v>
      </c>
      <c r="I41" s="74" t="s">
        <v>18</v>
      </c>
    </row>
    <row r="42" spans="1:9" s="50" customFormat="1" ht="18" customHeight="1" x14ac:dyDescent="0.25">
      <c r="A42" s="42" t="s">
        <v>19</v>
      </c>
      <c r="B42" s="7" t="s">
        <v>17</v>
      </c>
      <c r="C42" s="19">
        <v>139925</v>
      </c>
      <c r="D42" s="19">
        <v>4159744</v>
      </c>
      <c r="E42" s="19">
        <v>273508</v>
      </c>
      <c r="F42" s="19">
        <v>64101</v>
      </c>
      <c r="G42" s="19">
        <v>198143</v>
      </c>
      <c r="H42" s="7" t="s">
        <v>17</v>
      </c>
      <c r="I42" s="40" t="s">
        <v>20</v>
      </c>
    </row>
    <row r="43" spans="1:9" s="13" customFormat="1" ht="18" customHeight="1" x14ac:dyDescent="0.25">
      <c r="A43" s="43" t="s">
        <v>21</v>
      </c>
      <c r="B43" s="68" t="s">
        <v>17</v>
      </c>
      <c r="C43" s="81">
        <v>468223</v>
      </c>
      <c r="D43" s="81">
        <v>5457545</v>
      </c>
      <c r="E43" s="81">
        <v>1502686</v>
      </c>
      <c r="F43" s="81">
        <v>1628620</v>
      </c>
      <c r="G43" s="81">
        <v>1567243</v>
      </c>
      <c r="H43" s="68" t="s">
        <v>17</v>
      </c>
      <c r="I43" s="75" t="s">
        <v>22</v>
      </c>
    </row>
    <row r="44" spans="1:9" x14ac:dyDescent="0.25">
      <c r="A44" s="213">
        <v>2016</v>
      </c>
      <c r="B44" s="214"/>
      <c r="C44" s="214"/>
      <c r="D44" s="215"/>
      <c r="E44" s="214"/>
      <c r="F44" s="215"/>
      <c r="G44" s="215"/>
      <c r="H44" s="214"/>
      <c r="I44" s="216">
        <v>2016</v>
      </c>
    </row>
    <row r="45" spans="1:9" s="8" customFormat="1" ht="18" customHeight="1" x14ac:dyDescent="0.25">
      <c r="A45" s="73" t="s">
        <v>16</v>
      </c>
      <c r="B45" s="7" t="s">
        <v>17</v>
      </c>
      <c r="C45" s="80">
        <f>T.10!D20</f>
        <v>646762</v>
      </c>
      <c r="D45" s="80">
        <f>+T.10!F20</f>
        <v>10894415</v>
      </c>
      <c r="E45" s="80">
        <v>1917783</v>
      </c>
      <c r="F45" s="80">
        <f>+T.10!J20</f>
        <v>1781710</v>
      </c>
      <c r="G45" s="80">
        <f>SUM(G46:G47)</f>
        <v>1765386</v>
      </c>
      <c r="H45" s="7" t="s">
        <v>17</v>
      </c>
      <c r="I45" s="74" t="s">
        <v>18</v>
      </c>
    </row>
    <row r="46" spans="1:9" s="50" customFormat="1" ht="18" customHeight="1" x14ac:dyDescent="0.25">
      <c r="A46" s="42" t="s">
        <v>19</v>
      </c>
      <c r="B46" s="7" t="s">
        <v>17</v>
      </c>
      <c r="C46" s="19">
        <f>T.10!D59</f>
        <v>143007</v>
      </c>
      <c r="D46" s="19">
        <f>+T.10!F59</f>
        <v>4185853</v>
      </c>
      <c r="E46" s="19">
        <v>290090</v>
      </c>
      <c r="F46" s="19">
        <f>+T.10!J59</f>
        <v>65051</v>
      </c>
      <c r="G46" s="19">
        <v>198143</v>
      </c>
      <c r="H46" s="7" t="s">
        <v>17</v>
      </c>
      <c r="I46" s="40" t="s">
        <v>20</v>
      </c>
    </row>
    <row r="47" spans="1:9" s="13" customFormat="1" ht="18" customHeight="1" thickBot="1" x14ac:dyDescent="0.3">
      <c r="A47" s="222" t="s">
        <v>21</v>
      </c>
      <c r="B47" s="226" t="s">
        <v>17</v>
      </c>
      <c r="C47" s="241">
        <f>T.10!D98</f>
        <v>503755</v>
      </c>
      <c r="D47" s="241">
        <f>+D45-D46</f>
        <v>6708562</v>
      </c>
      <c r="E47" s="241">
        <v>1627693</v>
      </c>
      <c r="F47" s="241">
        <f>+F45-F46</f>
        <v>1716659</v>
      </c>
      <c r="G47" s="241">
        <v>1567243</v>
      </c>
      <c r="H47" s="226" t="s">
        <v>17</v>
      </c>
      <c r="I47" s="227" t="s">
        <v>22</v>
      </c>
    </row>
    <row r="48" spans="1:9" s="65" customFormat="1" ht="21" thickTop="1" thickBot="1" x14ac:dyDescent="0.3">
      <c r="A48" s="228" t="s">
        <v>182</v>
      </c>
      <c r="B48" s="229"/>
      <c r="C48" s="229"/>
      <c r="D48" s="229"/>
      <c r="E48" s="229"/>
      <c r="F48" s="229"/>
      <c r="G48" s="229"/>
      <c r="H48" s="230"/>
      <c r="I48" s="231"/>
    </row>
    <row r="49" spans="1:9" ht="15.75" thickTop="1" x14ac:dyDescent="0.25">
      <c r="A49" s="213">
        <v>2012</v>
      </c>
      <c r="B49" s="214"/>
      <c r="C49" s="214"/>
      <c r="D49" s="215"/>
      <c r="E49" s="214"/>
      <c r="F49" s="215"/>
      <c r="G49" s="215"/>
      <c r="H49" s="214"/>
      <c r="I49" s="216">
        <v>2012</v>
      </c>
    </row>
    <row r="50" spans="1:9" s="8" customFormat="1" ht="18" customHeight="1" x14ac:dyDescent="0.25">
      <c r="A50" s="73" t="s">
        <v>16</v>
      </c>
      <c r="B50" s="7" t="s">
        <v>17</v>
      </c>
      <c r="C50" s="80">
        <v>136190</v>
      </c>
      <c r="D50" s="80">
        <v>1329504</v>
      </c>
      <c r="E50" s="80">
        <v>240980</v>
      </c>
      <c r="F50" s="80">
        <v>167396</v>
      </c>
      <c r="G50" s="80">
        <v>576098</v>
      </c>
      <c r="H50" s="7" t="s">
        <v>17</v>
      </c>
      <c r="I50" s="74" t="s">
        <v>18</v>
      </c>
    </row>
    <row r="51" spans="1:9" s="50" customFormat="1" ht="18" customHeight="1" x14ac:dyDescent="0.25">
      <c r="A51" s="42" t="s">
        <v>138</v>
      </c>
      <c r="B51" s="7" t="s">
        <v>17</v>
      </c>
      <c r="C51" s="19">
        <v>60055</v>
      </c>
      <c r="D51" s="19">
        <v>646590</v>
      </c>
      <c r="E51" s="19">
        <v>103448</v>
      </c>
      <c r="F51" s="19">
        <v>26992</v>
      </c>
      <c r="G51" s="19">
        <v>137495</v>
      </c>
      <c r="H51" s="7" t="s">
        <v>17</v>
      </c>
      <c r="I51" s="40" t="s">
        <v>20</v>
      </c>
    </row>
    <row r="52" spans="1:9" s="13" customFormat="1" ht="18" customHeight="1" x14ac:dyDescent="0.25">
      <c r="A52" s="43" t="s">
        <v>139</v>
      </c>
      <c r="B52" s="68" t="s">
        <v>17</v>
      </c>
      <c r="C52" s="81">
        <v>76135</v>
      </c>
      <c r="D52" s="81">
        <v>682914</v>
      </c>
      <c r="E52" s="81">
        <v>137532</v>
      </c>
      <c r="F52" s="81">
        <v>140404</v>
      </c>
      <c r="G52" s="81">
        <v>438603</v>
      </c>
      <c r="H52" s="68" t="s">
        <v>17</v>
      </c>
      <c r="I52" s="75" t="s">
        <v>22</v>
      </c>
    </row>
    <row r="53" spans="1:9" x14ac:dyDescent="0.25">
      <c r="A53" s="213">
        <v>2013</v>
      </c>
      <c r="B53" s="214"/>
      <c r="C53" s="214"/>
      <c r="D53" s="215"/>
      <c r="E53" s="214"/>
      <c r="F53" s="215"/>
      <c r="G53" s="215"/>
      <c r="H53" s="214"/>
      <c r="I53" s="216">
        <v>2013</v>
      </c>
    </row>
    <row r="54" spans="1:9" s="8" customFormat="1" ht="18" customHeight="1" x14ac:dyDescent="0.25">
      <c r="A54" s="73" t="s">
        <v>16</v>
      </c>
      <c r="B54" s="7" t="s">
        <v>17</v>
      </c>
      <c r="C54" s="80">
        <v>141077</v>
      </c>
      <c r="D54" s="80">
        <v>1396816</v>
      </c>
      <c r="E54" s="80">
        <v>273422</v>
      </c>
      <c r="F54" s="80">
        <v>193425</v>
      </c>
      <c r="G54" s="80">
        <v>576098</v>
      </c>
      <c r="H54" s="7" t="s">
        <v>17</v>
      </c>
      <c r="I54" s="74" t="s">
        <v>18</v>
      </c>
    </row>
    <row r="55" spans="1:9" s="50" customFormat="1" ht="18" customHeight="1" x14ac:dyDescent="0.25">
      <c r="A55" s="42" t="s">
        <v>138</v>
      </c>
      <c r="B55" s="7" t="s">
        <v>17</v>
      </c>
      <c r="C55" s="19">
        <v>59100</v>
      </c>
      <c r="D55" s="19">
        <v>727495</v>
      </c>
      <c r="E55" s="19">
        <v>112456</v>
      </c>
      <c r="F55" s="19">
        <v>30256</v>
      </c>
      <c r="G55" s="19">
        <v>137495</v>
      </c>
      <c r="H55" s="7" t="s">
        <v>17</v>
      </c>
      <c r="I55" s="40" t="s">
        <v>20</v>
      </c>
    </row>
    <row r="56" spans="1:9" s="13" customFormat="1" ht="18" customHeight="1" x14ac:dyDescent="0.25">
      <c r="A56" s="43" t="s">
        <v>139</v>
      </c>
      <c r="B56" s="68" t="s">
        <v>17</v>
      </c>
      <c r="C56" s="81">
        <v>81977</v>
      </c>
      <c r="D56" s="81">
        <v>669321</v>
      </c>
      <c r="E56" s="81">
        <v>160966</v>
      </c>
      <c r="F56" s="81">
        <v>163169</v>
      </c>
      <c r="G56" s="81">
        <v>438603</v>
      </c>
      <c r="H56" s="68" t="s">
        <v>17</v>
      </c>
      <c r="I56" s="75" t="s">
        <v>22</v>
      </c>
    </row>
    <row r="57" spans="1:9" x14ac:dyDescent="0.25">
      <c r="A57" s="213">
        <v>2014</v>
      </c>
      <c r="B57" s="214"/>
      <c r="C57" s="214"/>
      <c r="D57" s="215"/>
      <c r="E57" s="214"/>
      <c r="F57" s="215"/>
      <c r="G57" s="215"/>
      <c r="H57" s="214"/>
      <c r="I57" s="216">
        <v>2014</v>
      </c>
    </row>
    <row r="58" spans="1:9" s="8" customFormat="1" ht="18" customHeight="1" x14ac:dyDescent="0.25">
      <c r="A58" s="73" t="s">
        <v>16</v>
      </c>
      <c r="B58" s="7" t="s">
        <v>17</v>
      </c>
      <c r="C58" s="80">
        <v>156154</v>
      </c>
      <c r="D58" s="80">
        <v>1450384</v>
      </c>
      <c r="E58" s="80">
        <v>298394</v>
      </c>
      <c r="F58" s="80">
        <v>204529</v>
      </c>
      <c r="G58" s="80">
        <v>621577</v>
      </c>
      <c r="H58" s="7" t="s">
        <v>17</v>
      </c>
      <c r="I58" s="74" t="s">
        <v>18</v>
      </c>
    </row>
    <row r="59" spans="1:9" s="50" customFormat="1" ht="18" customHeight="1" x14ac:dyDescent="0.25">
      <c r="A59" s="42" t="s">
        <v>19</v>
      </c>
      <c r="B59" s="7" t="s">
        <v>17</v>
      </c>
      <c r="C59" s="19">
        <v>61901</v>
      </c>
      <c r="D59" s="19">
        <v>805717</v>
      </c>
      <c r="E59" s="19">
        <v>124367</v>
      </c>
      <c r="F59" s="19">
        <v>31282</v>
      </c>
      <c r="G59" s="19">
        <v>134976</v>
      </c>
      <c r="H59" s="7" t="s">
        <v>17</v>
      </c>
      <c r="I59" s="40" t="s">
        <v>20</v>
      </c>
    </row>
    <row r="60" spans="1:9" s="13" customFormat="1" ht="18" customHeight="1" x14ac:dyDescent="0.25">
      <c r="A60" s="43" t="s">
        <v>21</v>
      </c>
      <c r="B60" s="68" t="s">
        <v>17</v>
      </c>
      <c r="C60" s="81">
        <v>94253</v>
      </c>
      <c r="D60" s="81">
        <v>644667</v>
      </c>
      <c r="E60" s="81">
        <v>174027</v>
      </c>
      <c r="F60" s="81">
        <v>173247</v>
      </c>
      <c r="G60" s="81">
        <v>486601</v>
      </c>
      <c r="H60" s="68" t="s">
        <v>17</v>
      </c>
      <c r="I60" s="75" t="s">
        <v>22</v>
      </c>
    </row>
    <row r="61" spans="1:9" x14ac:dyDescent="0.25">
      <c r="A61" s="213">
        <v>2015</v>
      </c>
      <c r="B61" s="214"/>
      <c r="C61" s="214"/>
      <c r="D61" s="215"/>
      <c r="E61" s="214"/>
      <c r="F61" s="215"/>
      <c r="G61" s="215"/>
      <c r="H61" s="214"/>
      <c r="I61" s="216">
        <v>2015</v>
      </c>
    </row>
    <row r="62" spans="1:9" s="8" customFormat="1" ht="18" customHeight="1" x14ac:dyDescent="0.25">
      <c r="A62" s="73" t="s">
        <v>16</v>
      </c>
      <c r="B62" s="7" t="s">
        <v>17</v>
      </c>
      <c r="C62" s="80">
        <v>161471</v>
      </c>
      <c r="D62" s="80">
        <v>1589177</v>
      </c>
      <c r="E62" s="80">
        <v>325062</v>
      </c>
      <c r="F62" s="80">
        <v>260717</v>
      </c>
      <c r="G62" s="80">
        <v>656673</v>
      </c>
      <c r="H62" s="7" t="s">
        <v>17</v>
      </c>
      <c r="I62" s="74" t="s">
        <v>18</v>
      </c>
    </row>
    <row r="63" spans="1:9" s="50" customFormat="1" ht="18" customHeight="1" x14ac:dyDescent="0.25">
      <c r="A63" s="42" t="s">
        <v>138</v>
      </c>
      <c r="B63" s="7" t="s">
        <v>17</v>
      </c>
      <c r="C63" s="19">
        <v>64187</v>
      </c>
      <c r="D63" s="19">
        <v>816361</v>
      </c>
      <c r="E63" s="19">
        <v>130077</v>
      </c>
      <c r="F63" s="19">
        <v>34322</v>
      </c>
      <c r="G63" s="19">
        <v>150237</v>
      </c>
      <c r="H63" s="7" t="s">
        <v>17</v>
      </c>
      <c r="I63" s="40" t="s">
        <v>20</v>
      </c>
    </row>
    <row r="64" spans="1:9" s="13" customFormat="1" ht="18" customHeight="1" x14ac:dyDescent="0.25">
      <c r="A64" s="43" t="s">
        <v>139</v>
      </c>
      <c r="B64" s="68" t="s">
        <v>17</v>
      </c>
      <c r="C64" s="81">
        <v>97284</v>
      </c>
      <c r="D64" s="81">
        <f>+D62-D63</f>
        <v>772816</v>
      </c>
      <c r="E64" s="81">
        <v>194985</v>
      </c>
      <c r="F64" s="81">
        <v>226395</v>
      </c>
      <c r="G64" s="81">
        <v>506436</v>
      </c>
      <c r="H64" s="68" t="s">
        <v>17</v>
      </c>
      <c r="I64" s="75" t="s">
        <v>22</v>
      </c>
    </row>
    <row r="65" spans="1:9" x14ac:dyDescent="0.25">
      <c r="A65" s="213">
        <v>2016</v>
      </c>
      <c r="B65" s="214"/>
      <c r="C65" s="214"/>
      <c r="D65" s="215"/>
      <c r="E65" s="214"/>
      <c r="F65" s="215"/>
      <c r="G65" s="215"/>
      <c r="H65" s="214"/>
      <c r="I65" s="216">
        <v>2016</v>
      </c>
    </row>
    <row r="66" spans="1:9" s="8" customFormat="1" ht="18" customHeight="1" x14ac:dyDescent="0.25">
      <c r="A66" s="73" t="s">
        <v>16</v>
      </c>
      <c r="B66" s="7" t="s">
        <v>17</v>
      </c>
      <c r="C66" s="80">
        <f>T.10!D33</f>
        <v>165495</v>
      </c>
      <c r="D66" s="80">
        <f>+T.10!F33</f>
        <v>1482284</v>
      </c>
      <c r="E66" s="80">
        <v>337626</v>
      </c>
      <c r="F66" s="80">
        <f>+T.10!J33</f>
        <v>270977</v>
      </c>
      <c r="G66" s="80">
        <v>656673</v>
      </c>
      <c r="H66" s="7" t="s">
        <v>17</v>
      </c>
      <c r="I66" s="74" t="s">
        <v>18</v>
      </c>
    </row>
    <row r="67" spans="1:9" s="50" customFormat="1" ht="18" customHeight="1" x14ac:dyDescent="0.25">
      <c r="A67" s="42" t="s">
        <v>138</v>
      </c>
      <c r="B67" s="7" t="s">
        <v>17</v>
      </c>
      <c r="C67" s="19">
        <f>T.10!D72</f>
        <v>65139</v>
      </c>
      <c r="D67" s="19">
        <f>+T.10!F72</f>
        <v>835726</v>
      </c>
      <c r="E67" s="19">
        <v>139716</v>
      </c>
      <c r="F67" s="19">
        <f>+T.10!J72</f>
        <v>36394</v>
      </c>
      <c r="G67" s="19">
        <v>150237</v>
      </c>
      <c r="H67" s="7" t="s">
        <v>17</v>
      </c>
      <c r="I67" s="40" t="s">
        <v>20</v>
      </c>
    </row>
    <row r="68" spans="1:9" s="13" customFormat="1" ht="18" customHeight="1" thickBot="1" x14ac:dyDescent="0.3">
      <c r="A68" s="222" t="s">
        <v>139</v>
      </c>
      <c r="B68" s="226" t="s">
        <v>17</v>
      </c>
      <c r="C68" s="241">
        <f>T.10!D111</f>
        <v>100356</v>
      </c>
      <c r="D68" s="241">
        <f>+D66-D67</f>
        <v>646558</v>
      </c>
      <c r="E68" s="241">
        <v>197910</v>
      </c>
      <c r="F68" s="241">
        <f>+F66-F67</f>
        <v>234583</v>
      </c>
      <c r="G68" s="241">
        <v>506436</v>
      </c>
      <c r="H68" s="226" t="s">
        <v>17</v>
      </c>
      <c r="I68" s="227" t="s">
        <v>22</v>
      </c>
    </row>
    <row r="69" spans="1:9" ht="15.75" thickTop="1" x14ac:dyDescent="0.25">
      <c r="A69" s="358" t="s">
        <v>311</v>
      </c>
      <c r="B69" s="358"/>
      <c r="C69" s="358"/>
      <c r="D69" s="136"/>
      <c r="E69" s="136"/>
      <c r="F69" s="136"/>
      <c r="G69" s="136"/>
      <c r="H69" s="136"/>
      <c r="I69" s="39" t="s">
        <v>312</v>
      </c>
    </row>
  </sheetData>
  <mergeCells count="3">
    <mergeCell ref="A4:A5"/>
    <mergeCell ref="I4:I5"/>
    <mergeCell ref="A69:C69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rowBreaks count="2" manualBreakCount="2">
    <brk id="26" max="8" man="1"/>
    <brk id="47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J69"/>
  <sheetViews>
    <sheetView showGridLines="0" rightToLeft="1" view="pageBreakPreview" topLeftCell="A40" zoomScaleNormal="100" zoomScaleSheetLayoutView="100" workbookViewId="0">
      <selection activeCell="J92" sqref="J92:J93"/>
    </sheetView>
  </sheetViews>
  <sheetFormatPr defaultRowHeight="15" x14ac:dyDescent="0.25"/>
  <cols>
    <col min="1" max="1" width="16.7109375" customWidth="1"/>
    <col min="2" max="7" width="10.7109375" customWidth="1"/>
    <col min="8" max="8" width="13.7109375" customWidth="1"/>
    <col min="9" max="9" width="16.7109375" customWidth="1"/>
  </cols>
  <sheetData>
    <row r="1" spans="1:10" s="21" customFormat="1" ht="21" x14ac:dyDescent="0.45">
      <c r="A1" s="78" t="s">
        <v>251</v>
      </c>
      <c r="B1" s="78"/>
      <c r="C1" s="78"/>
      <c r="D1" s="78"/>
      <c r="E1" s="78"/>
      <c r="F1" s="78"/>
      <c r="G1" s="78"/>
      <c r="H1" s="78"/>
      <c r="I1" s="78"/>
    </row>
    <row r="2" spans="1:10" s="22" customFormat="1" ht="30" customHeight="1" x14ac:dyDescent="0.3">
      <c r="A2" s="79" t="s">
        <v>252</v>
      </c>
      <c r="B2" s="79"/>
      <c r="C2" s="79"/>
      <c r="D2" s="79"/>
      <c r="E2" s="79"/>
      <c r="F2" s="79"/>
      <c r="G2" s="79"/>
      <c r="H2" s="79"/>
      <c r="I2" s="79"/>
    </row>
    <row r="3" spans="1:10" ht="20.25" x14ac:dyDescent="0.25">
      <c r="A3" s="7" t="s">
        <v>24</v>
      </c>
      <c r="B3" s="1"/>
      <c r="C3" s="1"/>
      <c r="D3" s="67"/>
      <c r="E3" s="67"/>
      <c r="F3" s="67"/>
      <c r="G3" s="1"/>
      <c r="H3" s="5"/>
      <c r="I3" s="6" t="s">
        <v>25</v>
      </c>
    </row>
    <row r="4" spans="1:10" ht="33" customHeight="1" x14ac:dyDescent="0.25">
      <c r="A4" s="359" t="s">
        <v>4</v>
      </c>
      <c r="B4" s="326" t="s">
        <v>5</v>
      </c>
      <c r="C4" s="327" t="s">
        <v>6</v>
      </c>
      <c r="D4" s="327" t="s">
        <v>7</v>
      </c>
      <c r="E4" s="327" t="s">
        <v>8</v>
      </c>
      <c r="F4" s="327" t="s">
        <v>9</v>
      </c>
      <c r="G4" s="323" t="s">
        <v>292</v>
      </c>
      <c r="H4" s="331" t="s">
        <v>277</v>
      </c>
      <c r="I4" s="360" t="s">
        <v>10</v>
      </c>
      <c r="J4" s="8"/>
    </row>
    <row r="5" spans="1:10" ht="18" customHeight="1" thickBot="1" x14ac:dyDescent="0.3">
      <c r="A5" s="359"/>
      <c r="B5" s="328" t="s">
        <v>11</v>
      </c>
      <c r="C5" s="329" t="s">
        <v>12</v>
      </c>
      <c r="D5" s="329" t="s">
        <v>13</v>
      </c>
      <c r="E5" s="329" t="s">
        <v>14</v>
      </c>
      <c r="F5" s="329" t="s">
        <v>15</v>
      </c>
      <c r="G5" s="335" t="s">
        <v>291</v>
      </c>
      <c r="H5" s="330" t="s">
        <v>275</v>
      </c>
      <c r="I5" s="360"/>
      <c r="J5" s="8"/>
    </row>
    <row r="6" spans="1:10" s="65" customFormat="1" ht="21" thickTop="1" thickBot="1" x14ac:dyDescent="0.3">
      <c r="A6" s="228" t="s">
        <v>184</v>
      </c>
      <c r="B6" s="229"/>
      <c r="C6" s="229"/>
      <c r="D6" s="229"/>
      <c r="E6" s="229"/>
      <c r="F6" s="229"/>
      <c r="G6" s="229"/>
      <c r="H6" s="230"/>
      <c r="I6" s="231"/>
    </row>
    <row r="7" spans="1:10" ht="15.75" thickTop="1" x14ac:dyDescent="0.25">
      <c r="A7" s="213">
        <v>2012</v>
      </c>
      <c r="B7" s="214"/>
      <c r="C7" s="214"/>
      <c r="D7" s="215"/>
      <c r="E7" s="214"/>
      <c r="F7" s="215"/>
      <c r="G7" s="215"/>
      <c r="H7" s="214"/>
      <c r="I7" s="216">
        <v>2012</v>
      </c>
    </row>
    <row r="8" spans="1:10" s="8" customFormat="1" ht="18" customHeight="1" x14ac:dyDescent="0.25">
      <c r="A8" s="73" t="s">
        <v>16</v>
      </c>
      <c r="B8" s="71" t="s">
        <v>17</v>
      </c>
      <c r="C8" s="19">
        <v>6788</v>
      </c>
      <c r="D8" s="80">
        <v>607532</v>
      </c>
      <c r="E8" s="80" t="s">
        <v>17</v>
      </c>
      <c r="F8" s="80">
        <v>6478</v>
      </c>
      <c r="G8" s="80">
        <v>64748</v>
      </c>
      <c r="H8" s="71" t="s">
        <v>17</v>
      </c>
      <c r="I8" s="74" t="s">
        <v>18</v>
      </c>
    </row>
    <row r="9" spans="1:10" s="50" customFormat="1" ht="18" customHeight="1" x14ac:dyDescent="0.25">
      <c r="A9" s="42" t="s">
        <v>19</v>
      </c>
      <c r="B9" s="7" t="s">
        <v>17</v>
      </c>
      <c r="C9" s="19">
        <v>6788</v>
      </c>
      <c r="D9" s="19">
        <v>602853</v>
      </c>
      <c r="E9" s="19" t="s">
        <v>17</v>
      </c>
      <c r="F9" s="19">
        <v>2586</v>
      </c>
      <c r="G9" s="19">
        <v>24618</v>
      </c>
      <c r="H9" s="7" t="s">
        <v>17</v>
      </c>
      <c r="I9" s="40" t="s">
        <v>20</v>
      </c>
    </row>
    <row r="10" spans="1:10" s="13" customFormat="1" ht="18" customHeight="1" x14ac:dyDescent="0.25">
      <c r="A10" s="43" t="s">
        <v>21</v>
      </c>
      <c r="B10" s="68" t="s">
        <v>17</v>
      </c>
      <c r="C10" s="81" t="s">
        <v>1</v>
      </c>
      <c r="D10" s="81">
        <v>4679</v>
      </c>
      <c r="E10" s="81" t="s">
        <v>17</v>
      </c>
      <c r="F10" s="81">
        <v>3892</v>
      </c>
      <c r="G10" s="81">
        <v>40130</v>
      </c>
      <c r="H10" s="68" t="s">
        <v>17</v>
      </c>
      <c r="I10" s="75" t="s">
        <v>22</v>
      </c>
    </row>
    <row r="11" spans="1:10" x14ac:dyDescent="0.25">
      <c r="A11" s="213">
        <v>2013</v>
      </c>
      <c r="B11" s="214"/>
      <c r="C11" s="214"/>
      <c r="D11" s="215"/>
      <c r="E11" s="214"/>
      <c r="F11" s="215"/>
      <c r="G11" s="215"/>
      <c r="H11" s="214"/>
      <c r="I11" s="216">
        <v>2013</v>
      </c>
    </row>
    <row r="12" spans="1:10" s="8" customFormat="1" ht="18" customHeight="1" x14ac:dyDescent="0.25">
      <c r="A12" s="73" t="s">
        <v>16</v>
      </c>
      <c r="B12" s="71" t="s">
        <v>17</v>
      </c>
      <c r="C12" s="19">
        <v>8468</v>
      </c>
      <c r="D12" s="80">
        <v>632647</v>
      </c>
      <c r="E12" s="80" t="s">
        <v>17</v>
      </c>
      <c r="F12" s="80">
        <v>4125</v>
      </c>
      <c r="G12" s="80">
        <v>64748</v>
      </c>
      <c r="H12" s="71" t="s">
        <v>17</v>
      </c>
      <c r="I12" s="74" t="s">
        <v>18</v>
      </c>
    </row>
    <row r="13" spans="1:10" s="50" customFormat="1" ht="18" customHeight="1" x14ac:dyDescent="0.25">
      <c r="A13" s="42" t="s">
        <v>19</v>
      </c>
      <c r="B13" s="7" t="s">
        <v>17</v>
      </c>
      <c r="C13" s="19">
        <v>8468</v>
      </c>
      <c r="D13" s="19">
        <v>622533</v>
      </c>
      <c r="E13" s="19" t="s">
        <v>17</v>
      </c>
      <c r="F13" s="19">
        <v>1429</v>
      </c>
      <c r="G13" s="19">
        <v>24618</v>
      </c>
      <c r="H13" s="7" t="s">
        <v>17</v>
      </c>
      <c r="I13" s="40" t="s">
        <v>20</v>
      </c>
    </row>
    <row r="14" spans="1:10" s="13" customFormat="1" ht="18" customHeight="1" x14ac:dyDescent="0.25">
      <c r="A14" s="43" t="s">
        <v>21</v>
      </c>
      <c r="B14" s="68" t="s">
        <v>17</v>
      </c>
      <c r="C14" s="81" t="s">
        <v>1</v>
      </c>
      <c r="D14" s="81">
        <v>10114</v>
      </c>
      <c r="E14" s="81" t="s">
        <v>17</v>
      </c>
      <c r="F14" s="81">
        <v>2696</v>
      </c>
      <c r="G14" s="81">
        <v>40130</v>
      </c>
      <c r="H14" s="68" t="s">
        <v>17</v>
      </c>
      <c r="I14" s="75" t="s">
        <v>22</v>
      </c>
    </row>
    <row r="15" spans="1:10" x14ac:dyDescent="0.25">
      <c r="A15" s="213">
        <v>2014</v>
      </c>
      <c r="B15" s="214"/>
      <c r="C15" s="214"/>
      <c r="D15" s="215"/>
      <c r="E15" s="214"/>
      <c r="F15" s="215"/>
      <c r="G15" s="215"/>
      <c r="H15" s="214"/>
      <c r="I15" s="216">
        <v>2014</v>
      </c>
    </row>
    <row r="16" spans="1:10" s="8" customFormat="1" ht="18" customHeight="1" x14ac:dyDescent="0.25">
      <c r="A16" s="73" t="s">
        <v>16</v>
      </c>
      <c r="B16" s="71" t="s">
        <v>17</v>
      </c>
      <c r="C16" s="19">
        <v>7414</v>
      </c>
      <c r="D16" s="80">
        <v>671630</v>
      </c>
      <c r="E16" s="80" t="s">
        <v>17</v>
      </c>
      <c r="F16" s="80">
        <v>3262</v>
      </c>
      <c r="G16" s="80">
        <v>58076</v>
      </c>
      <c r="H16" s="71" t="s">
        <v>17</v>
      </c>
      <c r="I16" s="74" t="s">
        <v>18</v>
      </c>
    </row>
    <row r="17" spans="1:9" s="50" customFormat="1" ht="18" customHeight="1" x14ac:dyDescent="0.25">
      <c r="A17" s="42" t="s">
        <v>19</v>
      </c>
      <c r="B17" s="7" t="s">
        <v>17</v>
      </c>
      <c r="C17" s="19">
        <v>7414</v>
      </c>
      <c r="D17" s="19">
        <v>651305</v>
      </c>
      <c r="E17" s="19" t="s">
        <v>17</v>
      </c>
      <c r="F17" s="19">
        <v>826</v>
      </c>
      <c r="G17" s="19">
        <v>17140</v>
      </c>
      <c r="H17" s="7" t="s">
        <v>17</v>
      </c>
      <c r="I17" s="40" t="s">
        <v>20</v>
      </c>
    </row>
    <row r="18" spans="1:9" s="13" customFormat="1" ht="18" customHeight="1" x14ac:dyDescent="0.25">
      <c r="A18" s="43" t="s">
        <v>21</v>
      </c>
      <c r="B18" s="68" t="s">
        <v>17</v>
      </c>
      <c r="C18" s="81" t="s">
        <v>1</v>
      </c>
      <c r="D18" s="81">
        <v>20325</v>
      </c>
      <c r="E18" s="81" t="s">
        <v>17</v>
      </c>
      <c r="F18" s="81">
        <v>2436</v>
      </c>
      <c r="G18" s="81">
        <v>40936</v>
      </c>
      <c r="H18" s="68" t="s">
        <v>17</v>
      </c>
      <c r="I18" s="75" t="s">
        <v>22</v>
      </c>
    </row>
    <row r="19" spans="1:9" x14ac:dyDescent="0.25">
      <c r="A19" s="213">
        <v>2015</v>
      </c>
      <c r="B19" s="214"/>
      <c r="C19" s="214"/>
      <c r="D19" s="215"/>
      <c r="E19" s="214"/>
      <c r="F19" s="215"/>
      <c r="G19" s="215"/>
      <c r="H19" s="214"/>
      <c r="I19" s="216">
        <v>2015</v>
      </c>
    </row>
    <row r="20" spans="1:9" s="8" customFormat="1" ht="18" customHeight="1" x14ac:dyDescent="0.25">
      <c r="A20" s="73" t="s">
        <v>16</v>
      </c>
      <c r="B20" s="71" t="s">
        <v>17</v>
      </c>
      <c r="C20" s="19">
        <v>6946</v>
      </c>
      <c r="D20" s="80">
        <v>680176</v>
      </c>
      <c r="E20" s="80" t="s">
        <v>17</v>
      </c>
      <c r="F20" s="80">
        <v>3189</v>
      </c>
      <c r="G20" s="80">
        <v>48079</v>
      </c>
      <c r="H20" s="71" t="s">
        <v>17</v>
      </c>
      <c r="I20" s="74" t="s">
        <v>18</v>
      </c>
    </row>
    <row r="21" spans="1:9" s="50" customFormat="1" ht="18" customHeight="1" x14ac:dyDescent="0.25">
      <c r="A21" s="42" t="s">
        <v>19</v>
      </c>
      <c r="B21" s="7" t="s">
        <v>17</v>
      </c>
      <c r="C21" s="19">
        <v>6946</v>
      </c>
      <c r="D21" s="19">
        <v>647010</v>
      </c>
      <c r="E21" s="19" t="s">
        <v>17</v>
      </c>
      <c r="F21" s="19">
        <v>781</v>
      </c>
      <c r="G21" s="19">
        <v>17367</v>
      </c>
      <c r="H21" s="7" t="s">
        <v>17</v>
      </c>
      <c r="I21" s="40" t="s">
        <v>20</v>
      </c>
    </row>
    <row r="22" spans="1:9" s="13" customFormat="1" ht="18" customHeight="1" x14ac:dyDescent="0.25">
      <c r="A22" s="43" t="s">
        <v>21</v>
      </c>
      <c r="B22" s="68" t="s">
        <v>17</v>
      </c>
      <c r="C22" s="81" t="s">
        <v>1</v>
      </c>
      <c r="D22" s="81">
        <f>+D20-D21</f>
        <v>33166</v>
      </c>
      <c r="E22" s="81" t="s">
        <v>17</v>
      </c>
      <c r="F22" s="81">
        <v>2408</v>
      </c>
      <c r="G22" s="81">
        <v>30711</v>
      </c>
      <c r="H22" s="68" t="s">
        <v>17</v>
      </c>
      <c r="I22" s="75" t="s">
        <v>22</v>
      </c>
    </row>
    <row r="23" spans="1:9" x14ac:dyDescent="0.25">
      <c r="A23" s="213">
        <v>2016</v>
      </c>
      <c r="B23" s="214"/>
      <c r="C23" s="214"/>
      <c r="D23" s="215"/>
      <c r="E23" s="214"/>
      <c r="F23" s="215"/>
      <c r="G23" s="215"/>
      <c r="H23" s="214"/>
      <c r="I23" s="216">
        <v>2016</v>
      </c>
    </row>
    <row r="24" spans="1:9" s="8" customFormat="1" ht="18" customHeight="1" x14ac:dyDescent="0.25">
      <c r="A24" s="73" t="s">
        <v>16</v>
      </c>
      <c r="B24" s="71" t="s">
        <v>17</v>
      </c>
      <c r="C24" s="19">
        <v>8485</v>
      </c>
      <c r="D24" s="80">
        <f>+T.16!F7</f>
        <v>751811</v>
      </c>
      <c r="E24" s="80" t="s">
        <v>17</v>
      </c>
      <c r="F24" s="80">
        <f>+T.16!J7</f>
        <v>2946</v>
      </c>
      <c r="G24" s="80">
        <f>+T.16!L7</f>
        <v>48079</v>
      </c>
      <c r="H24" s="71" t="s">
        <v>17</v>
      </c>
      <c r="I24" s="74" t="s">
        <v>18</v>
      </c>
    </row>
    <row r="25" spans="1:9" s="50" customFormat="1" ht="18" customHeight="1" x14ac:dyDescent="0.25">
      <c r="A25" s="42" t="s">
        <v>19</v>
      </c>
      <c r="B25" s="7" t="s">
        <v>17</v>
      </c>
      <c r="C25" s="19">
        <f>+T.16!D31</f>
        <v>8485</v>
      </c>
      <c r="D25" s="19">
        <f>+T.16!F31</f>
        <v>693784</v>
      </c>
      <c r="E25" s="19" t="s">
        <v>17</v>
      </c>
      <c r="F25" s="19">
        <f>+T.16!J31</f>
        <v>364</v>
      </c>
      <c r="G25" s="19">
        <f>+T.16!L31</f>
        <v>17367</v>
      </c>
      <c r="H25" s="7" t="s">
        <v>17</v>
      </c>
      <c r="I25" s="40" t="s">
        <v>20</v>
      </c>
    </row>
    <row r="26" spans="1:9" s="13" customFormat="1" ht="18" customHeight="1" thickBot="1" x14ac:dyDescent="0.3">
      <c r="A26" s="222" t="s">
        <v>21</v>
      </c>
      <c r="B26" s="226" t="s">
        <v>17</v>
      </c>
      <c r="C26" s="241" t="str">
        <f>+T.16!D55</f>
        <v xml:space="preserve">na </v>
      </c>
      <c r="D26" s="241">
        <f>+T.16!F55</f>
        <v>58027</v>
      </c>
      <c r="E26" s="241" t="s">
        <v>17</v>
      </c>
      <c r="F26" s="241">
        <f>+T.16!J55</f>
        <v>2582</v>
      </c>
      <c r="G26" s="241">
        <f>+T.16!L55</f>
        <v>30711</v>
      </c>
      <c r="H26" s="226" t="s">
        <v>17</v>
      </c>
      <c r="I26" s="227" t="s">
        <v>22</v>
      </c>
    </row>
    <row r="27" spans="1:9" s="65" customFormat="1" ht="21" thickTop="1" thickBot="1" x14ac:dyDescent="0.3">
      <c r="A27" s="232" t="s">
        <v>183</v>
      </c>
      <c r="B27" s="233"/>
      <c r="C27" s="233"/>
      <c r="D27" s="233"/>
      <c r="E27" s="233"/>
      <c r="F27" s="233"/>
      <c r="G27" s="233"/>
      <c r="H27" s="234"/>
      <c r="I27" s="235"/>
    </row>
    <row r="28" spans="1:9" ht="15.75" thickTop="1" x14ac:dyDescent="0.25">
      <c r="A28" s="213">
        <v>2012</v>
      </c>
      <c r="B28" s="214"/>
      <c r="C28" s="214"/>
      <c r="D28" s="215"/>
      <c r="E28" s="214"/>
      <c r="F28" s="215"/>
      <c r="G28" s="215"/>
      <c r="H28" s="214"/>
      <c r="I28" s="216">
        <v>2012</v>
      </c>
    </row>
    <row r="29" spans="1:9" s="8" customFormat="1" ht="18" customHeight="1" x14ac:dyDescent="0.25">
      <c r="A29" s="73" t="s">
        <v>16</v>
      </c>
      <c r="B29" s="71" t="s">
        <v>17</v>
      </c>
      <c r="C29" s="19">
        <v>1604</v>
      </c>
      <c r="D29" s="80">
        <v>248216</v>
      </c>
      <c r="E29" s="80" t="s">
        <v>17</v>
      </c>
      <c r="F29" s="80">
        <v>1625</v>
      </c>
      <c r="G29" s="80">
        <v>34981</v>
      </c>
      <c r="H29" s="71" t="s">
        <v>17</v>
      </c>
      <c r="I29" s="74" t="s">
        <v>18</v>
      </c>
    </row>
    <row r="30" spans="1:9" s="50" customFormat="1" ht="18" customHeight="1" x14ac:dyDescent="0.25">
      <c r="A30" s="42" t="s">
        <v>19</v>
      </c>
      <c r="B30" s="7" t="s">
        <v>17</v>
      </c>
      <c r="C30" s="19">
        <v>1604</v>
      </c>
      <c r="D30" s="19">
        <v>243983</v>
      </c>
      <c r="E30" s="19" t="s">
        <v>17</v>
      </c>
      <c r="F30" s="19">
        <v>747</v>
      </c>
      <c r="G30" s="19">
        <v>11899</v>
      </c>
      <c r="H30" s="7" t="s">
        <v>17</v>
      </c>
      <c r="I30" s="40" t="s">
        <v>20</v>
      </c>
    </row>
    <row r="31" spans="1:9" s="13" customFormat="1" ht="18" customHeight="1" x14ac:dyDescent="0.25">
      <c r="A31" s="43" t="s">
        <v>21</v>
      </c>
      <c r="B31" s="68" t="s">
        <v>17</v>
      </c>
      <c r="C31" s="81" t="s">
        <v>1</v>
      </c>
      <c r="D31" s="81">
        <v>4233</v>
      </c>
      <c r="E31" s="81" t="s">
        <v>17</v>
      </c>
      <c r="F31" s="81">
        <v>878</v>
      </c>
      <c r="G31" s="81">
        <v>23082</v>
      </c>
      <c r="H31" s="68" t="s">
        <v>17</v>
      </c>
      <c r="I31" s="75" t="s">
        <v>22</v>
      </c>
    </row>
    <row r="32" spans="1:9" x14ac:dyDescent="0.25">
      <c r="A32" s="213">
        <v>2013</v>
      </c>
      <c r="B32" s="214"/>
      <c r="C32" s="214"/>
      <c r="D32" s="215"/>
      <c r="E32" s="214"/>
      <c r="F32" s="215"/>
      <c r="G32" s="215"/>
      <c r="H32" s="214"/>
      <c r="I32" s="216">
        <v>2013</v>
      </c>
    </row>
    <row r="33" spans="1:9" s="8" customFormat="1" ht="18" customHeight="1" x14ac:dyDescent="0.25">
      <c r="A33" s="73" t="s">
        <v>16</v>
      </c>
      <c r="B33" s="71" t="s">
        <v>17</v>
      </c>
      <c r="C33" s="19">
        <v>1354</v>
      </c>
      <c r="D33" s="80">
        <v>267299</v>
      </c>
      <c r="E33" s="80" t="s">
        <v>17</v>
      </c>
      <c r="F33" s="80">
        <v>1193</v>
      </c>
      <c r="G33" s="80">
        <v>34981</v>
      </c>
      <c r="H33" s="71" t="s">
        <v>17</v>
      </c>
      <c r="I33" s="74" t="s">
        <v>18</v>
      </c>
    </row>
    <row r="34" spans="1:9" s="50" customFormat="1" ht="18" customHeight="1" x14ac:dyDescent="0.25">
      <c r="A34" s="42" t="s">
        <v>19</v>
      </c>
      <c r="B34" s="7" t="s">
        <v>17</v>
      </c>
      <c r="C34" s="19">
        <v>1354</v>
      </c>
      <c r="D34" s="19">
        <v>261392</v>
      </c>
      <c r="E34" s="19" t="s">
        <v>17</v>
      </c>
      <c r="F34" s="19">
        <v>400</v>
      </c>
      <c r="G34" s="19">
        <v>11899</v>
      </c>
      <c r="H34" s="7" t="s">
        <v>17</v>
      </c>
      <c r="I34" s="40" t="s">
        <v>20</v>
      </c>
    </row>
    <row r="35" spans="1:9" s="13" customFormat="1" ht="18" customHeight="1" x14ac:dyDescent="0.25">
      <c r="A35" s="43" t="s">
        <v>21</v>
      </c>
      <c r="B35" s="68" t="s">
        <v>17</v>
      </c>
      <c r="C35" s="81" t="s">
        <v>1</v>
      </c>
      <c r="D35" s="81">
        <v>5907</v>
      </c>
      <c r="E35" s="81" t="s">
        <v>17</v>
      </c>
      <c r="F35" s="81">
        <v>793</v>
      </c>
      <c r="G35" s="81">
        <v>23082</v>
      </c>
      <c r="H35" s="68" t="s">
        <v>17</v>
      </c>
      <c r="I35" s="75" t="s">
        <v>22</v>
      </c>
    </row>
    <row r="36" spans="1:9" x14ac:dyDescent="0.25">
      <c r="A36" s="213">
        <v>2014</v>
      </c>
      <c r="B36" s="214"/>
      <c r="C36" s="214"/>
      <c r="D36" s="215"/>
      <c r="E36" s="214"/>
      <c r="F36" s="215"/>
      <c r="G36" s="215"/>
      <c r="H36" s="214"/>
      <c r="I36" s="216">
        <v>2014</v>
      </c>
    </row>
    <row r="37" spans="1:9" s="8" customFormat="1" ht="18" customHeight="1" x14ac:dyDescent="0.25">
      <c r="A37" s="73" t="s">
        <v>16</v>
      </c>
      <c r="B37" s="71" t="s">
        <v>17</v>
      </c>
      <c r="C37" s="19">
        <v>1046</v>
      </c>
      <c r="D37" s="80">
        <v>272502</v>
      </c>
      <c r="E37" s="80" t="s">
        <v>17</v>
      </c>
      <c r="F37" s="80">
        <v>1033</v>
      </c>
      <c r="G37" s="80">
        <v>25761</v>
      </c>
      <c r="H37" s="71" t="s">
        <v>17</v>
      </c>
      <c r="I37" s="74" t="s">
        <v>18</v>
      </c>
    </row>
    <row r="38" spans="1:9" s="50" customFormat="1" ht="18" customHeight="1" x14ac:dyDescent="0.25">
      <c r="A38" s="42" t="s">
        <v>19</v>
      </c>
      <c r="B38" s="7" t="s">
        <v>17</v>
      </c>
      <c r="C38" s="19">
        <v>1046</v>
      </c>
      <c r="D38" s="19">
        <v>258880</v>
      </c>
      <c r="E38" s="19" t="s">
        <v>17</v>
      </c>
      <c r="F38" s="19">
        <v>257</v>
      </c>
      <c r="G38" s="19">
        <v>7957</v>
      </c>
      <c r="H38" s="7" t="s">
        <v>17</v>
      </c>
      <c r="I38" s="40" t="s">
        <v>20</v>
      </c>
    </row>
    <row r="39" spans="1:9" s="13" customFormat="1" ht="18" customHeight="1" x14ac:dyDescent="0.25">
      <c r="A39" s="43" t="s">
        <v>21</v>
      </c>
      <c r="B39" s="68" t="s">
        <v>17</v>
      </c>
      <c r="C39" s="81" t="s">
        <v>1</v>
      </c>
      <c r="D39" s="81">
        <v>13622</v>
      </c>
      <c r="E39" s="81" t="s">
        <v>17</v>
      </c>
      <c r="F39" s="81">
        <v>776</v>
      </c>
      <c r="G39" s="81">
        <v>17804</v>
      </c>
      <c r="H39" s="68" t="s">
        <v>17</v>
      </c>
      <c r="I39" s="75" t="s">
        <v>22</v>
      </c>
    </row>
    <row r="40" spans="1:9" x14ac:dyDescent="0.25">
      <c r="A40" s="213">
        <v>2015</v>
      </c>
      <c r="B40" s="214"/>
      <c r="C40" s="214"/>
      <c r="D40" s="215"/>
      <c r="E40" s="214"/>
      <c r="F40" s="215"/>
      <c r="G40" s="215"/>
      <c r="H40" s="214"/>
      <c r="I40" s="216">
        <v>2015</v>
      </c>
    </row>
    <row r="41" spans="1:9" s="8" customFormat="1" ht="18" customHeight="1" x14ac:dyDescent="0.25">
      <c r="A41" s="73" t="s">
        <v>16</v>
      </c>
      <c r="B41" s="71" t="s">
        <v>17</v>
      </c>
      <c r="C41" s="19">
        <v>1042</v>
      </c>
      <c r="D41" s="80">
        <v>247915</v>
      </c>
      <c r="E41" s="80" t="s">
        <v>17</v>
      </c>
      <c r="F41" s="80">
        <v>1040</v>
      </c>
      <c r="G41" s="80">
        <v>19418</v>
      </c>
      <c r="H41" s="71" t="s">
        <v>17</v>
      </c>
      <c r="I41" s="74" t="s">
        <v>18</v>
      </c>
    </row>
    <row r="42" spans="1:9" s="50" customFormat="1" ht="18" customHeight="1" x14ac:dyDescent="0.25">
      <c r="A42" s="42" t="s">
        <v>19</v>
      </c>
      <c r="B42" s="7" t="s">
        <v>17</v>
      </c>
      <c r="C42" s="19">
        <v>1042</v>
      </c>
      <c r="D42" s="19">
        <v>230578</v>
      </c>
      <c r="E42" s="19" t="s">
        <v>17</v>
      </c>
      <c r="F42" s="19">
        <v>251</v>
      </c>
      <c r="G42" s="19">
        <v>8650</v>
      </c>
      <c r="H42" s="7" t="s">
        <v>17</v>
      </c>
      <c r="I42" s="40" t="s">
        <v>20</v>
      </c>
    </row>
    <row r="43" spans="1:9" s="13" customFormat="1" ht="18" customHeight="1" x14ac:dyDescent="0.25">
      <c r="A43" s="43" t="s">
        <v>21</v>
      </c>
      <c r="B43" s="68" t="s">
        <v>17</v>
      </c>
      <c r="C43" s="81" t="s">
        <v>1</v>
      </c>
      <c r="D43" s="81">
        <f>+D41-D42</f>
        <v>17337</v>
      </c>
      <c r="E43" s="81" t="s">
        <v>17</v>
      </c>
      <c r="F43" s="81">
        <v>789</v>
      </c>
      <c r="G43" s="81">
        <v>10768</v>
      </c>
      <c r="H43" s="68" t="s">
        <v>17</v>
      </c>
      <c r="I43" s="75" t="s">
        <v>22</v>
      </c>
    </row>
    <row r="44" spans="1:9" x14ac:dyDescent="0.25">
      <c r="A44" s="213">
        <v>2016</v>
      </c>
      <c r="B44" s="214"/>
      <c r="C44" s="214"/>
      <c r="D44" s="215"/>
      <c r="E44" s="214"/>
      <c r="F44" s="215"/>
      <c r="G44" s="215"/>
      <c r="H44" s="214"/>
      <c r="I44" s="216">
        <v>2016</v>
      </c>
    </row>
    <row r="45" spans="1:9" s="8" customFormat="1" ht="18" customHeight="1" x14ac:dyDescent="0.25">
      <c r="A45" s="73" t="s">
        <v>16</v>
      </c>
      <c r="B45" s="71" t="s">
        <v>17</v>
      </c>
      <c r="C45" s="19">
        <v>1487</v>
      </c>
      <c r="D45" s="80">
        <f>+T.16!F15</f>
        <v>292966</v>
      </c>
      <c r="E45" s="80" t="s">
        <v>17</v>
      </c>
      <c r="F45" s="80">
        <f>+T.16!J15</f>
        <v>1050</v>
      </c>
      <c r="G45" s="80">
        <f>+T.16!L15</f>
        <v>19418</v>
      </c>
      <c r="H45" s="71" t="s">
        <v>17</v>
      </c>
      <c r="I45" s="74" t="s">
        <v>18</v>
      </c>
    </row>
    <row r="46" spans="1:9" s="50" customFormat="1" ht="18" customHeight="1" x14ac:dyDescent="0.25">
      <c r="A46" s="42" t="s">
        <v>19</v>
      </c>
      <c r="B46" s="7" t="s">
        <v>17</v>
      </c>
      <c r="C46" s="19">
        <f>+T.16!D39</f>
        <v>1487</v>
      </c>
      <c r="D46" s="19">
        <f>+T.16!F39</f>
        <v>254108</v>
      </c>
      <c r="E46" s="19" t="s">
        <v>17</v>
      </c>
      <c r="F46" s="19">
        <f>+T.16!J39</f>
        <v>112</v>
      </c>
      <c r="G46" s="19">
        <f>+T.16!L39</f>
        <v>8650</v>
      </c>
      <c r="H46" s="7" t="s">
        <v>17</v>
      </c>
      <c r="I46" s="40" t="s">
        <v>20</v>
      </c>
    </row>
    <row r="47" spans="1:9" s="13" customFormat="1" ht="18" customHeight="1" thickBot="1" x14ac:dyDescent="0.3">
      <c r="A47" s="222" t="s">
        <v>21</v>
      </c>
      <c r="B47" s="226" t="s">
        <v>17</v>
      </c>
      <c r="C47" s="241" t="str">
        <f>+T.16!D63</f>
        <v xml:space="preserve">na </v>
      </c>
      <c r="D47" s="241">
        <f>+T.16!F63</f>
        <v>38858</v>
      </c>
      <c r="E47" s="241" t="s">
        <v>17</v>
      </c>
      <c r="F47" s="241">
        <f>+T.16!J63</f>
        <v>938</v>
      </c>
      <c r="G47" s="241">
        <f>+T.16!L63</f>
        <v>10769</v>
      </c>
      <c r="H47" s="226" t="s">
        <v>17</v>
      </c>
      <c r="I47" s="227" t="s">
        <v>22</v>
      </c>
    </row>
    <row r="48" spans="1:9" s="65" customFormat="1" ht="21" thickTop="1" thickBot="1" x14ac:dyDescent="0.3">
      <c r="A48" s="228" t="s">
        <v>182</v>
      </c>
      <c r="B48" s="229"/>
      <c r="C48" s="229"/>
      <c r="D48" s="229"/>
      <c r="E48" s="229"/>
      <c r="F48" s="229"/>
      <c r="G48" s="229"/>
      <c r="H48" s="230"/>
      <c r="I48" s="231"/>
    </row>
    <row r="49" spans="1:9" ht="15.75" thickTop="1" x14ac:dyDescent="0.25">
      <c r="A49" s="213">
        <v>2012</v>
      </c>
      <c r="B49" s="214"/>
      <c r="C49" s="214"/>
      <c r="D49" s="215"/>
      <c r="E49" s="214"/>
      <c r="F49" s="215"/>
      <c r="G49" s="215"/>
      <c r="H49" s="214"/>
      <c r="I49" s="216">
        <v>2012</v>
      </c>
    </row>
    <row r="50" spans="1:9" s="8" customFormat="1" ht="18" customHeight="1" x14ac:dyDescent="0.25">
      <c r="A50" s="73" t="s">
        <v>16</v>
      </c>
      <c r="B50" s="71" t="s">
        <v>17</v>
      </c>
      <c r="C50" s="19">
        <v>5184</v>
      </c>
      <c r="D50" s="80">
        <v>359316</v>
      </c>
      <c r="E50" s="80" t="s">
        <v>17</v>
      </c>
      <c r="F50" s="80">
        <v>4853</v>
      </c>
      <c r="G50" s="80">
        <v>29767</v>
      </c>
      <c r="H50" s="71" t="s">
        <v>17</v>
      </c>
      <c r="I50" s="74" t="s">
        <v>18</v>
      </c>
    </row>
    <row r="51" spans="1:9" s="50" customFormat="1" ht="18" customHeight="1" x14ac:dyDescent="0.25">
      <c r="A51" s="42" t="s">
        <v>138</v>
      </c>
      <c r="B51" s="7" t="s">
        <v>17</v>
      </c>
      <c r="C51" s="19">
        <v>5184</v>
      </c>
      <c r="D51" s="19">
        <v>358870</v>
      </c>
      <c r="E51" s="19" t="s">
        <v>17</v>
      </c>
      <c r="F51" s="19">
        <v>1839</v>
      </c>
      <c r="G51" s="19">
        <v>12719</v>
      </c>
      <c r="H51" s="7" t="s">
        <v>17</v>
      </c>
      <c r="I51" s="40" t="s">
        <v>20</v>
      </c>
    </row>
    <row r="52" spans="1:9" s="13" customFormat="1" ht="18" customHeight="1" x14ac:dyDescent="0.25">
      <c r="A52" s="43" t="s">
        <v>139</v>
      </c>
      <c r="B52" s="68" t="s">
        <v>17</v>
      </c>
      <c r="C52" s="81" t="s">
        <v>1</v>
      </c>
      <c r="D52" s="81">
        <v>446</v>
      </c>
      <c r="E52" s="81" t="s">
        <v>17</v>
      </c>
      <c r="F52" s="81">
        <v>3014</v>
      </c>
      <c r="G52" s="81">
        <v>17048</v>
      </c>
      <c r="H52" s="68" t="s">
        <v>17</v>
      </c>
      <c r="I52" s="75" t="s">
        <v>22</v>
      </c>
    </row>
    <row r="53" spans="1:9" x14ac:dyDescent="0.25">
      <c r="A53" s="213">
        <v>2013</v>
      </c>
      <c r="B53" s="214"/>
      <c r="C53" s="214"/>
      <c r="D53" s="215"/>
      <c r="E53" s="214"/>
      <c r="F53" s="215"/>
      <c r="G53" s="215"/>
      <c r="H53" s="214"/>
      <c r="I53" s="216">
        <v>2013</v>
      </c>
    </row>
    <row r="54" spans="1:9" s="8" customFormat="1" ht="18" customHeight="1" x14ac:dyDescent="0.25">
      <c r="A54" s="73" t="s">
        <v>16</v>
      </c>
      <c r="B54" s="71" t="s">
        <v>17</v>
      </c>
      <c r="C54" s="19">
        <v>7114</v>
      </c>
      <c r="D54" s="80">
        <v>365348</v>
      </c>
      <c r="E54" s="80" t="s">
        <v>17</v>
      </c>
      <c r="F54" s="80">
        <v>2932</v>
      </c>
      <c r="G54" s="80">
        <v>29767</v>
      </c>
      <c r="H54" s="71" t="s">
        <v>17</v>
      </c>
      <c r="I54" s="74" t="s">
        <v>18</v>
      </c>
    </row>
    <row r="55" spans="1:9" s="50" customFormat="1" ht="18" customHeight="1" x14ac:dyDescent="0.25">
      <c r="A55" s="42" t="s">
        <v>138</v>
      </c>
      <c r="B55" s="7" t="s">
        <v>17</v>
      </c>
      <c r="C55" s="19">
        <v>7114</v>
      </c>
      <c r="D55" s="19">
        <v>361141</v>
      </c>
      <c r="E55" s="19" t="s">
        <v>17</v>
      </c>
      <c r="F55" s="19">
        <v>1029</v>
      </c>
      <c r="G55" s="19">
        <v>12719</v>
      </c>
      <c r="H55" s="7" t="s">
        <v>17</v>
      </c>
      <c r="I55" s="40" t="s">
        <v>20</v>
      </c>
    </row>
    <row r="56" spans="1:9" s="13" customFormat="1" ht="18" customHeight="1" x14ac:dyDescent="0.25">
      <c r="A56" s="43" t="s">
        <v>139</v>
      </c>
      <c r="B56" s="68" t="s">
        <v>17</v>
      </c>
      <c r="C56" s="81" t="s">
        <v>1</v>
      </c>
      <c r="D56" s="81">
        <v>4207</v>
      </c>
      <c r="E56" s="81" t="s">
        <v>17</v>
      </c>
      <c r="F56" s="81">
        <v>1903</v>
      </c>
      <c r="G56" s="81">
        <v>17048</v>
      </c>
      <c r="H56" s="68" t="s">
        <v>17</v>
      </c>
      <c r="I56" s="75" t="s">
        <v>22</v>
      </c>
    </row>
    <row r="57" spans="1:9" x14ac:dyDescent="0.25">
      <c r="A57" s="213">
        <v>2014</v>
      </c>
      <c r="B57" s="214"/>
      <c r="C57" s="214"/>
      <c r="D57" s="215"/>
      <c r="E57" s="214"/>
      <c r="F57" s="215"/>
      <c r="G57" s="215"/>
      <c r="H57" s="214"/>
      <c r="I57" s="216">
        <v>2014</v>
      </c>
    </row>
    <row r="58" spans="1:9" s="8" customFormat="1" ht="18" customHeight="1" x14ac:dyDescent="0.25">
      <c r="A58" s="73" t="s">
        <v>16</v>
      </c>
      <c r="B58" s="71" t="s">
        <v>17</v>
      </c>
      <c r="C58" s="19">
        <v>6368</v>
      </c>
      <c r="D58" s="80">
        <v>399128</v>
      </c>
      <c r="E58" s="80" t="s">
        <v>17</v>
      </c>
      <c r="F58" s="80">
        <v>2229</v>
      </c>
      <c r="G58" s="80">
        <v>32315</v>
      </c>
      <c r="H58" s="71" t="s">
        <v>17</v>
      </c>
      <c r="I58" s="74" t="s">
        <v>18</v>
      </c>
    </row>
    <row r="59" spans="1:9" s="50" customFormat="1" ht="18" customHeight="1" x14ac:dyDescent="0.25">
      <c r="A59" s="42" t="s">
        <v>19</v>
      </c>
      <c r="B59" s="7" t="s">
        <v>17</v>
      </c>
      <c r="C59" s="19">
        <v>6368</v>
      </c>
      <c r="D59" s="19">
        <v>392425</v>
      </c>
      <c r="E59" s="19" t="s">
        <v>17</v>
      </c>
      <c r="F59" s="19">
        <v>569</v>
      </c>
      <c r="G59" s="19">
        <v>9183</v>
      </c>
      <c r="H59" s="7" t="s">
        <v>17</v>
      </c>
      <c r="I59" s="40" t="s">
        <v>20</v>
      </c>
    </row>
    <row r="60" spans="1:9" s="13" customFormat="1" ht="18" customHeight="1" x14ac:dyDescent="0.25">
      <c r="A60" s="43" t="s">
        <v>21</v>
      </c>
      <c r="B60" s="68" t="s">
        <v>17</v>
      </c>
      <c r="C60" s="81" t="s">
        <v>1</v>
      </c>
      <c r="D60" s="81">
        <v>6703</v>
      </c>
      <c r="E60" s="81" t="s">
        <v>17</v>
      </c>
      <c r="F60" s="81">
        <v>1660</v>
      </c>
      <c r="G60" s="81">
        <v>23132</v>
      </c>
      <c r="H60" s="68" t="s">
        <v>17</v>
      </c>
      <c r="I60" s="75" t="s">
        <v>22</v>
      </c>
    </row>
    <row r="61" spans="1:9" x14ac:dyDescent="0.25">
      <c r="A61" s="213">
        <v>2015</v>
      </c>
      <c r="B61" s="214"/>
      <c r="C61" s="214"/>
      <c r="D61" s="215"/>
      <c r="E61" s="214"/>
      <c r="F61" s="215"/>
      <c r="G61" s="215"/>
      <c r="H61" s="214"/>
      <c r="I61" s="216">
        <v>2015</v>
      </c>
    </row>
    <row r="62" spans="1:9" s="8" customFormat="1" ht="18" customHeight="1" x14ac:dyDescent="0.25">
      <c r="A62" s="73" t="s">
        <v>16</v>
      </c>
      <c r="B62" s="71" t="s">
        <v>17</v>
      </c>
      <c r="C62" s="19">
        <v>5904</v>
      </c>
      <c r="D62" s="80">
        <v>432261</v>
      </c>
      <c r="E62" s="80" t="s">
        <v>17</v>
      </c>
      <c r="F62" s="80">
        <v>2149</v>
      </c>
      <c r="G62" s="80">
        <v>28661</v>
      </c>
      <c r="H62" s="71" t="s">
        <v>17</v>
      </c>
      <c r="I62" s="74" t="s">
        <v>18</v>
      </c>
    </row>
    <row r="63" spans="1:9" s="50" customFormat="1" ht="18" customHeight="1" x14ac:dyDescent="0.25">
      <c r="A63" s="42" t="s">
        <v>138</v>
      </c>
      <c r="B63" s="7" t="s">
        <v>17</v>
      </c>
      <c r="C63" s="19">
        <v>5904</v>
      </c>
      <c r="D63" s="19">
        <v>416432</v>
      </c>
      <c r="E63" s="19" t="s">
        <v>17</v>
      </c>
      <c r="F63" s="19">
        <v>530</v>
      </c>
      <c r="G63" s="19">
        <v>8717</v>
      </c>
      <c r="H63" s="7" t="s">
        <v>17</v>
      </c>
      <c r="I63" s="40" t="s">
        <v>20</v>
      </c>
    </row>
    <row r="64" spans="1:9" s="13" customFormat="1" ht="18" customHeight="1" x14ac:dyDescent="0.25">
      <c r="A64" s="43" t="s">
        <v>139</v>
      </c>
      <c r="B64" s="68" t="s">
        <v>17</v>
      </c>
      <c r="C64" s="81" t="s">
        <v>1</v>
      </c>
      <c r="D64" s="81">
        <f>+D62-D63</f>
        <v>15829</v>
      </c>
      <c r="E64" s="81" t="s">
        <v>17</v>
      </c>
      <c r="F64" s="81">
        <v>1619</v>
      </c>
      <c r="G64" s="81">
        <v>19943</v>
      </c>
      <c r="H64" s="68" t="s">
        <v>17</v>
      </c>
      <c r="I64" s="75" t="s">
        <v>22</v>
      </c>
    </row>
    <row r="65" spans="1:9" x14ac:dyDescent="0.25">
      <c r="A65" s="213">
        <v>2016</v>
      </c>
      <c r="B65" s="214"/>
      <c r="C65" s="214"/>
      <c r="D65" s="215"/>
      <c r="E65" s="214"/>
      <c r="F65" s="215"/>
      <c r="G65" s="215"/>
      <c r="H65" s="214"/>
      <c r="I65" s="216">
        <v>2016</v>
      </c>
    </row>
    <row r="66" spans="1:9" s="8" customFormat="1" ht="18" customHeight="1" x14ac:dyDescent="0.25">
      <c r="A66" s="73" t="s">
        <v>16</v>
      </c>
      <c r="B66" s="71" t="s">
        <v>17</v>
      </c>
      <c r="C66" s="19">
        <v>6998</v>
      </c>
      <c r="D66" s="80">
        <f>+T.16!F23</f>
        <v>458845</v>
      </c>
      <c r="E66" s="80" t="s">
        <v>17</v>
      </c>
      <c r="F66" s="80">
        <f>+T.16!J23</f>
        <v>1896</v>
      </c>
      <c r="G66" s="80">
        <f>+T.16!L23</f>
        <v>28660</v>
      </c>
      <c r="H66" s="71" t="s">
        <v>17</v>
      </c>
      <c r="I66" s="74" t="s">
        <v>18</v>
      </c>
    </row>
    <row r="67" spans="1:9" s="50" customFormat="1" ht="18" customHeight="1" x14ac:dyDescent="0.25">
      <c r="A67" s="42" t="s">
        <v>138</v>
      </c>
      <c r="B67" s="7" t="s">
        <v>17</v>
      </c>
      <c r="C67" s="19">
        <f>+T.16!D47</f>
        <v>6998</v>
      </c>
      <c r="D67" s="19">
        <f>+T.16!F47</f>
        <v>439676</v>
      </c>
      <c r="E67" s="19" t="s">
        <v>17</v>
      </c>
      <c r="F67" s="19">
        <f>+T.16!J47</f>
        <v>252</v>
      </c>
      <c r="G67" s="19">
        <f>+T.16!L47</f>
        <v>8717</v>
      </c>
      <c r="H67" s="7" t="s">
        <v>17</v>
      </c>
      <c r="I67" s="40" t="s">
        <v>20</v>
      </c>
    </row>
    <row r="68" spans="1:9" s="13" customFormat="1" ht="18" customHeight="1" thickBot="1" x14ac:dyDescent="0.3">
      <c r="A68" s="222" t="s">
        <v>139</v>
      </c>
      <c r="B68" s="226" t="s">
        <v>17</v>
      </c>
      <c r="C68" s="241" t="str">
        <f>+T.16!D71</f>
        <v xml:space="preserve">na </v>
      </c>
      <c r="D68" s="241">
        <f>+T.16!F71</f>
        <v>19169</v>
      </c>
      <c r="E68" s="241" t="s">
        <v>17</v>
      </c>
      <c r="F68" s="241">
        <f>+T.16!J71</f>
        <v>1644</v>
      </c>
      <c r="G68" s="241">
        <f>+T.16!L71</f>
        <v>19943</v>
      </c>
      <c r="H68" s="226" t="s">
        <v>17</v>
      </c>
      <c r="I68" s="227" t="s">
        <v>22</v>
      </c>
    </row>
    <row r="69" spans="1:9" ht="15.75" thickTop="1" x14ac:dyDescent="0.25">
      <c r="A69" s="358" t="s">
        <v>311</v>
      </c>
      <c r="B69" s="358"/>
      <c r="C69" s="358"/>
      <c r="D69" s="136"/>
      <c r="E69" s="136"/>
      <c r="F69" s="136"/>
      <c r="G69" s="136"/>
      <c r="H69" s="136"/>
      <c r="I69" s="39" t="s">
        <v>312</v>
      </c>
    </row>
  </sheetData>
  <mergeCells count="3">
    <mergeCell ref="A4:A5"/>
    <mergeCell ref="I4:I5"/>
    <mergeCell ref="A69:C69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rowBreaks count="2" manualBreakCount="2">
    <brk id="26" max="8" man="1"/>
    <brk id="4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50</vt:i4>
      </vt:variant>
    </vt:vector>
  </HeadingPairs>
  <TitlesOfParts>
    <vt:vector size="68" baseType="lpstr">
      <vt:lpstr>غلاف</vt:lpstr>
      <vt:lpstr>T.1</vt:lpstr>
      <vt:lpstr>T.2</vt:lpstr>
      <vt:lpstr>T.3</vt:lpstr>
      <vt:lpstr>T.4</vt:lpstr>
      <vt:lpstr>T.5</vt:lpstr>
      <vt:lpstr>T.6</vt:lpstr>
      <vt:lpstr>T.7</vt:lpstr>
      <vt:lpstr>T.8</vt:lpstr>
      <vt:lpstr>T.9</vt:lpstr>
      <vt:lpstr>T.10</vt:lpstr>
      <vt:lpstr>T.11</vt:lpstr>
      <vt:lpstr>T.12</vt:lpstr>
      <vt:lpstr>T.13</vt:lpstr>
      <vt:lpstr>T.14</vt:lpstr>
      <vt:lpstr>T.15</vt:lpstr>
      <vt:lpstr>T.16</vt:lpstr>
      <vt:lpstr>T.17</vt:lpstr>
      <vt:lpstr>T.1!_ftn1</vt:lpstr>
      <vt:lpstr>T.1!_ftnref1</vt:lpstr>
      <vt:lpstr>T.10!_Toc445735924</vt:lpstr>
      <vt:lpstr>T.3!_Toc445736018</vt:lpstr>
      <vt:lpstr>T.5!_Toc445736021</vt:lpstr>
      <vt:lpstr>T.6!_Toc445736024</vt:lpstr>
      <vt:lpstr>T.7!_Toc445736027</vt:lpstr>
      <vt:lpstr>T.9!_Toc445736033</vt:lpstr>
      <vt:lpstr>T.10!_Toc445736036</vt:lpstr>
      <vt:lpstr>T.1!_Toc455920368</vt:lpstr>
      <vt:lpstr>T.3!_Toc455998640</vt:lpstr>
      <vt:lpstr>T.5!_Toc455998643</vt:lpstr>
      <vt:lpstr>T.7!_Toc455998649</vt:lpstr>
      <vt:lpstr>T.9!_Toc455998655</vt:lpstr>
      <vt:lpstr>T.1!_Toc456503083</vt:lpstr>
      <vt:lpstr>T.1!Print_Area</vt:lpstr>
      <vt:lpstr>T.10!Print_Area</vt:lpstr>
      <vt:lpstr>T.11!Print_Area</vt:lpstr>
      <vt:lpstr>T.12!Print_Area</vt:lpstr>
      <vt:lpstr>T.13!Print_Area</vt:lpstr>
      <vt:lpstr>T.14!Print_Area</vt:lpstr>
      <vt:lpstr>T.15!Print_Area</vt:lpstr>
      <vt:lpstr>T.16!Print_Area</vt:lpstr>
      <vt:lpstr>T.17!Print_Area</vt:lpstr>
      <vt:lpstr>T.2!Print_Area</vt:lpstr>
      <vt:lpstr>T.3!Print_Area</vt:lpstr>
      <vt:lpstr>T.4!Print_Area</vt:lpstr>
      <vt:lpstr>T.5!Print_Area</vt:lpstr>
      <vt:lpstr>T.6!Print_Area</vt:lpstr>
      <vt:lpstr>T.7!Print_Area</vt:lpstr>
      <vt:lpstr>T.8!Print_Area</vt:lpstr>
      <vt:lpstr>T.9!Print_Area</vt:lpstr>
      <vt:lpstr>غلاف!Print_Area</vt:lpstr>
      <vt:lpstr>T.1!Print_Titles</vt:lpstr>
      <vt:lpstr>T.10!Print_Titles</vt:lpstr>
      <vt:lpstr>T.11!Print_Titles</vt:lpstr>
      <vt:lpstr>T.12!Print_Titles</vt:lpstr>
      <vt:lpstr>T.13!Print_Titles</vt:lpstr>
      <vt:lpstr>T.14!Print_Titles</vt:lpstr>
      <vt:lpstr>T.15!Print_Titles</vt:lpstr>
      <vt:lpstr>T.16!Print_Titles</vt:lpstr>
      <vt:lpstr>T.17!Print_Titles</vt:lpstr>
      <vt:lpstr>T.2!Print_Titles</vt:lpstr>
      <vt:lpstr>T.3!Print_Titles</vt:lpstr>
      <vt:lpstr>T.4!Print_Titles</vt:lpstr>
      <vt:lpstr>T.5!Print_Titles</vt:lpstr>
      <vt:lpstr>T.6!Print_Titles</vt:lpstr>
      <vt:lpstr>T.7!Print_Titles</vt:lpstr>
      <vt:lpstr>T.8!Print_Titles</vt:lpstr>
      <vt:lpstr>T.9!Print_Titles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2018-09-25T05:10:37Z</dcterms:modified>
</cp:coreProperties>
</file>