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tabRatio="955" activeTab="10"/>
  </bookViews>
  <sheets>
    <sheet name="الغلاف" sheetId="51" r:id="rId1"/>
    <sheet name="المحتويات" sheetId="50" r:id="rId2"/>
    <sheet name="الرموز في الجداول" sheetId="52" r:id="rId3"/>
    <sheet name="المفاهيم والمصطلحات" sheetId="54" r:id="rId4"/>
    <sheet name="الجداول" sheetId="53" r:id="rId5"/>
    <sheet name="الاشكال البيانية" sheetId="55" r:id="rId6"/>
    <sheet name="المقدمة" sheetId="56" r:id="rId7"/>
    <sheet name="المرافق الصحية" sheetId="49" r:id="rId8"/>
    <sheet name="CH 1.1" sheetId="1" r:id="rId9"/>
    <sheet name="CH 1.2" sheetId="3" r:id="rId10"/>
    <sheet name="CH 1.3" sheetId="4" r:id="rId11"/>
    <sheet name="CH 1.4" sheetId="32" r:id="rId12"/>
    <sheet name="القوى العاملة الصحية" sheetId="57" r:id="rId13"/>
    <sheet name="CH 2.1" sheetId="6" r:id="rId14"/>
    <sheet name="CH 2.2" sheetId="12" r:id="rId15"/>
    <sheet name="CH 2.3" sheetId="7" r:id="rId16"/>
    <sheet name="2.3.a" sheetId="26" r:id="rId17"/>
    <sheet name="CH 2.4" sheetId="8" r:id="rId18"/>
    <sheet name="CH 2.4.a" sheetId="27" r:id="rId19"/>
    <sheet name="CH2.5" sheetId="9" r:id="rId20"/>
    <sheet name="CH2.5.a" sheetId="28" r:id="rId21"/>
    <sheet name="CH2.5.b" sheetId="46" r:id="rId22"/>
    <sheet name="CH 2.6" sheetId="10" r:id="rId23"/>
    <sheet name="CH 2.6.a" sheetId="29" r:id="rId24"/>
    <sheet name="CH 2.7" sheetId="30" r:id="rId25"/>
    <sheet name="CH 2.7 a" sheetId="47" r:id="rId26"/>
    <sheet name="Sheet12" sheetId="58" r:id="rId27"/>
    <sheet name="CH 3.1" sheetId="13" r:id="rId28"/>
    <sheet name="CH 3.2" sheetId="14" r:id="rId29"/>
    <sheet name="CH 3.3" sheetId="15" r:id="rId30"/>
    <sheet name="CH 3.4" sheetId="16" r:id="rId31"/>
    <sheet name="CH 3.5" sheetId="17" r:id="rId32"/>
    <sheet name="CH 3.6" sheetId="18" r:id="rId33"/>
    <sheet name="CH 3.7" sheetId="19" r:id="rId34"/>
    <sheet name="CH 3.8" sheetId="48" r:id="rId35"/>
    <sheet name="CH 3.9" sheetId="20" r:id="rId36"/>
  </sheets>
  <definedNames>
    <definedName name="_xlnm.Print_Area" localSheetId="16">'2.3.a'!$A$1:$Z$41</definedName>
    <definedName name="_xlnm.Print_Area" localSheetId="8">'CH 1.1'!$A$1:$R$49</definedName>
    <definedName name="_xlnm.Print_Area" localSheetId="9">'CH 1.2'!$A$1:$T$34</definedName>
    <definedName name="_xlnm.Print_Area" localSheetId="10">'CH 1.3'!$A$1:$Q$47</definedName>
    <definedName name="_xlnm.Print_Area" localSheetId="11">'CH 1.4'!$A$1:$I$48</definedName>
    <definedName name="_xlnm.Print_Area" localSheetId="13">'CH 2.1'!$A$1:$I$41</definedName>
    <definedName name="_xlnm.Print_Area" localSheetId="14">'CH 2.2'!$A$1:$U$56</definedName>
    <definedName name="_xlnm.Print_Area" localSheetId="15">'CH 2.3'!$A$1:$T$41</definedName>
    <definedName name="_xlnm.Print_Area" localSheetId="17">'CH 2.4'!$A$1:$Q$41</definedName>
    <definedName name="_xlnm.Print_Area" localSheetId="18">'CH 2.4.a'!$A$1:$I$41</definedName>
    <definedName name="_xlnm.Print_Area" localSheetId="22">'CH 2.6'!$A$1:$I$44</definedName>
    <definedName name="_xlnm.Print_Area" localSheetId="23">'CH 2.6.a'!$A$1:$I$43</definedName>
    <definedName name="_xlnm.Print_Area" localSheetId="24">'CH 2.7'!$A$1:$J$42</definedName>
    <definedName name="_xlnm.Print_Area" localSheetId="25">'CH 2.7 a'!$A$1:$X$42</definedName>
    <definedName name="_xlnm.Print_Area" localSheetId="27">'CH 3.1'!$A$1:$U$44</definedName>
    <definedName name="_xlnm.Print_Area" localSheetId="28">'CH 3.2'!$A$1:$Q$25</definedName>
    <definedName name="_xlnm.Print_Area" localSheetId="29">'CH 3.3'!$A$1:$H$44</definedName>
    <definedName name="_xlnm.Print_Area" localSheetId="30">'CH 3.4'!$A$1:$I$70</definedName>
    <definedName name="_xlnm.Print_Area" localSheetId="31">'CH 3.5'!$A$1:$I$27</definedName>
    <definedName name="_xlnm.Print_Area" localSheetId="32">'CH 3.6'!$A$1:$H$33</definedName>
    <definedName name="_xlnm.Print_Area" localSheetId="33">'CH 3.7'!$A$1:$H$82</definedName>
    <definedName name="_xlnm.Print_Area" localSheetId="34">'CH 3.8'!$A$1:$H$14</definedName>
    <definedName name="_xlnm.Print_Area" localSheetId="35">'CH 3.9'!$A$1:$H$66</definedName>
    <definedName name="_xlnm.Print_Area" localSheetId="19">'CH2.5'!$A$1:$U$43</definedName>
    <definedName name="_xlnm.Print_Area" localSheetId="20">'CH2.5.a'!$A$1:$W$41</definedName>
    <definedName name="_xlnm.Print_Area" localSheetId="21">'CH2.5.b'!$A$1:$I$37</definedName>
    <definedName name="_xlnm.Print_Area" localSheetId="5">'الاشكال البيانية'!$A$1:$C$15</definedName>
    <definedName name="_xlnm.Print_Area" localSheetId="4">الجداول!$A$1:$C$28</definedName>
    <definedName name="_xlnm.Print_Area" localSheetId="2">'الرموز في الجداول'!$A$1:$C$19</definedName>
    <definedName name="_xlnm.Print_Area" localSheetId="0">الغلاف!$A$1:$B$8</definedName>
    <definedName name="_xlnm.Print_Area" localSheetId="12">'القوى العاملة الصحية'!$A$1:$A$2</definedName>
    <definedName name="_xlnm.Print_Area" localSheetId="7">'المرافق الصحية'!$A$1:$A$2</definedName>
    <definedName name="_xlnm.Print_Area" localSheetId="3">'المفاهيم والمصطلحات'!$A$1:$B$22</definedName>
    <definedName name="_xlnm.Print_Area" localSheetId="6">المقدمة!$A$1:$B$8</definedName>
  </definedNames>
  <calcPr calcId="162913"/>
</workbook>
</file>

<file path=xl/calcChain.xml><?xml version="1.0" encoding="utf-8"?>
<calcChain xmlns="http://schemas.openxmlformats.org/spreadsheetml/2006/main">
  <c r="L48" i="12" l="1"/>
  <c r="K48" i="12"/>
  <c r="G53" i="12"/>
  <c r="F53" i="12"/>
  <c r="C53" i="12"/>
  <c r="B53" i="12"/>
  <c r="H53" i="12" s="1"/>
  <c r="G52" i="12"/>
  <c r="F52" i="12"/>
  <c r="C52" i="12"/>
  <c r="C48" i="12" s="1"/>
  <c r="B52" i="12"/>
  <c r="H52" i="12" s="1"/>
  <c r="G51" i="12"/>
  <c r="H51" i="12" s="1"/>
  <c r="F51" i="12"/>
  <c r="C51" i="12"/>
  <c r="B51" i="12"/>
  <c r="G50" i="12"/>
  <c r="F50" i="12"/>
  <c r="H50" i="12" s="1"/>
  <c r="C50" i="12"/>
  <c r="B50" i="12"/>
  <c r="B48" i="12" s="1"/>
  <c r="G49" i="12"/>
  <c r="G48" i="12" s="1"/>
  <c r="F49" i="12"/>
  <c r="F48" i="12" s="1"/>
  <c r="H49" i="12"/>
  <c r="C49" i="12"/>
  <c r="B49" i="12"/>
  <c r="D48" i="12"/>
  <c r="H45" i="4"/>
  <c r="H44" i="4"/>
  <c r="H43" i="4"/>
  <c r="G42" i="4"/>
  <c r="E42" i="4"/>
  <c r="E41" i="4" s="1"/>
  <c r="D42" i="4"/>
  <c r="D41" i="4" s="1"/>
  <c r="C42" i="4"/>
  <c r="H42" i="4" s="1"/>
  <c r="G41" i="4"/>
  <c r="F41" i="4"/>
  <c r="B41" i="4"/>
  <c r="N29" i="1"/>
  <c r="N28" i="1"/>
  <c r="M29" i="1"/>
  <c r="M28" i="1"/>
  <c r="H45" i="1"/>
  <c r="G42" i="1"/>
  <c r="G41" i="1" s="1"/>
  <c r="E41" i="1"/>
  <c r="D41" i="1"/>
  <c r="C42" i="1"/>
  <c r="F41" i="1"/>
  <c r="B41" i="1"/>
  <c r="H48" i="12" l="1"/>
  <c r="E48" i="12"/>
  <c r="C41" i="4"/>
  <c r="H41" i="4" s="1"/>
  <c r="H42" i="1"/>
  <c r="C41" i="1"/>
  <c r="H41" i="1" s="1"/>
  <c r="W33" i="16"/>
  <c r="W32" i="16"/>
  <c r="W31" i="16"/>
  <c r="X22" i="16" l="1"/>
  <c r="N32" i="16" l="1"/>
  <c r="N33" i="16"/>
  <c r="L32" i="16"/>
  <c r="L33" i="16"/>
  <c r="H33" i="16" l="1"/>
  <c r="H32" i="16"/>
  <c r="N31" i="16"/>
  <c r="L31" i="16"/>
  <c r="H31" i="16"/>
  <c r="H10" i="14"/>
  <c r="L7" i="14"/>
  <c r="M10" i="14"/>
  <c r="M9" i="14"/>
  <c r="H12" i="14"/>
  <c r="M10" i="13"/>
  <c r="M13" i="13"/>
  <c r="M12" i="13"/>
  <c r="E17" i="30" l="1"/>
  <c r="L6" i="10" l="1"/>
  <c r="H20" i="10"/>
  <c r="L8" i="10"/>
  <c r="L7" i="10"/>
  <c r="R9" i="9"/>
  <c r="M9" i="9"/>
  <c r="N9" i="9"/>
  <c r="O9" i="9"/>
  <c r="P9" i="9"/>
  <c r="Q9" i="9"/>
  <c r="M8" i="9"/>
  <c r="N8" i="9"/>
  <c r="O8" i="9"/>
  <c r="P8" i="9"/>
  <c r="Q8" i="9"/>
  <c r="R8" i="9"/>
  <c r="M7" i="9"/>
  <c r="N7" i="9"/>
  <c r="O7" i="9"/>
  <c r="P7" i="9"/>
  <c r="Q7" i="9"/>
  <c r="R7" i="9"/>
  <c r="L9" i="9"/>
  <c r="L8" i="9"/>
  <c r="L7" i="9"/>
  <c r="L14" i="9"/>
  <c r="J40" i="8"/>
  <c r="J37" i="8"/>
  <c r="L10" i="8"/>
  <c r="M10" i="8"/>
  <c r="N10" i="8"/>
  <c r="O10" i="8"/>
  <c r="P10" i="8"/>
  <c r="Q10" i="8"/>
  <c r="L9" i="8"/>
  <c r="M9" i="8"/>
  <c r="N9" i="8"/>
  <c r="O9" i="8"/>
  <c r="P9" i="8"/>
  <c r="Q9" i="8"/>
  <c r="K10" i="8"/>
  <c r="K9" i="8"/>
  <c r="L8" i="8"/>
  <c r="M8" i="8"/>
  <c r="N8" i="8"/>
  <c r="O8" i="8"/>
  <c r="P8" i="8"/>
  <c r="Q8" i="8"/>
  <c r="K8" i="8"/>
  <c r="L25" i="7"/>
  <c r="M25" i="7"/>
  <c r="N25" i="7"/>
  <c r="O25" i="7"/>
  <c r="P25" i="7"/>
  <c r="Q25" i="7"/>
  <c r="L24" i="7"/>
  <c r="M24" i="7"/>
  <c r="N24" i="7"/>
  <c r="O24" i="7"/>
  <c r="P24" i="7"/>
  <c r="Q24" i="7"/>
  <c r="L23" i="7"/>
  <c r="M23" i="7"/>
  <c r="N23" i="7"/>
  <c r="O23" i="7"/>
  <c r="P23" i="7"/>
  <c r="Q23" i="7"/>
  <c r="K25" i="7"/>
  <c r="K24" i="7"/>
  <c r="K23" i="7"/>
  <c r="L19" i="7"/>
  <c r="L16" i="7"/>
  <c r="M16" i="7"/>
  <c r="N16" i="7"/>
  <c r="O16" i="7"/>
  <c r="P16" i="7"/>
  <c r="Q16" i="7"/>
  <c r="K16" i="7"/>
  <c r="L15" i="7"/>
  <c r="M15" i="7"/>
  <c r="N15" i="7"/>
  <c r="O15" i="7"/>
  <c r="P15" i="7"/>
  <c r="Q15" i="7"/>
  <c r="K15" i="7"/>
  <c r="M11" i="7"/>
  <c r="M10" i="7"/>
  <c r="L10" i="7"/>
  <c r="H35" i="26"/>
  <c r="H40" i="26"/>
  <c r="H37" i="26"/>
  <c r="G30" i="26"/>
  <c r="G35" i="26"/>
  <c r="F35" i="26"/>
  <c r="E35" i="26"/>
  <c r="D35" i="26"/>
  <c r="C35" i="26"/>
  <c r="G33" i="26"/>
  <c r="F33" i="26"/>
  <c r="E33" i="26"/>
  <c r="D33" i="26"/>
  <c r="C33" i="26"/>
  <c r="H32" i="26"/>
  <c r="H27" i="26"/>
  <c r="G27" i="26"/>
  <c r="G32" i="26"/>
  <c r="F32" i="26"/>
  <c r="E32" i="26"/>
  <c r="D32" i="26"/>
  <c r="C32" i="26"/>
  <c r="B35" i="26"/>
  <c r="B32" i="26"/>
  <c r="E34" i="26"/>
  <c r="D34" i="26"/>
  <c r="L7" i="12"/>
  <c r="L8" i="12"/>
  <c r="C43" i="12"/>
  <c r="D43" i="12"/>
  <c r="E43" i="12"/>
  <c r="F43" i="12"/>
  <c r="G43" i="12"/>
  <c r="B43" i="12"/>
  <c r="C40" i="6"/>
  <c r="D40" i="6"/>
  <c r="E40" i="6"/>
  <c r="F40" i="6"/>
  <c r="G40" i="6"/>
  <c r="B40" i="6"/>
  <c r="D37" i="6"/>
  <c r="F37" i="6"/>
  <c r="G37" i="6"/>
  <c r="C37" i="6"/>
  <c r="B37" i="6"/>
  <c r="C36" i="10"/>
  <c r="C36" i="9"/>
  <c r="C36" i="8"/>
  <c r="C36" i="7"/>
  <c r="C40" i="30" l="1"/>
  <c r="K29" i="4" l="1"/>
  <c r="K19" i="4"/>
  <c r="L18" i="4"/>
  <c r="M18" i="4"/>
  <c r="N18" i="4"/>
  <c r="O18" i="4"/>
  <c r="P18" i="4"/>
  <c r="Q18" i="4"/>
  <c r="K18" i="4"/>
  <c r="L14" i="4"/>
  <c r="M12" i="4"/>
  <c r="L12" i="4"/>
  <c r="K12" i="4"/>
  <c r="L8" i="3"/>
  <c r="L7" i="3"/>
  <c r="H31" i="3" l="1"/>
  <c r="L9" i="3" s="1"/>
  <c r="H22" i="3"/>
  <c r="H13" i="3"/>
  <c r="P10" i="1" l="1"/>
  <c r="L23" i="1"/>
  <c r="M23" i="1"/>
  <c r="N23" i="1"/>
  <c r="O23" i="1"/>
  <c r="P23" i="1"/>
  <c r="Q23" i="1"/>
  <c r="K23" i="1"/>
  <c r="L22" i="1"/>
  <c r="M22" i="1"/>
  <c r="N22" i="1"/>
  <c r="O22" i="1"/>
  <c r="P22" i="1"/>
  <c r="Q22" i="1"/>
  <c r="K22" i="1"/>
  <c r="L17" i="1"/>
  <c r="M17" i="1"/>
  <c r="N17" i="1"/>
  <c r="O17" i="1"/>
  <c r="P17" i="1"/>
  <c r="Q17" i="1"/>
  <c r="K17" i="1"/>
  <c r="L16" i="1"/>
  <c r="M16" i="1"/>
  <c r="N16" i="1"/>
  <c r="O16" i="1"/>
  <c r="P16" i="1"/>
  <c r="Q16" i="1"/>
  <c r="K16" i="1"/>
  <c r="L11" i="1"/>
  <c r="P11" i="1"/>
  <c r="P9" i="1"/>
  <c r="P8" i="1"/>
  <c r="P7" i="1"/>
  <c r="P6" i="1"/>
  <c r="P5" i="1"/>
  <c r="P4" i="1"/>
  <c r="K12" i="1"/>
  <c r="L10" i="1"/>
  <c r="L9" i="1"/>
  <c r="K9" i="1"/>
  <c r="C47" i="12" l="1"/>
  <c r="D47" i="12"/>
  <c r="F47" i="12"/>
  <c r="G47" i="12"/>
  <c r="B47" i="12"/>
  <c r="C46" i="12"/>
  <c r="D46" i="12"/>
  <c r="E46" i="12"/>
  <c r="F46" i="12"/>
  <c r="G46" i="12"/>
  <c r="B46" i="12" l="1"/>
  <c r="C45" i="12"/>
  <c r="D45" i="12"/>
  <c r="E45" i="12"/>
  <c r="F45" i="12"/>
  <c r="G45" i="12"/>
  <c r="C44" i="12"/>
  <c r="D44" i="12"/>
  <c r="D42" i="12" s="1"/>
  <c r="E44" i="12"/>
  <c r="F44" i="12"/>
  <c r="G44" i="12"/>
  <c r="B44" i="12"/>
  <c r="G42" i="12"/>
  <c r="H40" i="6"/>
  <c r="D36" i="6"/>
  <c r="G36" i="6"/>
  <c r="F36" i="6"/>
  <c r="C36" i="6"/>
  <c r="B36" i="6" l="1"/>
  <c r="H46" i="12"/>
  <c r="F42" i="12"/>
  <c r="H44" i="12"/>
  <c r="L6" i="12" s="1"/>
  <c r="C42" i="12"/>
  <c r="H43" i="12"/>
  <c r="L5" i="12" s="1"/>
  <c r="H37" i="32" l="1"/>
  <c r="H40" i="32"/>
  <c r="G37" i="32"/>
  <c r="G38" i="32"/>
  <c r="G40" i="32"/>
  <c r="C37" i="32"/>
  <c r="D37" i="32"/>
  <c r="E37" i="32"/>
  <c r="F37" i="32"/>
  <c r="C38" i="32"/>
  <c r="D38" i="32"/>
  <c r="E38" i="32"/>
  <c r="F38" i="32"/>
  <c r="C39" i="32"/>
  <c r="D39" i="32"/>
  <c r="E39" i="32"/>
  <c r="C40" i="32"/>
  <c r="D40" i="32"/>
  <c r="E40" i="32"/>
  <c r="F40" i="32"/>
  <c r="H36" i="32"/>
  <c r="G36" i="32"/>
  <c r="F36" i="32"/>
  <c r="E36" i="32"/>
  <c r="D36" i="32"/>
  <c r="C36" i="32"/>
  <c r="B37" i="32"/>
  <c r="B40" i="32"/>
  <c r="B36" i="32"/>
  <c r="C37" i="47"/>
  <c r="D37" i="47"/>
  <c r="F37" i="47"/>
  <c r="G37" i="47"/>
  <c r="D38" i="47"/>
  <c r="E38" i="47"/>
  <c r="F38" i="47"/>
  <c r="G38" i="47"/>
  <c r="D39" i="47"/>
  <c r="E39" i="47"/>
  <c r="C40" i="47"/>
  <c r="D40" i="47"/>
  <c r="E40" i="47"/>
  <c r="F40" i="47"/>
  <c r="G40" i="47"/>
  <c r="G36" i="47"/>
  <c r="F36" i="47"/>
  <c r="D36" i="47"/>
  <c r="C36" i="47"/>
  <c r="B37" i="47"/>
  <c r="B40" i="47"/>
  <c r="B36" i="47"/>
  <c r="F32" i="47"/>
  <c r="G32" i="47"/>
  <c r="E33" i="47"/>
  <c r="F33" i="47"/>
  <c r="G33" i="47"/>
  <c r="E34" i="47"/>
  <c r="E35" i="47"/>
  <c r="F35" i="47"/>
  <c r="G35" i="47"/>
  <c r="G31" i="47"/>
  <c r="F31" i="47"/>
  <c r="D32" i="47"/>
  <c r="D33" i="47"/>
  <c r="D34" i="47"/>
  <c r="D35" i="47"/>
  <c r="D31" i="47"/>
  <c r="C32" i="47"/>
  <c r="C33" i="47"/>
  <c r="C34" i="47"/>
  <c r="C35" i="47"/>
  <c r="C31" i="47"/>
  <c r="B32" i="47"/>
  <c r="B35" i="47"/>
  <c r="B31" i="47"/>
  <c r="H40" i="30"/>
  <c r="G37" i="29"/>
  <c r="G38" i="29"/>
  <c r="G40" i="29"/>
  <c r="H40" i="47" l="1"/>
  <c r="C37" i="29"/>
  <c r="D37" i="29"/>
  <c r="E37" i="29"/>
  <c r="F37" i="29"/>
  <c r="D38" i="29"/>
  <c r="E38" i="29"/>
  <c r="F38" i="29"/>
  <c r="D39" i="29"/>
  <c r="E39" i="29"/>
  <c r="C40" i="29"/>
  <c r="D40" i="29"/>
  <c r="E40" i="29"/>
  <c r="F40" i="29"/>
  <c r="B37" i="29"/>
  <c r="B40" i="29"/>
  <c r="G36" i="29"/>
  <c r="F36" i="29"/>
  <c r="E36" i="29"/>
  <c r="D36" i="29"/>
  <c r="C36" i="29"/>
  <c r="H32" i="29"/>
  <c r="H35" i="29"/>
  <c r="H31" i="29"/>
  <c r="G32" i="29"/>
  <c r="G33" i="29"/>
  <c r="G35" i="29"/>
  <c r="G31" i="29"/>
  <c r="F32" i="29"/>
  <c r="F33" i="29"/>
  <c r="F35" i="29"/>
  <c r="F31" i="29"/>
  <c r="E32" i="29"/>
  <c r="E33" i="29"/>
  <c r="E34" i="29"/>
  <c r="E35" i="29"/>
  <c r="E31" i="29"/>
  <c r="D32" i="29"/>
  <c r="D33" i="29"/>
  <c r="D34" i="29"/>
  <c r="D35" i="29"/>
  <c r="D31" i="29"/>
  <c r="C32" i="29"/>
  <c r="C33" i="29"/>
  <c r="C34" i="29"/>
  <c r="C35" i="29"/>
  <c r="C31" i="29"/>
  <c r="B32" i="29"/>
  <c r="B35" i="29"/>
  <c r="B31" i="29"/>
  <c r="G40" i="28"/>
  <c r="G37" i="28"/>
  <c r="G38" i="28"/>
  <c r="D37" i="28"/>
  <c r="E37" i="28"/>
  <c r="F37" i="28"/>
  <c r="D38" i="28"/>
  <c r="E38" i="28"/>
  <c r="F38" i="28"/>
  <c r="D39" i="28"/>
  <c r="E39" i="28"/>
  <c r="D40" i="28"/>
  <c r="E40" i="28"/>
  <c r="F40" i="28"/>
  <c r="C37" i="28"/>
  <c r="C40" i="28"/>
  <c r="B37" i="28"/>
  <c r="B40" i="28"/>
  <c r="G36" i="28"/>
  <c r="F36" i="28"/>
  <c r="E36" i="28"/>
  <c r="D36" i="28"/>
  <c r="C36" i="28"/>
  <c r="H32" i="28"/>
  <c r="H35" i="28"/>
  <c r="G35" i="28"/>
  <c r="G32" i="28"/>
  <c r="G33" i="28"/>
  <c r="F32" i="28"/>
  <c r="F33" i="28"/>
  <c r="F35" i="28"/>
  <c r="E32" i="28"/>
  <c r="E33" i="28"/>
  <c r="E34" i="28"/>
  <c r="E35" i="28"/>
  <c r="D32" i="28"/>
  <c r="D33" i="28"/>
  <c r="D34" i="28"/>
  <c r="D35" i="28"/>
  <c r="H31" i="28"/>
  <c r="G31" i="28"/>
  <c r="F31" i="28"/>
  <c r="E31" i="28"/>
  <c r="D31" i="28"/>
  <c r="B32" i="28"/>
  <c r="B35" i="28"/>
  <c r="C32" i="28"/>
  <c r="C33" i="28"/>
  <c r="C34" i="28"/>
  <c r="C35" i="28"/>
  <c r="C31" i="28"/>
  <c r="B31" i="28"/>
  <c r="H40" i="9"/>
  <c r="H40" i="28" s="1"/>
  <c r="H37" i="9"/>
  <c r="H37" i="28" s="1"/>
  <c r="G37" i="27"/>
  <c r="G38" i="27"/>
  <c r="G40" i="27"/>
  <c r="G36" i="27"/>
  <c r="F37" i="27"/>
  <c r="F38" i="27"/>
  <c r="F40" i="27"/>
  <c r="F36" i="27"/>
  <c r="E37" i="27"/>
  <c r="E38" i="27"/>
  <c r="E39" i="27"/>
  <c r="E40" i="27"/>
  <c r="D36" i="27"/>
  <c r="E36" i="27"/>
  <c r="D37" i="27"/>
  <c r="D38" i="27"/>
  <c r="D39" i="27"/>
  <c r="D40" i="27"/>
  <c r="C37" i="27"/>
  <c r="C40" i="27"/>
  <c r="C36" i="27"/>
  <c r="B40" i="27"/>
  <c r="B37" i="27"/>
  <c r="B36" i="27"/>
  <c r="H32" i="27"/>
  <c r="H35" i="27"/>
  <c r="H31" i="27"/>
  <c r="G32" i="27"/>
  <c r="G33" i="27"/>
  <c r="G35" i="27"/>
  <c r="F32" i="27"/>
  <c r="F33" i="27"/>
  <c r="F35" i="27"/>
  <c r="F31" i="27"/>
  <c r="G31" i="27"/>
  <c r="E32" i="27"/>
  <c r="E33" i="27"/>
  <c r="E34" i="27"/>
  <c r="E35" i="27"/>
  <c r="E31" i="27"/>
  <c r="D32" i="27"/>
  <c r="D33" i="27"/>
  <c r="D34" i="27"/>
  <c r="D35" i="27"/>
  <c r="C35" i="27"/>
  <c r="C34" i="27"/>
  <c r="C33" i="27"/>
  <c r="C32" i="27"/>
  <c r="C31" i="27"/>
  <c r="D31" i="27"/>
  <c r="B32" i="27"/>
  <c r="B35" i="27"/>
  <c r="B31" i="27"/>
  <c r="H37" i="7"/>
  <c r="H40" i="7"/>
  <c r="G37" i="26"/>
  <c r="G38" i="26"/>
  <c r="G40" i="26"/>
  <c r="G36" i="26"/>
  <c r="F37" i="26"/>
  <c r="F38" i="26"/>
  <c r="F40" i="26"/>
  <c r="F36" i="26"/>
  <c r="E37" i="26"/>
  <c r="E38" i="26"/>
  <c r="E39" i="26"/>
  <c r="E40" i="26"/>
  <c r="E36" i="26"/>
  <c r="D37" i="26"/>
  <c r="D38" i="26"/>
  <c r="D39" i="26"/>
  <c r="D40" i="26"/>
  <c r="D36" i="26"/>
  <c r="C37" i="26"/>
  <c r="C40" i="26"/>
  <c r="C36" i="26"/>
  <c r="B37" i="26"/>
  <c r="B40" i="26"/>
  <c r="B36" i="26"/>
  <c r="B31" i="26"/>
  <c r="C31" i="26"/>
  <c r="D31" i="26"/>
  <c r="E31" i="26"/>
  <c r="F31" i="26"/>
  <c r="G31" i="26"/>
  <c r="W3" i="47"/>
  <c r="V3" i="47"/>
  <c r="W6" i="29"/>
  <c r="V6" i="29"/>
  <c r="V6" i="28"/>
  <c r="U6" i="28"/>
  <c r="V6" i="27"/>
  <c r="U6" i="27"/>
  <c r="Y15" i="26"/>
  <c r="X15" i="26"/>
  <c r="X13" i="32"/>
  <c r="W13" i="32"/>
  <c r="B36" i="30" l="1"/>
  <c r="B36" i="10"/>
  <c r="B36" i="29" s="1"/>
  <c r="B36" i="9"/>
  <c r="B36" i="8"/>
  <c r="B36" i="7"/>
  <c r="B45" i="12" l="1"/>
  <c r="B36" i="28"/>
  <c r="H40" i="4"/>
  <c r="H38" i="4"/>
  <c r="H39" i="4"/>
  <c r="H37" i="4"/>
  <c r="H45" i="12" l="1"/>
  <c r="B42" i="12"/>
  <c r="E37" i="1"/>
  <c r="G37" i="13" l="1"/>
  <c r="G32" i="13"/>
  <c r="G36" i="30"/>
  <c r="G37" i="30"/>
  <c r="L30" i="4" l="1"/>
  <c r="M30" i="4"/>
  <c r="N30" i="4"/>
  <c r="O30" i="4"/>
  <c r="P30" i="4"/>
  <c r="K30" i="4"/>
  <c r="Q29" i="4" l="1"/>
  <c r="Q30" i="4" s="1"/>
  <c r="B36" i="1" l="1"/>
  <c r="H40" i="1"/>
  <c r="H37" i="1"/>
  <c r="E37" i="7" l="1"/>
  <c r="F37" i="7"/>
  <c r="F37" i="30" l="1"/>
  <c r="F37" i="9"/>
  <c r="F36" i="1" l="1"/>
  <c r="E37" i="30" l="1"/>
  <c r="E37" i="9"/>
  <c r="E37" i="4"/>
  <c r="E37" i="6" l="1"/>
  <c r="E37" i="47"/>
  <c r="H37" i="30"/>
  <c r="D22" i="13"/>
  <c r="D12" i="13"/>
  <c r="E36" i="6" l="1"/>
  <c r="H37" i="6"/>
  <c r="H37" i="47"/>
  <c r="D7" i="13"/>
  <c r="D37" i="30"/>
  <c r="D37" i="9"/>
  <c r="D37" i="7"/>
  <c r="D37" i="4"/>
  <c r="C37" i="4"/>
  <c r="D37" i="1"/>
  <c r="H36" i="6" l="1"/>
  <c r="K5" i="6" s="1"/>
  <c r="C32" i="4"/>
  <c r="C37" i="1"/>
  <c r="K4" i="6" l="1"/>
  <c r="G36" i="1"/>
  <c r="G37" i="1"/>
  <c r="H40" i="8" l="1"/>
  <c r="H40" i="27" s="1"/>
  <c r="H40" i="10"/>
  <c r="H40" i="29" s="1"/>
  <c r="G37" i="10"/>
  <c r="G36" i="10" s="1"/>
  <c r="F37" i="10"/>
  <c r="F36" i="10" s="1"/>
  <c r="E37" i="10"/>
  <c r="E36" i="10" s="1"/>
  <c r="D37" i="10"/>
  <c r="G37" i="9"/>
  <c r="G36" i="9" s="1"/>
  <c r="G37" i="8"/>
  <c r="F37" i="8"/>
  <c r="F36" i="8" s="1"/>
  <c r="E37" i="8"/>
  <c r="E36" i="8" s="1"/>
  <c r="D37" i="8"/>
  <c r="G36" i="8"/>
  <c r="G36" i="7"/>
  <c r="G37" i="7"/>
  <c r="G37" i="4"/>
  <c r="G36" i="4" s="1"/>
  <c r="C40" i="13"/>
  <c r="E37" i="13"/>
  <c r="H37" i="10" l="1"/>
  <c r="H37" i="29" s="1"/>
  <c r="D36" i="10"/>
  <c r="H36" i="10" s="1"/>
  <c r="H36" i="29" s="1"/>
  <c r="H37" i="8"/>
  <c r="H37" i="27" s="1"/>
  <c r="D36" i="8"/>
  <c r="H36" i="8" s="1"/>
  <c r="H36" i="27" s="1"/>
  <c r="H37" i="13"/>
  <c r="F36" i="30" l="1"/>
  <c r="F36" i="9"/>
  <c r="F36" i="7"/>
  <c r="E36" i="30" l="1"/>
  <c r="E32" i="9"/>
  <c r="D36" i="30"/>
  <c r="E36" i="9"/>
  <c r="D36" i="9"/>
  <c r="E36" i="7"/>
  <c r="D36" i="7"/>
  <c r="F36" i="4"/>
  <c r="E36" i="4"/>
  <c r="D36" i="4"/>
  <c r="C36" i="4"/>
  <c r="B36" i="4"/>
  <c r="E36" i="1"/>
  <c r="D36" i="1"/>
  <c r="C36" i="1"/>
  <c r="E47" i="12" l="1"/>
  <c r="E36" i="47"/>
  <c r="H36" i="7"/>
  <c r="H36" i="26" s="1"/>
  <c r="H47" i="12" l="1"/>
  <c r="E42" i="12"/>
  <c r="H36" i="30"/>
  <c r="H36" i="4"/>
  <c r="H36" i="1"/>
  <c r="H36" i="9"/>
  <c r="H36" i="28" s="1"/>
  <c r="H36" i="47" l="1"/>
  <c r="L9" i="12"/>
  <c r="H42" i="12"/>
  <c r="E31" i="9"/>
  <c r="H27" i="16" l="1"/>
  <c r="H11" i="14"/>
  <c r="H22" i="13" l="1"/>
  <c r="H35" i="30" l="1"/>
  <c r="H35" i="47" s="1"/>
  <c r="H35" i="10"/>
  <c r="H32" i="10"/>
  <c r="H15" i="10"/>
  <c r="H35" i="9" l="1"/>
  <c r="H32" i="9"/>
  <c r="H35" i="8"/>
  <c r="H32" i="8"/>
  <c r="M5" i="7" l="1"/>
  <c r="M6" i="7"/>
  <c r="M7" i="7"/>
  <c r="M8" i="7"/>
  <c r="L8" i="7"/>
  <c r="L7" i="7"/>
  <c r="L6" i="7"/>
  <c r="L5" i="7"/>
  <c r="H35" i="7"/>
  <c r="H6" i="6" l="1"/>
  <c r="C31" i="6"/>
  <c r="D35" i="6"/>
  <c r="E35" i="6"/>
  <c r="F35" i="6"/>
  <c r="G35" i="6"/>
  <c r="P11" i="6" s="1"/>
  <c r="B35" i="6"/>
  <c r="G32" i="6"/>
  <c r="P10" i="6" s="1"/>
  <c r="B32" i="6"/>
  <c r="M8" i="12"/>
  <c r="H40" i="12"/>
  <c r="G41" i="12"/>
  <c r="F41" i="12"/>
  <c r="D41" i="12"/>
  <c r="C41" i="12"/>
  <c r="B41" i="12"/>
  <c r="G40" i="12"/>
  <c r="G31" i="30"/>
  <c r="G32" i="30"/>
  <c r="G32" i="10"/>
  <c r="F40" i="12"/>
  <c r="E40" i="12"/>
  <c r="D40" i="12"/>
  <c r="C40" i="12"/>
  <c r="B40" i="12"/>
  <c r="C39" i="12"/>
  <c r="G32" i="8"/>
  <c r="G31" i="6" l="1"/>
  <c r="H35" i="6"/>
  <c r="B31" i="6"/>
  <c r="F38" i="12"/>
  <c r="E38" i="12"/>
  <c r="D38" i="12"/>
  <c r="C38" i="12"/>
  <c r="B38" i="12"/>
  <c r="G37" i="12"/>
  <c r="E37" i="12"/>
  <c r="B37" i="12"/>
  <c r="D37" i="12"/>
  <c r="C37" i="12"/>
  <c r="C36" i="12" l="1"/>
  <c r="M19" i="4"/>
  <c r="N19" i="4"/>
  <c r="P19" i="4"/>
  <c r="M9" i="4"/>
  <c r="M8" i="4"/>
  <c r="M7" i="4"/>
  <c r="L8" i="4"/>
  <c r="L9" i="4"/>
  <c r="L7" i="4"/>
  <c r="K9" i="4"/>
  <c r="K8" i="4"/>
  <c r="K7" i="4"/>
  <c r="H21" i="3" l="1"/>
  <c r="Q10" i="1" l="1"/>
  <c r="Q7" i="1"/>
  <c r="Q5" i="1"/>
  <c r="Q6" i="1"/>
  <c r="Q8" i="1"/>
  <c r="Q9" i="1"/>
  <c r="Q4" i="1"/>
  <c r="L8" i="1" l="1"/>
  <c r="L7" i="1"/>
  <c r="L6" i="1"/>
  <c r="L5" i="1"/>
  <c r="K8" i="1"/>
  <c r="K7" i="1"/>
  <c r="K6" i="1"/>
  <c r="K5" i="1"/>
  <c r="K4" i="1"/>
  <c r="E34" i="32" l="1"/>
  <c r="D34" i="32"/>
  <c r="C34" i="32"/>
  <c r="G33" i="32"/>
  <c r="F33" i="32"/>
  <c r="E33" i="32"/>
  <c r="D33" i="32"/>
  <c r="C33" i="32"/>
  <c r="H30" i="3"/>
  <c r="G35" i="32" l="1"/>
  <c r="F35" i="32"/>
  <c r="E35" i="32"/>
  <c r="D35" i="32"/>
  <c r="C35" i="32"/>
  <c r="B35" i="32"/>
  <c r="G32" i="32"/>
  <c r="B32" i="32"/>
  <c r="H12" i="3"/>
  <c r="G31" i="9" l="1"/>
  <c r="G39" i="12" l="1"/>
  <c r="H35" i="4"/>
  <c r="H35" i="32" s="1"/>
  <c r="G31" i="4"/>
  <c r="G31" i="32" s="1"/>
  <c r="H35" i="1"/>
  <c r="C35" i="13" l="1"/>
  <c r="C32" i="1" l="1"/>
  <c r="C32" i="32" l="1"/>
  <c r="C31" i="4"/>
  <c r="E32" i="13"/>
  <c r="E32" i="30"/>
  <c r="E32" i="6" s="1"/>
  <c r="E31" i="6" s="1"/>
  <c r="E32" i="10"/>
  <c r="E32" i="8"/>
  <c r="E32" i="7"/>
  <c r="E32" i="47" l="1"/>
  <c r="H32" i="30"/>
  <c r="H32" i="47" s="1"/>
  <c r="C31" i="32"/>
  <c r="L19" i="4"/>
  <c r="F32" i="1"/>
  <c r="F32" i="4"/>
  <c r="F32" i="30"/>
  <c r="F32" i="10"/>
  <c r="F32" i="9"/>
  <c r="F32" i="8"/>
  <c r="F32" i="7"/>
  <c r="F32" i="6" l="1"/>
  <c r="F31" i="6" s="1"/>
  <c r="H32" i="7"/>
  <c r="F31" i="9"/>
  <c r="E39" i="12"/>
  <c r="F31" i="4"/>
  <c r="F31" i="32" s="1"/>
  <c r="F32" i="32"/>
  <c r="D32" i="13"/>
  <c r="H32" i="13" s="1"/>
  <c r="O19" i="4" l="1"/>
  <c r="F39" i="12"/>
  <c r="D32" i="30"/>
  <c r="D32" i="10"/>
  <c r="D32" i="9"/>
  <c r="D32" i="6" s="1"/>
  <c r="D31" i="9"/>
  <c r="D32" i="8"/>
  <c r="D32" i="7"/>
  <c r="D32" i="4"/>
  <c r="D32" i="1"/>
  <c r="D39" i="12" l="1"/>
  <c r="D36" i="12" s="1"/>
  <c r="H32" i="6"/>
  <c r="H31" i="6" s="1"/>
  <c r="D31" i="6"/>
  <c r="D32" i="32"/>
  <c r="D31" i="4"/>
  <c r="D31" i="32" s="1"/>
  <c r="E32" i="4"/>
  <c r="H32" i="4" s="1"/>
  <c r="E32" i="1"/>
  <c r="H32" i="32" l="1"/>
  <c r="E31" i="4"/>
  <c r="E31" i="32" s="1"/>
  <c r="E32" i="32"/>
  <c r="E31" i="1"/>
  <c r="H32" i="1"/>
  <c r="B32" i="13"/>
  <c r="B27" i="13"/>
  <c r="B31" i="30"/>
  <c r="B31" i="10"/>
  <c r="B31" i="9"/>
  <c r="B31" i="8"/>
  <c r="B39" i="12" l="1"/>
  <c r="H31" i="9"/>
  <c r="B31" i="7"/>
  <c r="B31" i="4"/>
  <c r="H29" i="3"/>
  <c r="B31" i="1"/>
  <c r="F31" i="30"/>
  <c r="E31" i="30"/>
  <c r="D31" i="30"/>
  <c r="G31" i="10"/>
  <c r="F31" i="10"/>
  <c r="E31" i="10"/>
  <c r="D31" i="10"/>
  <c r="E31" i="47" l="1"/>
  <c r="E41" i="12"/>
  <c r="L15" i="9"/>
  <c r="H39" i="12"/>
  <c r="M7" i="12" s="1"/>
  <c r="B36" i="12"/>
  <c r="B31" i="32"/>
  <c r="H31" i="4"/>
  <c r="H31" i="30"/>
  <c r="H31" i="47" s="1"/>
  <c r="H31" i="10"/>
  <c r="G31" i="8"/>
  <c r="F31" i="8"/>
  <c r="E31" i="8"/>
  <c r="D31" i="8"/>
  <c r="G31" i="7"/>
  <c r="F31" i="7"/>
  <c r="E31" i="7"/>
  <c r="D31" i="7"/>
  <c r="C31" i="1"/>
  <c r="D31" i="1"/>
  <c r="F31" i="1"/>
  <c r="G31" i="1"/>
  <c r="H41" i="12" l="1"/>
  <c r="M9" i="12" s="1"/>
  <c r="E36" i="12"/>
  <c r="F37" i="12"/>
  <c r="H31" i="32"/>
  <c r="K11" i="4"/>
  <c r="L11" i="4" s="1"/>
  <c r="Q19" i="4"/>
  <c r="M11" i="4"/>
  <c r="G38" i="12"/>
  <c r="H31" i="1"/>
  <c r="H31" i="7"/>
  <c r="H31" i="8"/>
  <c r="L9" i="7" l="1"/>
  <c r="M9" i="7" s="1"/>
  <c r="H31" i="26"/>
  <c r="H37" i="12"/>
  <c r="M5" i="12" s="1"/>
  <c r="F36" i="12"/>
  <c r="G36" i="12"/>
  <c r="H38" i="12"/>
  <c r="G15" i="12"/>
  <c r="D17" i="8"/>
  <c r="D16" i="8" s="1"/>
  <c r="D20" i="12" s="1"/>
  <c r="H36" i="12" l="1"/>
  <c r="F27" i="30"/>
  <c r="F26" i="30" s="1"/>
  <c r="F35" i="12" s="1"/>
  <c r="F27" i="10"/>
  <c r="F27" i="9"/>
  <c r="F27" i="8"/>
  <c r="F27" i="7"/>
  <c r="M6" i="12" l="1"/>
  <c r="L10" i="12"/>
  <c r="H21" i="16"/>
  <c r="H20" i="16"/>
  <c r="N7" i="12" l="1"/>
  <c r="N5" i="12"/>
  <c r="M10" i="12"/>
  <c r="N9" i="12"/>
  <c r="N8" i="12"/>
  <c r="N6" i="12"/>
  <c r="H15" i="16"/>
  <c r="H19" i="16"/>
  <c r="H9" i="14"/>
  <c r="H6" i="14"/>
  <c r="N10" i="12" l="1"/>
  <c r="D17" i="13"/>
  <c r="D27" i="13"/>
  <c r="H27" i="13" s="1"/>
  <c r="F30" i="47" l="1"/>
  <c r="E30" i="47"/>
  <c r="F27" i="47"/>
  <c r="F25" i="47"/>
  <c r="F22" i="47"/>
  <c r="F20" i="47"/>
  <c r="F17" i="47"/>
  <c r="H15" i="47"/>
  <c r="H30" i="30"/>
  <c r="H30" i="47" s="1"/>
  <c r="H29" i="30"/>
  <c r="H28" i="30"/>
  <c r="H25" i="30"/>
  <c r="H25" i="47" s="1"/>
  <c r="H24" i="30"/>
  <c r="H23" i="30"/>
  <c r="H20" i="30"/>
  <c r="H19" i="30"/>
  <c r="H18" i="30"/>
  <c r="H15" i="30"/>
  <c r="H14" i="30"/>
  <c r="H13" i="30"/>
  <c r="H10" i="30"/>
  <c r="H10" i="47" s="1"/>
  <c r="H9" i="30"/>
  <c r="H8" i="30"/>
  <c r="F30" i="29"/>
  <c r="F20" i="29"/>
  <c r="F17" i="29"/>
  <c r="F25" i="29"/>
  <c r="F22" i="29"/>
  <c r="F27" i="29"/>
  <c r="H20" i="47" l="1"/>
  <c r="L8" i="30"/>
  <c r="G6" i="10"/>
  <c r="G11" i="10"/>
  <c r="G21" i="10"/>
  <c r="G26" i="10"/>
  <c r="H24" i="10"/>
  <c r="H23" i="10"/>
  <c r="H19" i="10"/>
  <c r="H18" i="10"/>
  <c r="H14" i="10"/>
  <c r="H13" i="10"/>
  <c r="H9" i="10"/>
  <c r="H8" i="10"/>
  <c r="F30" i="28"/>
  <c r="F27" i="28"/>
  <c r="F25" i="28"/>
  <c r="F23" i="28"/>
  <c r="F22" i="28"/>
  <c r="F20" i="28"/>
  <c r="F18" i="28"/>
  <c r="F17" i="28"/>
  <c r="F16" i="9"/>
  <c r="G30" i="28"/>
  <c r="G28" i="28"/>
  <c r="E30" i="28"/>
  <c r="E29" i="28"/>
  <c r="E28" i="28"/>
  <c r="D30" i="28"/>
  <c r="D29" i="28"/>
  <c r="D28" i="28"/>
  <c r="C30" i="28"/>
  <c r="C29" i="28"/>
  <c r="C28" i="28"/>
  <c r="B30" i="28"/>
  <c r="B27" i="28"/>
  <c r="F13" i="28"/>
  <c r="F8" i="28"/>
  <c r="H9" i="9"/>
  <c r="H9" i="28" s="1"/>
  <c r="H8" i="9"/>
  <c r="H8" i="28" s="1"/>
  <c r="F25" i="27"/>
  <c r="G30" i="27"/>
  <c r="G28" i="27"/>
  <c r="F30" i="27"/>
  <c r="F27" i="27"/>
  <c r="E30" i="27"/>
  <c r="E29" i="27"/>
  <c r="E28" i="27"/>
  <c r="D30" i="27"/>
  <c r="D29" i="27"/>
  <c r="D28" i="27"/>
  <c r="C30" i="27"/>
  <c r="C29" i="27"/>
  <c r="C28" i="27"/>
  <c r="B30" i="27"/>
  <c r="B27" i="27"/>
  <c r="F22" i="27"/>
  <c r="F20" i="27"/>
  <c r="F17" i="27"/>
  <c r="H14" i="8"/>
  <c r="H14" i="27" s="1"/>
  <c r="H13" i="8"/>
  <c r="H13" i="27" s="1"/>
  <c r="H9" i="8"/>
  <c r="H9" i="27" s="1"/>
  <c r="H8" i="8"/>
  <c r="H8" i="27" s="1"/>
  <c r="H30" i="8"/>
  <c r="F26" i="8"/>
  <c r="F32" i="12" s="1"/>
  <c r="F16" i="28" l="1"/>
  <c r="F21" i="12"/>
  <c r="H30" i="27"/>
  <c r="F26" i="27"/>
  <c r="H20" i="7"/>
  <c r="H20" i="26" s="1"/>
  <c r="F25" i="26"/>
  <c r="F23" i="26"/>
  <c r="F22" i="26"/>
  <c r="F30" i="26"/>
  <c r="F28" i="26"/>
  <c r="F27" i="26"/>
  <c r="E30" i="26"/>
  <c r="E29" i="26"/>
  <c r="E28" i="26"/>
  <c r="D30" i="26"/>
  <c r="D29" i="26"/>
  <c r="D28" i="26"/>
  <c r="C30" i="26"/>
  <c r="C29" i="26"/>
  <c r="C28" i="26"/>
  <c r="B30" i="26"/>
  <c r="B27" i="26"/>
  <c r="F20" i="26"/>
  <c r="B23" i="26"/>
  <c r="B24" i="26"/>
  <c r="B25" i="26"/>
  <c r="C23" i="26"/>
  <c r="C24" i="26"/>
  <c r="F18" i="26"/>
  <c r="F17" i="26"/>
  <c r="F13" i="26"/>
  <c r="F8" i="26"/>
  <c r="H30" i="7"/>
  <c r="H30" i="26" s="1"/>
  <c r="H29" i="7"/>
  <c r="H28" i="7"/>
  <c r="F26" i="7"/>
  <c r="F31" i="12" l="1"/>
  <c r="F26" i="26"/>
  <c r="F30" i="6"/>
  <c r="F23" i="6"/>
  <c r="F18" i="6"/>
  <c r="F13" i="6"/>
  <c r="F8" i="6"/>
  <c r="F28" i="6"/>
  <c r="F27" i="6"/>
  <c r="F26" i="9"/>
  <c r="F33" i="12" s="1"/>
  <c r="F26" i="10"/>
  <c r="F34" i="12" s="1"/>
  <c r="F25" i="6"/>
  <c r="F22" i="6"/>
  <c r="F20" i="6"/>
  <c r="O11" i="6" s="1"/>
  <c r="F17" i="6"/>
  <c r="O10" i="6" s="1"/>
  <c r="E30" i="6"/>
  <c r="D30" i="6"/>
  <c r="C30" i="6"/>
  <c r="E29" i="6"/>
  <c r="D29" i="6"/>
  <c r="C29" i="6"/>
  <c r="E28" i="6"/>
  <c r="D28" i="6"/>
  <c r="C28" i="6"/>
  <c r="B30" i="6"/>
  <c r="B27" i="6"/>
  <c r="F30" i="12" l="1"/>
  <c r="F26" i="6" s="1"/>
  <c r="F26" i="47"/>
  <c r="F26" i="29"/>
  <c r="F26" i="28"/>
  <c r="F21" i="30"/>
  <c r="F16" i="30"/>
  <c r="F21" i="10"/>
  <c r="F16" i="10"/>
  <c r="F22" i="12" l="1"/>
  <c r="F16" i="29"/>
  <c r="F29" i="12"/>
  <c r="F21" i="47"/>
  <c r="F28" i="12"/>
  <c r="F21" i="29"/>
  <c r="F23" i="12"/>
  <c r="F16" i="47"/>
  <c r="H17" i="3"/>
  <c r="H18" i="3"/>
  <c r="H19" i="3"/>
  <c r="H20" i="3"/>
  <c r="H16" i="3"/>
  <c r="H26" i="3"/>
  <c r="H27" i="3"/>
  <c r="H28" i="3"/>
  <c r="H25" i="3"/>
  <c r="H11" i="3"/>
  <c r="G30" i="32"/>
  <c r="F30" i="32"/>
  <c r="F28" i="32"/>
  <c r="H30" i="4" l="1"/>
  <c r="H30" i="32" s="1"/>
  <c r="F27" i="4"/>
  <c r="F26" i="4" l="1"/>
  <c r="F26" i="32" s="1"/>
  <c r="F27" i="32"/>
  <c r="G27" i="8" l="1"/>
  <c r="G27" i="7"/>
  <c r="F25" i="32"/>
  <c r="F23" i="32"/>
  <c r="F22" i="32"/>
  <c r="E22" i="32"/>
  <c r="F17" i="32"/>
  <c r="F18" i="32"/>
  <c r="F20" i="32"/>
  <c r="B30" i="32"/>
  <c r="B27" i="32"/>
  <c r="C30" i="32"/>
  <c r="C29" i="32"/>
  <c r="C28" i="32"/>
  <c r="D30" i="32"/>
  <c r="D29" i="32"/>
  <c r="D28" i="32"/>
  <c r="E30" i="32"/>
  <c r="E29" i="32"/>
  <c r="E28" i="32"/>
  <c r="G28" i="32"/>
  <c r="G27" i="4"/>
  <c r="H10" i="3"/>
  <c r="G22" i="1"/>
  <c r="G27" i="1"/>
  <c r="G27" i="27" l="1"/>
  <c r="G27" i="32"/>
  <c r="D27" i="8"/>
  <c r="D27" i="7"/>
  <c r="D27" i="4"/>
  <c r="D27" i="27" l="1"/>
  <c r="D27" i="32"/>
  <c r="D27" i="26"/>
  <c r="C27" i="8"/>
  <c r="C27" i="7"/>
  <c r="C27" i="27" l="1"/>
  <c r="C27" i="26"/>
  <c r="C27" i="4"/>
  <c r="C27" i="32" l="1"/>
  <c r="E27" i="8"/>
  <c r="E27" i="7"/>
  <c r="E27" i="4"/>
  <c r="E27" i="27" l="1"/>
  <c r="H27" i="8"/>
  <c r="E27" i="26"/>
  <c r="E27" i="32"/>
  <c r="H27" i="7"/>
  <c r="H27" i="4"/>
  <c r="H13" i="9"/>
  <c r="H13" i="28" s="1"/>
  <c r="H14" i="9"/>
  <c r="H14" i="28" s="1"/>
  <c r="H18" i="9"/>
  <c r="H18" i="28" s="1"/>
  <c r="H19" i="9"/>
  <c r="H19" i="28" s="1"/>
  <c r="H23" i="9"/>
  <c r="H23" i="28" s="1"/>
  <c r="H24" i="9"/>
  <c r="H24" i="28" s="1"/>
  <c r="F21" i="9"/>
  <c r="H18" i="8"/>
  <c r="H18" i="27" s="1"/>
  <c r="H19" i="8"/>
  <c r="H19" i="27" s="1"/>
  <c r="H20" i="8"/>
  <c r="H20" i="27" s="1"/>
  <c r="H23" i="8"/>
  <c r="H23" i="27" s="1"/>
  <c r="H24" i="8"/>
  <c r="H24" i="27" s="1"/>
  <c r="H25" i="8"/>
  <c r="H25" i="27" s="1"/>
  <c r="F21" i="8"/>
  <c r="F16" i="8"/>
  <c r="H23" i="7"/>
  <c r="H23" i="26" s="1"/>
  <c r="H24" i="7"/>
  <c r="H24" i="26" s="1"/>
  <c r="H25" i="7"/>
  <c r="H25" i="26" s="1"/>
  <c r="F21" i="7"/>
  <c r="H8" i="7"/>
  <c r="H8" i="26" s="1"/>
  <c r="H9" i="7"/>
  <c r="H9" i="26" s="1"/>
  <c r="H10" i="7"/>
  <c r="H13" i="7"/>
  <c r="H13" i="26" s="1"/>
  <c r="H14" i="7"/>
  <c r="H14" i="26" s="1"/>
  <c r="H15" i="7"/>
  <c r="H18" i="7"/>
  <c r="H18" i="26" s="1"/>
  <c r="H19" i="7"/>
  <c r="H19" i="26" s="1"/>
  <c r="F16" i="7"/>
  <c r="F19" i="12" s="1"/>
  <c r="H18" i="4"/>
  <c r="H18" i="32" s="1"/>
  <c r="H19" i="4"/>
  <c r="H19" i="32" s="1"/>
  <c r="H20" i="4"/>
  <c r="H20" i="32" s="1"/>
  <c r="H17" i="4"/>
  <c r="F16" i="4"/>
  <c r="H23" i="4"/>
  <c r="H23" i="32" s="1"/>
  <c r="H24" i="4"/>
  <c r="H24" i="32" s="1"/>
  <c r="H25" i="4"/>
  <c r="H25" i="32" s="1"/>
  <c r="H22" i="4"/>
  <c r="F21" i="4"/>
  <c r="F27" i="12" l="1"/>
  <c r="F21" i="28"/>
  <c r="F20" i="12"/>
  <c r="F18" i="12" s="1"/>
  <c r="F16" i="6" s="1"/>
  <c r="F16" i="27"/>
  <c r="H27" i="27"/>
  <c r="F26" i="12"/>
  <c r="F21" i="27"/>
  <c r="F21" i="26"/>
  <c r="F25" i="12"/>
  <c r="H27" i="32"/>
  <c r="F16" i="32"/>
  <c r="F21" i="32"/>
  <c r="F16" i="26"/>
  <c r="F21" i="6"/>
  <c r="H22" i="32"/>
  <c r="H17" i="32"/>
  <c r="G27" i="13"/>
  <c r="E27" i="13"/>
  <c r="D30" i="47"/>
  <c r="C30" i="47"/>
  <c r="B30" i="47"/>
  <c r="E29" i="47"/>
  <c r="D29" i="47"/>
  <c r="C29" i="47"/>
  <c r="B29" i="47"/>
  <c r="E28" i="47"/>
  <c r="D28" i="47"/>
  <c r="C28" i="47"/>
  <c r="B28" i="47"/>
  <c r="B27" i="47"/>
  <c r="E27" i="30"/>
  <c r="D27" i="30"/>
  <c r="C27" i="30"/>
  <c r="B26" i="30"/>
  <c r="E30" i="29"/>
  <c r="D30" i="29"/>
  <c r="C30" i="29"/>
  <c r="B30" i="29"/>
  <c r="E29" i="29"/>
  <c r="D29" i="29"/>
  <c r="C29" i="29"/>
  <c r="B29" i="29"/>
  <c r="G28" i="29"/>
  <c r="E28" i="29"/>
  <c r="D28" i="29"/>
  <c r="C28" i="29"/>
  <c r="B28" i="29"/>
  <c r="G27" i="29"/>
  <c r="B27" i="29"/>
  <c r="E27" i="10"/>
  <c r="D27" i="10"/>
  <c r="D27" i="29" s="1"/>
  <c r="C27" i="10"/>
  <c r="C26" i="10"/>
  <c r="B26" i="10"/>
  <c r="G30" i="46"/>
  <c r="E30" i="46"/>
  <c r="D30" i="46"/>
  <c r="C30" i="46"/>
  <c r="B30" i="46"/>
  <c r="E29" i="46"/>
  <c r="D29" i="46"/>
  <c r="C29" i="46"/>
  <c r="B29" i="46"/>
  <c r="G28" i="46"/>
  <c r="E28" i="46"/>
  <c r="D28" i="46"/>
  <c r="C28" i="46"/>
  <c r="B28" i="46"/>
  <c r="B27" i="46"/>
  <c r="H30" i="9"/>
  <c r="G27" i="9"/>
  <c r="E27" i="9"/>
  <c r="D27" i="9"/>
  <c r="C27" i="9"/>
  <c r="B26" i="9"/>
  <c r="E26" i="8"/>
  <c r="G26" i="8"/>
  <c r="D26" i="8"/>
  <c r="C26" i="8"/>
  <c r="B26" i="8"/>
  <c r="G28" i="26"/>
  <c r="E26" i="7"/>
  <c r="G26" i="7"/>
  <c r="D26" i="7"/>
  <c r="C26" i="7"/>
  <c r="B26" i="7"/>
  <c r="G26" i="4"/>
  <c r="E26" i="4"/>
  <c r="D26" i="4"/>
  <c r="C26" i="4"/>
  <c r="B26" i="4"/>
  <c r="H30" i="1"/>
  <c r="H29" i="1"/>
  <c r="H28" i="1"/>
  <c r="F27" i="1"/>
  <c r="E27" i="1"/>
  <c r="D27" i="1"/>
  <c r="C27" i="1"/>
  <c r="G26" i="1"/>
  <c r="F26" i="1" l="1"/>
  <c r="D26" i="1"/>
  <c r="G32" i="12"/>
  <c r="G26" i="27"/>
  <c r="G26" i="9"/>
  <c r="G26" i="46" s="1"/>
  <c r="G27" i="28"/>
  <c r="B26" i="47"/>
  <c r="B35" i="12"/>
  <c r="B26" i="29"/>
  <c r="B34" i="12"/>
  <c r="H26" i="10"/>
  <c r="E27" i="47"/>
  <c r="E32" i="12"/>
  <c r="E26" i="27"/>
  <c r="C27" i="47"/>
  <c r="H27" i="30"/>
  <c r="B33" i="12"/>
  <c r="B26" i="28"/>
  <c r="C26" i="29"/>
  <c r="C34" i="12"/>
  <c r="C27" i="29"/>
  <c r="H27" i="10"/>
  <c r="F24" i="12"/>
  <c r="D26" i="30"/>
  <c r="C32" i="12"/>
  <c r="C26" i="27"/>
  <c r="D26" i="9"/>
  <c r="D27" i="28"/>
  <c r="D27" i="6"/>
  <c r="D26" i="10"/>
  <c r="E26" i="1"/>
  <c r="B32" i="12"/>
  <c r="B26" i="27"/>
  <c r="H26" i="8"/>
  <c r="C27" i="46"/>
  <c r="C27" i="28"/>
  <c r="C27" i="6"/>
  <c r="C26" i="1"/>
  <c r="D32" i="12"/>
  <c r="D26" i="27"/>
  <c r="E27" i="46"/>
  <c r="E27" i="28"/>
  <c r="E27" i="6"/>
  <c r="E26" i="10"/>
  <c r="B26" i="26"/>
  <c r="B31" i="12"/>
  <c r="C31" i="12"/>
  <c r="E26" i="26"/>
  <c r="E31" i="12"/>
  <c r="D31" i="12"/>
  <c r="G31" i="12"/>
  <c r="C26" i="32"/>
  <c r="E26" i="32"/>
  <c r="D26" i="32"/>
  <c r="G26" i="32"/>
  <c r="H30" i="28"/>
  <c r="C26" i="26"/>
  <c r="D26" i="6"/>
  <c r="D26" i="26"/>
  <c r="G26" i="26"/>
  <c r="H26" i="7"/>
  <c r="B26" i="6"/>
  <c r="B26" i="32"/>
  <c r="H26" i="4"/>
  <c r="G27" i="46"/>
  <c r="D27" i="47"/>
  <c r="D26" i="46"/>
  <c r="D27" i="46"/>
  <c r="C26" i="30"/>
  <c r="E26" i="30"/>
  <c r="E27" i="29"/>
  <c r="E26" i="9"/>
  <c r="B26" i="46"/>
  <c r="H27" i="9"/>
  <c r="C26" i="9"/>
  <c r="H27" i="1"/>
  <c r="B26" i="1"/>
  <c r="A8" i="55"/>
  <c r="A8" i="53"/>
  <c r="E26" i="6" l="1"/>
  <c r="K10" i="4"/>
  <c r="L10" i="4" s="1"/>
  <c r="M10" i="4"/>
  <c r="C26" i="6"/>
  <c r="H26" i="29"/>
  <c r="H26" i="27"/>
  <c r="E26" i="47"/>
  <c r="E35" i="12"/>
  <c r="H27" i="47"/>
  <c r="C26" i="47"/>
  <c r="C35" i="12"/>
  <c r="E26" i="29"/>
  <c r="E34" i="12"/>
  <c r="D33" i="12"/>
  <c r="D26" i="28"/>
  <c r="H27" i="29"/>
  <c r="H26" i="1"/>
  <c r="D26" i="47"/>
  <c r="D35" i="12"/>
  <c r="E33" i="12"/>
  <c r="E26" i="28"/>
  <c r="G33" i="12"/>
  <c r="G26" i="28"/>
  <c r="C33" i="12"/>
  <c r="C26" i="28"/>
  <c r="H32" i="12"/>
  <c r="D26" i="29"/>
  <c r="D34" i="12"/>
  <c r="H26" i="30"/>
  <c r="H31" i="12"/>
  <c r="B30" i="12"/>
  <c r="H27" i="28"/>
  <c r="H26" i="26"/>
  <c r="H26" i="32"/>
  <c r="C26" i="46"/>
  <c r="H26" i="9"/>
  <c r="E26" i="46"/>
  <c r="D30" i="12" l="1"/>
  <c r="C30" i="12"/>
  <c r="E30" i="12"/>
  <c r="H26" i="47"/>
  <c r="H33" i="12"/>
  <c r="H26" i="28"/>
  <c r="C15" i="55" l="1"/>
  <c r="C14" i="55"/>
  <c r="C13" i="55"/>
  <c r="C12" i="55"/>
  <c r="C11" i="55"/>
  <c r="C10" i="55"/>
  <c r="C9" i="55"/>
  <c r="C8" i="55"/>
  <c r="C7" i="55"/>
  <c r="C6" i="55"/>
  <c r="C5" i="55"/>
  <c r="A15" i="55"/>
  <c r="A14" i="55"/>
  <c r="A13" i="55"/>
  <c r="A12" i="55"/>
  <c r="A11" i="55"/>
  <c r="A10" i="55"/>
  <c r="A9" i="55"/>
  <c r="A7" i="55"/>
  <c r="A6" i="55"/>
  <c r="A5" i="55"/>
  <c r="C4" i="55"/>
  <c r="A4" i="55"/>
  <c r="C3" i="55"/>
  <c r="A3" i="55"/>
  <c r="C28" i="53"/>
  <c r="C27" i="53"/>
  <c r="C26" i="53"/>
  <c r="C25" i="53"/>
  <c r="C24" i="53"/>
  <c r="C23" i="53"/>
  <c r="C22" i="53"/>
  <c r="C21" i="53"/>
  <c r="C20" i="53"/>
  <c r="C19" i="53"/>
  <c r="C18" i="53"/>
  <c r="C17" i="53"/>
  <c r="C16" i="53"/>
  <c r="C15" i="53"/>
  <c r="C14" i="53"/>
  <c r="C13" i="53"/>
  <c r="C12" i="53"/>
  <c r="C11" i="53"/>
  <c r="C10" i="53"/>
  <c r="C9" i="53"/>
  <c r="C8" i="53"/>
  <c r="C7" i="53"/>
  <c r="C6" i="53"/>
  <c r="C5" i="53"/>
  <c r="A28" i="53"/>
  <c r="A27" i="53"/>
  <c r="A26" i="53"/>
  <c r="A25" i="53"/>
  <c r="A24" i="53"/>
  <c r="A23" i="53"/>
  <c r="A22" i="53"/>
  <c r="A21" i="53"/>
  <c r="A20" i="53"/>
  <c r="A19" i="53"/>
  <c r="A18" i="53"/>
  <c r="A17" i="53"/>
  <c r="A16" i="53"/>
  <c r="A13" i="53"/>
  <c r="A12" i="53"/>
  <c r="A11" i="53"/>
  <c r="A10" i="53"/>
  <c r="A9" i="53"/>
  <c r="A7" i="53"/>
  <c r="A6" i="53"/>
  <c r="A5" i="53"/>
  <c r="A4" i="53"/>
  <c r="A3" i="53"/>
  <c r="C4" i="53"/>
  <c r="C3" i="53"/>
  <c r="A15" i="53"/>
  <c r="A14" i="53"/>
  <c r="B21" i="4" l="1"/>
  <c r="H7" i="17" l="1"/>
  <c r="B22" i="13" l="1"/>
  <c r="C25" i="13"/>
  <c r="C20" i="13"/>
  <c r="C15" i="13"/>
  <c r="C10" i="13"/>
  <c r="B23" i="47"/>
  <c r="C23" i="47"/>
  <c r="D23" i="47"/>
  <c r="E23" i="47"/>
  <c r="B24" i="47"/>
  <c r="C24" i="47"/>
  <c r="D24" i="47"/>
  <c r="E24" i="47"/>
  <c r="B25" i="47"/>
  <c r="C25" i="47"/>
  <c r="D25" i="47"/>
  <c r="E25" i="47"/>
  <c r="B18" i="47"/>
  <c r="C18" i="47"/>
  <c r="D18" i="47"/>
  <c r="E18" i="47"/>
  <c r="B19" i="47"/>
  <c r="C19" i="47"/>
  <c r="D19" i="47"/>
  <c r="E19" i="47"/>
  <c r="B20" i="47"/>
  <c r="C20" i="47"/>
  <c r="D20" i="47"/>
  <c r="E20" i="47"/>
  <c r="F12" i="47"/>
  <c r="B13" i="47"/>
  <c r="C13" i="47"/>
  <c r="D13" i="47"/>
  <c r="E13" i="47"/>
  <c r="B14" i="47"/>
  <c r="C14" i="47"/>
  <c r="D14" i="47"/>
  <c r="E14" i="47"/>
  <c r="B15" i="47"/>
  <c r="C15" i="47"/>
  <c r="D15" i="47"/>
  <c r="E15" i="47"/>
  <c r="F15" i="47"/>
  <c r="F7" i="47"/>
  <c r="B8" i="47"/>
  <c r="C8" i="47"/>
  <c r="D8" i="47"/>
  <c r="E8" i="47"/>
  <c r="B9" i="47"/>
  <c r="C9" i="47"/>
  <c r="D9" i="47"/>
  <c r="E9" i="47"/>
  <c r="B10" i="47"/>
  <c r="C10" i="47"/>
  <c r="D10" i="47"/>
  <c r="E10" i="47"/>
  <c r="F10" i="47"/>
  <c r="E25" i="6"/>
  <c r="D25" i="6"/>
  <c r="C25" i="6"/>
  <c r="B25" i="6"/>
  <c r="E24" i="6"/>
  <c r="D24" i="6"/>
  <c r="C24" i="6"/>
  <c r="B24" i="6"/>
  <c r="E23" i="6"/>
  <c r="D23" i="6"/>
  <c r="C23" i="6"/>
  <c r="B23" i="6"/>
  <c r="E20" i="6"/>
  <c r="N11" i="6" s="1"/>
  <c r="D20" i="6"/>
  <c r="M11" i="6" s="1"/>
  <c r="C20" i="6"/>
  <c r="L11" i="6" s="1"/>
  <c r="B20" i="6"/>
  <c r="E19" i="6"/>
  <c r="D19" i="6"/>
  <c r="C19" i="6"/>
  <c r="B19" i="6"/>
  <c r="E18" i="6"/>
  <c r="D18" i="6"/>
  <c r="C18" i="6"/>
  <c r="B18" i="6"/>
  <c r="F15" i="6"/>
  <c r="E15" i="6"/>
  <c r="D15" i="6"/>
  <c r="C15" i="6"/>
  <c r="B15" i="6"/>
  <c r="E14" i="6"/>
  <c r="D14" i="6"/>
  <c r="C14" i="6"/>
  <c r="B14" i="6"/>
  <c r="E13" i="6"/>
  <c r="D13" i="6"/>
  <c r="C13" i="6"/>
  <c r="B13" i="6"/>
  <c r="F12" i="6"/>
  <c r="F10" i="6"/>
  <c r="E10" i="6"/>
  <c r="D10" i="6"/>
  <c r="C10" i="6"/>
  <c r="B10" i="6"/>
  <c r="E9" i="6"/>
  <c r="D9" i="6"/>
  <c r="C9" i="6"/>
  <c r="B9" i="6"/>
  <c r="E8" i="6"/>
  <c r="D8" i="6"/>
  <c r="C8" i="6"/>
  <c r="B8" i="6"/>
  <c r="F7" i="6"/>
  <c r="H20" i="6" l="1"/>
  <c r="Q11" i="6" s="1"/>
  <c r="K11" i="6"/>
  <c r="H15" i="6"/>
  <c r="B22" i="30"/>
  <c r="B22" i="47" l="1"/>
  <c r="B21" i="30"/>
  <c r="G22" i="29"/>
  <c r="B23" i="29"/>
  <c r="C23" i="29"/>
  <c r="D23" i="29"/>
  <c r="E23" i="29"/>
  <c r="G23" i="29"/>
  <c r="B24" i="29"/>
  <c r="C24" i="29"/>
  <c r="D24" i="29"/>
  <c r="E24" i="29"/>
  <c r="B25" i="29"/>
  <c r="C25" i="29"/>
  <c r="D25" i="29"/>
  <c r="E25" i="29"/>
  <c r="B18" i="29"/>
  <c r="C18" i="29"/>
  <c r="D18" i="29"/>
  <c r="E18" i="29"/>
  <c r="G18" i="29"/>
  <c r="B19" i="29"/>
  <c r="C19" i="29"/>
  <c r="D19" i="29"/>
  <c r="E19" i="29"/>
  <c r="B20" i="29"/>
  <c r="C20" i="29"/>
  <c r="D20" i="29"/>
  <c r="E20" i="29"/>
  <c r="F12" i="29"/>
  <c r="G12" i="29"/>
  <c r="B13" i="29"/>
  <c r="C13" i="29"/>
  <c r="D13" i="29"/>
  <c r="E13" i="29"/>
  <c r="G13" i="29"/>
  <c r="B14" i="29"/>
  <c r="C14" i="29"/>
  <c r="D14" i="29"/>
  <c r="E14" i="29"/>
  <c r="B15" i="29"/>
  <c r="C15" i="29"/>
  <c r="D15" i="29"/>
  <c r="E15" i="29"/>
  <c r="F15" i="29"/>
  <c r="F7" i="29"/>
  <c r="G7" i="29"/>
  <c r="B8" i="29"/>
  <c r="C8" i="29"/>
  <c r="D8" i="29"/>
  <c r="E8" i="29"/>
  <c r="G8" i="29"/>
  <c r="B9" i="29"/>
  <c r="C9" i="29"/>
  <c r="D9" i="29"/>
  <c r="E9" i="29"/>
  <c r="B10" i="29"/>
  <c r="C10" i="29"/>
  <c r="D10" i="29"/>
  <c r="E10" i="29"/>
  <c r="F10" i="29"/>
  <c r="B21" i="47" l="1"/>
  <c r="B29" i="12"/>
  <c r="B22" i="10"/>
  <c r="G25" i="46"/>
  <c r="E25" i="46"/>
  <c r="D25" i="46"/>
  <c r="C25" i="46"/>
  <c r="B25" i="46"/>
  <c r="E24" i="46"/>
  <c r="D24" i="46"/>
  <c r="C24" i="46"/>
  <c r="B24" i="46"/>
  <c r="G23" i="46"/>
  <c r="E23" i="46"/>
  <c r="D23" i="46"/>
  <c r="C23" i="46"/>
  <c r="B23" i="46"/>
  <c r="G20" i="46"/>
  <c r="E20" i="46"/>
  <c r="D20" i="46"/>
  <c r="C20" i="46"/>
  <c r="B20" i="46"/>
  <c r="E19" i="46"/>
  <c r="D19" i="46"/>
  <c r="C19" i="46"/>
  <c r="B19" i="46"/>
  <c r="G18" i="46"/>
  <c r="E18" i="46"/>
  <c r="D18" i="46"/>
  <c r="C18" i="46"/>
  <c r="B18" i="46"/>
  <c r="G15" i="46"/>
  <c r="F15" i="46"/>
  <c r="E15" i="46"/>
  <c r="D15" i="46"/>
  <c r="C15" i="46"/>
  <c r="B15" i="46"/>
  <c r="E14" i="46"/>
  <c r="D14" i="46"/>
  <c r="C14" i="46"/>
  <c r="B14" i="46"/>
  <c r="G13" i="46"/>
  <c r="E13" i="46"/>
  <c r="D13" i="46"/>
  <c r="C13" i="46"/>
  <c r="B13" i="46"/>
  <c r="G12" i="46"/>
  <c r="F12" i="46"/>
  <c r="G10" i="46"/>
  <c r="F10" i="46"/>
  <c r="E10" i="46"/>
  <c r="D10" i="46"/>
  <c r="C10" i="46"/>
  <c r="B10" i="46"/>
  <c r="E9" i="46"/>
  <c r="D9" i="46"/>
  <c r="C9" i="46"/>
  <c r="B9" i="46"/>
  <c r="G8" i="46"/>
  <c r="E8" i="46"/>
  <c r="D8" i="46"/>
  <c r="C8" i="46"/>
  <c r="B8" i="46"/>
  <c r="G7" i="46"/>
  <c r="F7" i="46"/>
  <c r="B23" i="28"/>
  <c r="C23" i="28"/>
  <c r="D23" i="28"/>
  <c r="E23" i="28"/>
  <c r="G23" i="28"/>
  <c r="B24" i="28"/>
  <c r="C24" i="28"/>
  <c r="D24" i="28"/>
  <c r="E24" i="28"/>
  <c r="B25" i="28"/>
  <c r="C25" i="28"/>
  <c r="D25" i="28"/>
  <c r="E25" i="28"/>
  <c r="G25" i="28"/>
  <c r="C18" i="28"/>
  <c r="D18" i="28"/>
  <c r="E18" i="28"/>
  <c r="G18" i="28"/>
  <c r="C19" i="28"/>
  <c r="D19" i="28"/>
  <c r="E19" i="28"/>
  <c r="C20" i="28"/>
  <c r="D20" i="28"/>
  <c r="E20" i="28"/>
  <c r="G20" i="28"/>
  <c r="B18" i="28"/>
  <c r="B19" i="28"/>
  <c r="B20" i="28"/>
  <c r="E12" i="28"/>
  <c r="F12" i="28"/>
  <c r="G12" i="28"/>
  <c r="B13" i="28"/>
  <c r="C13" i="28"/>
  <c r="D13" i="28"/>
  <c r="E13" i="28"/>
  <c r="G13" i="28"/>
  <c r="B14" i="28"/>
  <c r="C14" i="28"/>
  <c r="D14" i="28"/>
  <c r="E14" i="28"/>
  <c r="B15" i="28"/>
  <c r="C15" i="28"/>
  <c r="D15" i="28"/>
  <c r="E15" i="28"/>
  <c r="F15" i="28"/>
  <c r="G15" i="28"/>
  <c r="G11" i="28"/>
  <c r="E7" i="28"/>
  <c r="F7" i="28"/>
  <c r="G7" i="28"/>
  <c r="B8" i="28"/>
  <c r="C8" i="28"/>
  <c r="D8" i="28"/>
  <c r="E8" i="28"/>
  <c r="G8" i="28"/>
  <c r="B9" i="28"/>
  <c r="C9" i="28"/>
  <c r="D9" i="28"/>
  <c r="E9" i="28"/>
  <c r="B10" i="28"/>
  <c r="C10" i="28"/>
  <c r="D10" i="28"/>
  <c r="E10" i="28"/>
  <c r="F10" i="28"/>
  <c r="G10" i="28"/>
  <c r="B22" i="9"/>
  <c r="B22" i="28" s="1"/>
  <c r="B22" i="7"/>
  <c r="B22" i="26" s="1"/>
  <c r="B22" i="29" l="1"/>
  <c r="B21" i="10"/>
  <c r="B21" i="9"/>
  <c r="B22" i="46"/>
  <c r="C22" i="32"/>
  <c r="D22" i="32"/>
  <c r="G22" i="32"/>
  <c r="C23" i="32"/>
  <c r="D23" i="32"/>
  <c r="E23" i="32"/>
  <c r="G23" i="32"/>
  <c r="C24" i="32"/>
  <c r="D24" i="32"/>
  <c r="E24" i="32"/>
  <c r="C25" i="32"/>
  <c r="D25" i="32"/>
  <c r="E25" i="32"/>
  <c r="G25" i="32"/>
  <c r="B22" i="32"/>
  <c r="B23" i="32"/>
  <c r="B24" i="32"/>
  <c r="B25" i="32"/>
  <c r="G17" i="32"/>
  <c r="G18" i="32"/>
  <c r="G20" i="32"/>
  <c r="B17" i="32"/>
  <c r="C17" i="32"/>
  <c r="D17" i="32"/>
  <c r="E17" i="32"/>
  <c r="B18" i="32"/>
  <c r="C18" i="32"/>
  <c r="D18" i="32"/>
  <c r="E18" i="32"/>
  <c r="B19" i="32"/>
  <c r="C19" i="32"/>
  <c r="D19" i="32"/>
  <c r="E19" i="32"/>
  <c r="B20" i="32"/>
  <c r="C20" i="32"/>
  <c r="D20" i="32"/>
  <c r="E20" i="32"/>
  <c r="B13" i="32"/>
  <c r="C13" i="32"/>
  <c r="D13" i="32"/>
  <c r="E13" i="32"/>
  <c r="F13" i="32"/>
  <c r="G13" i="32"/>
  <c r="B14" i="32"/>
  <c r="C14" i="32"/>
  <c r="D14" i="32"/>
  <c r="E14" i="32"/>
  <c r="B15" i="32"/>
  <c r="C15" i="32"/>
  <c r="D15" i="32"/>
  <c r="E15" i="32"/>
  <c r="F15" i="32"/>
  <c r="G15" i="32"/>
  <c r="B8" i="32"/>
  <c r="C8" i="32"/>
  <c r="D8" i="32"/>
  <c r="E8" i="32"/>
  <c r="F8" i="32"/>
  <c r="G8" i="32"/>
  <c r="B9" i="32"/>
  <c r="C9" i="32"/>
  <c r="D9" i="32"/>
  <c r="E9" i="32"/>
  <c r="B10" i="32"/>
  <c r="C10" i="32"/>
  <c r="D10" i="32"/>
  <c r="E10" i="32"/>
  <c r="F10" i="32"/>
  <c r="G10" i="32"/>
  <c r="B21" i="28" l="1"/>
  <c r="B27" i="12"/>
  <c r="B28" i="12"/>
  <c r="B21" i="29"/>
  <c r="H15" i="4"/>
  <c r="H15" i="32" s="1"/>
  <c r="H14" i="4"/>
  <c r="H14" i="32" s="1"/>
  <c r="H13" i="4"/>
  <c r="H13" i="32" s="1"/>
  <c r="H10" i="4"/>
  <c r="H10" i="32" s="1"/>
  <c r="H9" i="4"/>
  <c r="H9" i="32" s="1"/>
  <c r="H8" i="4"/>
  <c r="H8" i="32" s="1"/>
  <c r="G21" i="4"/>
  <c r="E21" i="4"/>
  <c r="D21" i="4"/>
  <c r="D21" i="32" s="1"/>
  <c r="C21" i="4"/>
  <c r="B21" i="32"/>
  <c r="G16" i="4"/>
  <c r="E16" i="4"/>
  <c r="D16" i="4"/>
  <c r="D16" i="32" s="1"/>
  <c r="C16" i="4"/>
  <c r="B16" i="4"/>
  <c r="G12" i="4"/>
  <c r="F12" i="4"/>
  <c r="E12" i="4"/>
  <c r="D12" i="4"/>
  <c r="C12" i="4"/>
  <c r="B12" i="4"/>
  <c r="B12" i="32" s="1"/>
  <c r="C7" i="4"/>
  <c r="D7" i="4"/>
  <c r="E7" i="4"/>
  <c r="F7" i="4"/>
  <c r="G7" i="4"/>
  <c r="B7" i="4"/>
  <c r="C12" i="32" l="1"/>
  <c r="G16" i="32"/>
  <c r="E16" i="32"/>
  <c r="E21" i="32"/>
  <c r="F7" i="32"/>
  <c r="C7" i="32"/>
  <c r="C16" i="32"/>
  <c r="G21" i="32"/>
  <c r="H21" i="4"/>
  <c r="B16" i="32"/>
  <c r="H16" i="4"/>
  <c r="C21" i="32"/>
  <c r="C6" i="4"/>
  <c r="B11" i="4"/>
  <c r="B11" i="32" s="1"/>
  <c r="C11" i="4"/>
  <c r="C11" i="32" s="1"/>
  <c r="H7" i="4"/>
  <c r="B7" i="32"/>
  <c r="H12" i="4"/>
  <c r="D12" i="32"/>
  <c r="G6" i="4"/>
  <c r="G7" i="32"/>
  <c r="E11" i="4"/>
  <c r="E11" i="32" s="1"/>
  <c r="E12" i="32"/>
  <c r="F11" i="4"/>
  <c r="F11" i="32" s="1"/>
  <c r="F12" i="32"/>
  <c r="E6" i="4"/>
  <c r="E7" i="32"/>
  <c r="G11" i="4"/>
  <c r="G11" i="32" s="1"/>
  <c r="G12" i="32"/>
  <c r="D6" i="4"/>
  <c r="D7" i="32"/>
  <c r="F6" i="4"/>
  <c r="D11" i="4"/>
  <c r="B6" i="4"/>
  <c r="D10" i="27"/>
  <c r="C6" i="32" l="1"/>
  <c r="G6" i="32"/>
  <c r="D6" i="32"/>
  <c r="E6" i="32"/>
  <c r="F6" i="32"/>
  <c r="H16" i="32"/>
  <c r="H21" i="32"/>
  <c r="H6" i="4"/>
  <c r="H6" i="32" s="1"/>
  <c r="B6" i="32"/>
  <c r="H7" i="32"/>
  <c r="H11" i="4"/>
  <c r="H11" i="32" s="1"/>
  <c r="D11" i="32"/>
  <c r="H12" i="32"/>
  <c r="B22" i="1" l="1"/>
  <c r="F11" i="30" l="1"/>
  <c r="F11" i="10"/>
  <c r="F11" i="9"/>
  <c r="G23" i="27"/>
  <c r="G25" i="27"/>
  <c r="E23" i="27"/>
  <c r="E24" i="27"/>
  <c r="E25" i="27"/>
  <c r="D23" i="27"/>
  <c r="D24" i="27"/>
  <c r="D25" i="27"/>
  <c r="C23" i="27"/>
  <c r="C24" i="27"/>
  <c r="C25" i="27"/>
  <c r="B23" i="27"/>
  <c r="B24" i="27"/>
  <c r="B25" i="27"/>
  <c r="G18" i="27"/>
  <c r="G20" i="27"/>
  <c r="E18" i="27"/>
  <c r="E19" i="27"/>
  <c r="E20" i="27"/>
  <c r="D18" i="27"/>
  <c r="D19" i="27"/>
  <c r="D20" i="27"/>
  <c r="C18" i="27"/>
  <c r="C19" i="27"/>
  <c r="C20" i="27"/>
  <c r="B18" i="27"/>
  <c r="B19" i="27"/>
  <c r="B20" i="27"/>
  <c r="G13" i="27"/>
  <c r="G15" i="27"/>
  <c r="F15" i="27"/>
  <c r="E13" i="27"/>
  <c r="E14" i="27"/>
  <c r="E15" i="27"/>
  <c r="D13" i="27"/>
  <c r="D14" i="27"/>
  <c r="D15" i="27"/>
  <c r="C13" i="27"/>
  <c r="C14" i="27"/>
  <c r="C15" i="27"/>
  <c r="G12" i="27"/>
  <c r="F12" i="27"/>
  <c r="B13" i="27"/>
  <c r="B14" i="27"/>
  <c r="B15" i="27"/>
  <c r="F11" i="8"/>
  <c r="G8" i="27"/>
  <c r="G10" i="27"/>
  <c r="F10" i="27"/>
  <c r="E8" i="27"/>
  <c r="E9" i="27"/>
  <c r="E10" i="27"/>
  <c r="D8" i="27"/>
  <c r="D9" i="27"/>
  <c r="C8" i="27"/>
  <c r="C9" i="27"/>
  <c r="C10" i="27"/>
  <c r="G7" i="27"/>
  <c r="F7" i="27"/>
  <c r="B8" i="27"/>
  <c r="B9" i="27"/>
  <c r="B10" i="27"/>
  <c r="G23" i="26"/>
  <c r="G25" i="26"/>
  <c r="E23" i="26"/>
  <c r="E24" i="26"/>
  <c r="E25" i="26"/>
  <c r="D23" i="26"/>
  <c r="D24" i="26"/>
  <c r="D25" i="26"/>
  <c r="C25" i="26"/>
  <c r="G18" i="26"/>
  <c r="G20" i="26"/>
  <c r="E18" i="26"/>
  <c r="E19" i="26"/>
  <c r="E20" i="26"/>
  <c r="D18" i="26"/>
  <c r="D19" i="26"/>
  <c r="D20" i="26"/>
  <c r="C18" i="26"/>
  <c r="C19" i="26"/>
  <c r="C20" i="26"/>
  <c r="B18" i="26"/>
  <c r="B19" i="26"/>
  <c r="B20" i="26"/>
  <c r="B17" i="26"/>
  <c r="G13" i="26"/>
  <c r="G15" i="26"/>
  <c r="F15" i="26"/>
  <c r="E13" i="26"/>
  <c r="E14" i="26"/>
  <c r="E15" i="26"/>
  <c r="D13" i="26"/>
  <c r="D14" i="26"/>
  <c r="D15" i="26"/>
  <c r="C13" i="26"/>
  <c r="C14" i="26"/>
  <c r="C15" i="26"/>
  <c r="G12" i="26"/>
  <c r="F12" i="26"/>
  <c r="B13" i="26"/>
  <c r="B14" i="26"/>
  <c r="B15" i="26"/>
  <c r="B12" i="26"/>
  <c r="G8" i="26"/>
  <c r="G10" i="26"/>
  <c r="F10" i="26"/>
  <c r="E8" i="26"/>
  <c r="E9" i="26"/>
  <c r="E10" i="26"/>
  <c r="D8" i="26"/>
  <c r="D9" i="26"/>
  <c r="D10" i="26"/>
  <c r="G7" i="26"/>
  <c r="F7" i="26"/>
  <c r="C8" i="26"/>
  <c r="C9" i="26"/>
  <c r="C10" i="26"/>
  <c r="B8" i="26"/>
  <c r="B9" i="26"/>
  <c r="B10" i="26"/>
  <c r="F11" i="7"/>
  <c r="F13" i="12" s="1"/>
  <c r="F11" i="28" l="1"/>
  <c r="F15" i="12"/>
  <c r="F16" i="12"/>
  <c r="F11" i="29"/>
  <c r="F11" i="27"/>
  <c r="F14" i="12"/>
  <c r="F11" i="47"/>
  <c r="F17" i="12"/>
  <c r="F11" i="6"/>
  <c r="F11" i="46"/>
  <c r="F11" i="26"/>
  <c r="F12" i="12" l="1"/>
  <c r="C7" i="30"/>
  <c r="C12" i="30"/>
  <c r="C12" i="47" s="1"/>
  <c r="C17" i="30"/>
  <c r="C17" i="47" s="1"/>
  <c r="C22" i="30"/>
  <c r="C22" i="10"/>
  <c r="C17" i="10"/>
  <c r="C17" i="29" s="1"/>
  <c r="C12" i="10"/>
  <c r="C12" i="29" s="1"/>
  <c r="C7" i="10"/>
  <c r="C7" i="29" s="1"/>
  <c r="C22" i="9"/>
  <c r="C22" i="28" s="1"/>
  <c r="C17" i="9"/>
  <c r="C17" i="28" s="1"/>
  <c r="C12" i="9"/>
  <c r="C12" i="28" s="1"/>
  <c r="C7" i="9"/>
  <c r="C17" i="8"/>
  <c r="C12" i="8"/>
  <c r="C22" i="7"/>
  <c r="C22" i="26" s="1"/>
  <c r="C17" i="7"/>
  <c r="C12" i="7"/>
  <c r="C7" i="7"/>
  <c r="C22" i="29" l="1"/>
  <c r="C7" i="28"/>
  <c r="C7" i="47"/>
  <c r="C21" i="30"/>
  <c r="C22" i="47"/>
  <c r="C17" i="6"/>
  <c r="L10" i="6" s="1"/>
  <c r="C17" i="46"/>
  <c r="C22" i="46"/>
  <c r="C7" i="46"/>
  <c r="C12" i="6"/>
  <c r="C12" i="46"/>
  <c r="C21" i="10"/>
  <c r="C21" i="9"/>
  <c r="C12" i="27"/>
  <c r="C17" i="27"/>
  <c r="C7" i="26"/>
  <c r="C12" i="26"/>
  <c r="C17" i="26"/>
  <c r="C28" i="12" l="1"/>
  <c r="C21" i="47"/>
  <c r="C29" i="12"/>
  <c r="C21" i="28"/>
  <c r="C27" i="12"/>
  <c r="C21" i="29"/>
  <c r="G17" i="13"/>
  <c r="G22" i="9"/>
  <c r="G22" i="8"/>
  <c r="G22" i="27" s="1"/>
  <c r="G22" i="7"/>
  <c r="G21" i="9" l="1"/>
  <c r="G22" i="28"/>
  <c r="G22" i="26"/>
  <c r="G22" i="46"/>
  <c r="G22" i="13"/>
  <c r="G21" i="28" l="1"/>
  <c r="G27" i="12"/>
  <c r="H6" i="17" l="1"/>
  <c r="D22" i="9"/>
  <c r="D22" i="28" s="1"/>
  <c r="G21" i="8"/>
  <c r="D22" i="7"/>
  <c r="G21" i="7"/>
  <c r="G25" i="12" s="1"/>
  <c r="B21" i="7"/>
  <c r="B25" i="12" s="1"/>
  <c r="C21" i="7"/>
  <c r="C25" i="12" s="1"/>
  <c r="G21" i="27" l="1"/>
  <c r="G26" i="12"/>
  <c r="C21" i="46"/>
  <c r="B21" i="46"/>
  <c r="D22" i="46"/>
  <c r="G21" i="26"/>
  <c r="G21" i="46"/>
  <c r="D21" i="9"/>
  <c r="D21" i="7"/>
  <c r="D25" i="12" s="1"/>
  <c r="D22" i="26"/>
  <c r="D21" i="28" l="1"/>
  <c r="D27" i="12"/>
  <c r="D21" i="46"/>
  <c r="G17" i="10"/>
  <c r="G17" i="9"/>
  <c r="G17" i="28" s="1"/>
  <c r="G17" i="8"/>
  <c r="G17" i="27" s="1"/>
  <c r="G17" i="29" l="1"/>
  <c r="G16" i="10"/>
  <c r="G16" i="9"/>
  <c r="G16" i="8"/>
  <c r="G16" i="27" l="1"/>
  <c r="G20" i="12"/>
  <c r="G16" i="28"/>
  <c r="G21" i="12"/>
  <c r="C11" i="30"/>
  <c r="C16" i="10"/>
  <c r="C22" i="12" s="1"/>
  <c r="C16" i="9"/>
  <c r="C16" i="8"/>
  <c r="C16" i="7"/>
  <c r="C19" i="12" s="1"/>
  <c r="C16" i="28" l="1"/>
  <c r="C21" i="12"/>
  <c r="C20" i="12"/>
  <c r="C11" i="47"/>
  <c r="C17" i="12"/>
  <c r="C16" i="29"/>
  <c r="C16" i="46"/>
  <c r="G17" i="7"/>
  <c r="G17" i="26" l="1"/>
  <c r="G17" i="46"/>
  <c r="G16" i="7"/>
  <c r="G19" i="12" s="1"/>
  <c r="H8" i="3"/>
  <c r="G16" i="26" l="1"/>
  <c r="G16" i="46"/>
  <c r="H9" i="3"/>
  <c r="G11" i="1" l="1"/>
  <c r="E22" i="13" l="1"/>
  <c r="E7" i="13"/>
  <c r="E17" i="13"/>
  <c r="E12" i="13"/>
  <c r="E22" i="30"/>
  <c r="E17" i="10"/>
  <c r="E12" i="10"/>
  <c r="E12" i="29" s="1"/>
  <c r="E7" i="10"/>
  <c r="E22" i="10"/>
  <c r="E22" i="9"/>
  <c r="E17" i="9"/>
  <c r="E22" i="8"/>
  <c r="E22" i="27" s="1"/>
  <c r="D22" i="8"/>
  <c r="C22" i="8"/>
  <c r="C22" i="6" s="1"/>
  <c r="B22" i="8"/>
  <c r="H22" i="8" s="1"/>
  <c r="H22" i="27" s="1"/>
  <c r="E17" i="8"/>
  <c r="E17" i="27" s="1"/>
  <c r="D12" i="8"/>
  <c r="D11" i="8" s="1"/>
  <c r="D14" i="12" s="1"/>
  <c r="E12" i="8"/>
  <c r="E12" i="27" s="1"/>
  <c r="C7" i="8"/>
  <c r="D7" i="8"/>
  <c r="E7" i="8"/>
  <c r="E22" i="7"/>
  <c r="H22" i="7" s="1"/>
  <c r="H22" i="26" s="1"/>
  <c r="E17" i="7"/>
  <c r="E12" i="7"/>
  <c r="E7" i="7"/>
  <c r="E7" i="27" l="1"/>
  <c r="C7" i="6"/>
  <c r="B22" i="6"/>
  <c r="E21" i="30"/>
  <c r="E22" i="47"/>
  <c r="E21" i="10"/>
  <c r="E28" i="12" s="1"/>
  <c r="E22" i="29"/>
  <c r="E6" i="10"/>
  <c r="E7" i="29"/>
  <c r="E16" i="10"/>
  <c r="E22" i="12" s="1"/>
  <c r="E17" i="29"/>
  <c r="E16" i="9"/>
  <c r="E17" i="28"/>
  <c r="E21" i="9"/>
  <c r="E22" i="28"/>
  <c r="E16" i="8"/>
  <c r="E20" i="12" s="1"/>
  <c r="E17" i="46"/>
  <c r="E22" i="6"/>
  <c r="E22" i="46"/>
  <c r="E12" i="46"/>
  <c r="E7" i="46"/>
  <c r="D7" i="27"/>
  <c r="E21" i="8"/>
  <c r="E26" i="12" s="1"/>
  <c r="D12" i="27"/>
  <c r="D17" i="27"/>
  <c r="B22" i="27"/>
  <c r="B21" i="8"/>
  <c r="C7" i="27"/>
  <c r="C21" i="8"/>
  <c r="C22" i="27"/>
  <c r="D22" i="27"/>
  <c r="D21" i="8"/>
  <c r="D26" i="12" s="1"/>
  <c r="E22" i="26"/>
  <c r="E17" i="26"/>
  <c r="E16" i="7"/>
  <c r="E21" i="7"/>
  <c r="E7" i="26"/>
  <c r="E12" i="26"/>
  <c r="D22" i="30"/>
  <c r="H22" i="30" s="1"/>
  <c r="H22" i="47" s="1"/>
  <c r="D17" i="30"/>
  <c r="C16" i="30"/>
  <c r="C23" i="12" s="1"/>
  <c r="C18" i="12" s="1"/>
  <c r="C6" i="30"/>
  <c r="D12" i="30"/>
  <c r="E12" i="30"/>
  <c r="E12" i="6" s="1"/>
  <c r="D7" i="30"/>
  <c r="E7" i="30"/>
  <c r="F6" i="30"/>
  <c r="D22" i="10"/>
  <c r="D17" i="10"/>
  <c r="D17" i="29" s="1"/>
  <c r="D12" i="10"/>
  <c r="D12" i="29" s="1"/>
  <c r="D7" i="10"/>
  <c r="D7" i="29" s="1"/>
  <c r="D17" i="9"/>
  <c r="D17" i="28" s="1"/>
  <c r="D12" i="9"/>
  <c r="D12" i="28" s="1"/>
  <c r="D7" i="9"/>
  <c r="D12" i="7"/>
  <c r="D7" i="7"/>
  <c r="D17" i="7"/>
  <c r="H17" i="7" s="1"/>
  <c r="H17" i="26" s="1"/>
  <c r="F6" i="47" l="1"/>
  <c r="F11" i="12"/>
  <c r="E10" i="12"/>
  <c r="C6" i="47"/>
  <c r="C11" i="12"/>
  <c r="E7" i="6"/>
  <c r="D22" i="29"/>
  <c r="H22" i="10"/>
  <c r="E21" i="28"/>
  <c r="E27" i="12"/>
  <c r="C21" i="6"/>
  <c r="C26" i="12"/>
  <c r="C24" i="12" s="1"/>
  <c r="D7" i="28"/>
  <c r="E16" i="28"/>
  <c r="E21" i="12"/>
  <c r="E21" i="47"/>
  <c r="E29" i="12"/>
  <c r="B26" i="12"/>
  <c r="B24" i="12" s="1"/>
  <c r="H21" i="8"/>
  <c r="H21" i="27" s="1"/>
  <c r="H21" i="7"/>
  <c r="H21" i="26" s="1"/>
  <c r="E25" i="12"/>
  <c r="E19" i="12"/>
  <c r="D11" i="30"/>
  <c r="D12" i="47"/>
  <c r="E11" i="30"/>
  <c r="E12" i="47"/>
  <c r="D21" i="30"/>
  <c r="D22" i="47"/>
  <c r="C16" i="47"/>
  <c r="C16" i="6"/>
  <c r="E6" i="30"/>
  <c r="E7" i="47"/>
  <c r="E16" i="30"/>
  <c r="E16" i="6" s="1"/>
  <c r="E17" i="47"/>
  <c r="E17" i="6"/>
  <c r="N10" i="6" s="1"/>
  <c r="D6" i="30"/>
  <c r="D7" i="47"/>
  <c r="D16" i="30"/>
  <c r="D17" i="47"/>
  <c r="E21" i="29"/>
  <c r="E16" i="29"/>
  <c r="E6" i="29"/>
  <c r="D22" i="6"/>
  <c r="D11" i="9"/>
  <c r="B21" i="27"/>
  <c r="B21" i="6"/>
  <c r="D12" i="6"/>
  <c r="D12" i="46"/>
  <c r="D17" i="6"/>
  <c r="M10" i="6" s="1"/>
  <c r="D17" i="46"/>
  <c r="E21" i="6"/>
  <c r="E21" i="46"/>
  <c r="D7" i="6"/>
  <c r="D7" i="46"/>
  <c r="E16" i="46"/>
  <c r="D16" i="10"/>
  <c r="D22" i="12" s="1"/>
  <c r="D21" i="10"/>
  <c r="D16" i="9"/>
  <c r="D6" i="9"/>
  <c r="D17" i="26"/>
  <c r="D12" i="26"/>
  <c r="D16" i="7"/>
  <c r="D19" i="12" s="1"/>
  <c r="D7" i="26"/>
  <c r="B17" i="13"/>
  <c r="H17" i="13" s="1"/>
  <c r="B7" i="13"/>
  <c r="B10" i="13" s="1"/>
  <c r="B17" i="30"/>
  <c r="B12" i="30"/>
  <c r="B7" i="30"/>
  <c r="B17" i="10"/>
  <c r="B12" i="10"/>
  <c r="B7" i="10"/>
  <c r="B17" i="9"/>
  <c r="B12" i="9"/>
  <c r="B7" i="9"/>
  <c r="B17" i="8"/>
  <c r="H17" i="8" s="1"/>
  <c r="H17" i="27" s="1"/>
  <c r="B12" i="8"/>
  <c r="B7" i="8"/>
  <c r="B11" i="7"/>
  <c r="B13" i="12" s="1"/>
  <c r="B16" i="7"/>
  <c r="B7" i="7"/>
  <c r="H25" i="9"/>
  <c r="H25" i="28" s="1"/>
  <c r="H22" i="9"/>
  <c r="H22" i="28" s="1"/>
  <c r="H21" i="9"/>
  <c r="H21" i="28" s="1"/>
  <c r="H20" i="9"/>
  <c r="H20" i="28" s="1"/>
  <c r="B21" i="26"/>
  <c r="E24" i="12" l="1"/>
  <c r="B12" i="47"/>
  <c r="H12" i="30"/>
  <c r="H12" i="47" s="1"/>
  <c r="D16" i="28"/>
  <c r="D21" i="12"/>
  <c r="D21" i="47"/>
  <c r="D29" i="12"/>
  <c r="H21" i="30"/>
  <c r="H21" i="47" s="1"/>
  <c r="B7" i="27"/>
  <c r="D28" i="12"/>
  <c r="H21" i="10"/>
  <c r="B17" i="47"/>
  <c r="H17" i="30"/>
  <c r="D11" i="28"/>
  <c r="D15" i="12"/>
  <c r="E16" i="47"/>
  <c r="E23" i="12"/>
  <c r="E18" i="12" s="1"/>
  <c r="E11" i="47"/>
  <c r="E17" i="12"/>
  <c r="B7" i="28"/>
  <c r="E6" i="47"/>
  <c r="E11" i="12"/>
  <c r="D11" i="47"/>
  <c r="D17" i="12"/>
  <c r="D16" i="47"/>
  <c r="D23" i="12"/>
  <c r="B17" i="29"/>
  <c r="H17" i="10"/>
  <c r="H7" i="30"/>
  <c r="H7" i="47" s="1"/>
  <c r="D6" i="28"/>
  <c r="D9" i="12"/>
  <c r="D6" i="47"/>
  <c r="D11" i="12"/>
  <c r="H16" i="7"/>
  <c r="H16" i="26" s="1"/>
  <c r="B19" i="12"/>
  <c r="B6" i="30"/>
  <c r="B7" i="47"/>
  <c r="B11" i="10"/>
  <c r="B12" i="29"/>
  <c r="D16" i="29"/>
  <c r="B6" i="10"/>
  <c r="B7" i="29"/>
  <c r="D21" i="29"/>
  <c r="D21" i="6"/>
  <c r="H17" i="9"/>
  <c r="H17" i="28" s="1"/>
  <c r="B17" i="28"/>
  <c r="B17" i="46"/>
  <c r="B17" i="6"/>
  <c r="B12" i="46"/>
  <c r="B12" i="28"/>
  <c r="B12" i="27"/>
  <c r="B12" i="6"/>
  <c r="B7" i="26"/>
  <c r="B7" i="6"/>
  <c r="B7" i="46"/>
  <c r="D16" i="6"/>
  <c r="D16" i="46"/>
  <c r="B16" i="30"/>
  <c r="B16" i="10"/>
  <c r="B16" i="9"/>
  <c r="B21" i="12" s="1"/>
  <c r="B17" i="27"/>
  <c r="B16" i="8"/>
  <c r="B6" i="7"/>
  <c r="B11" i="30"/>
  <c r="H17" i="47" l="1"/>
  <c r="L7" i="30"/>
  <c r="H17" i="6"/>
  <c r="Q10" i="6" s="1"/>
  <c r="K10" i="6"/>
  <c r="H12" i="6"/>
  <c r="D18" i="12"/>
  <c r="D24" i="12"/>
  <c r="B16" i="47"/>
  <c r="B23" i="12"/>
  <c r="H16" i="30"/>
  <c r="B16" i="12"/>
  <c r="B11" i="47"/>
  <c r="B17" i="12"/>
  <c r="H11" i="30"/>
  <c r="H11" i="47" s="1"/>
  <c r="B6" i="47"/>
  <c r="B11" i="12"/>
  <c r="H6" i="30"/>
  <c r="H6" i="47" s="1"/>
  <c r="B10" i="12"/>
  <c r="B22" i="12"/>
  <c r="H16" i="10"/>
  <c r="B20" i="12"/>
  <c r="H16" i="8"/>
  <c r="H16" i="27" s="1"/>
  <c r="B7" i="12"/>
  <c r="B16" i="29"/>
  <c r="B11" i="29"/>
  <c r="B16" i="6"/>
  <c r="H16" i="6" s="1"/>
  <c r="B6" i="29"/>
  <c r="H16" i="9"/>
  <c r="B16" i="28"/>
  <c r="B16" i="46"/>
  <c r="F12" i="1"/>
  <c r="F22" i="1"/>
  <c r="F17" i="1"/>
  <c r="H16" i="47" l="1"/>
  <c r="L6" i="30"/>
  <c r="B18" i="12"/>
  <c r="H11" i="6"/>
  <c r="F21" i="1"/>
  <c r="F16" i="1"/>
  <c r="F11" i="1"/>
  <c r="H16" i="28"/>
  <c r="G17" i="1"/>
  <c r="H25" i="1" l="1"/>
  <c r="H24" i="1"/>
  <c r="H23" i="1"/>
  <c r="E22" i="1"/>
  <c r="D22" i="1"/>
  <c r="C22" i="1"/>
  <c r="B21" i="1"/>
  <c r="G21" i="1"/>
  <c r="H20" i="1"/>
  <c r="H19" i="1"/>
  <c r="H18" i="1"/>
  <c r="E17" i="1"/>
  <c r="D17" i="1"/>
  <c r="C17" i="1"/>
  <c r="B17" i="1"/>
  <c r="B16" i="1" s="1"/>
  <c r="G16" i="1"/>
  <c r="C16" i="1" l="1"/>
  <c r="C21" i="1"/>
  <c r="D16" i="1"/>
  <c r="E21" i="1"/>
  <c r="E16" i="1"/>
  <c r="H17" i="1"/>
  <c r="H22" i="1"/>
  <c r="D21" i="1"/>
  <c r="H21" i="1" l="1"/>
  <c r="H16" i="1"/>
  <c r="F15" i="13"/>
  <c r="F10" i="13"/>
  <c r="E10" i="13" l="1"/>
  <c r="G12" i="13"/>
  <c r="H12" i="13" s="1"/>
  <c r="G7" i="13"/>
  <c r="G10" i="13" s="1"/>
  <c r="G15" i="13" l="1"/>
  <c r="G11" i="8"/>
  <c r="G11" i="7"/>
  <c r="G13" i="12" s="1"/>
  <c r="G11" i="27" l="1"/>
  <c r="G14" i="12"/>
  <c r="G11" i="26"/>
  <c r="G11" i="46"/>
  <c r="C11" i="8" l="1"/>
  <c r="C14" i="12" l="1"/>
  <c r="H11" i="16" l="1"/>
  <c r="H7" i="16"/>
  <c r="H7" i="13"/>
  <c r="H10" i="13" s="1"/>
  <c r="B6" i="8" l="1"/>
  <c r="C6" i="8"/>
  <c r="D6" i="8"/>
  <c r="E6" i="8"/>
  <c r="F6" i="8"/>
  <c r="G6" i="8"/>
  <c r="D11" i="10"/>
  <c r="D16" i="12" s="1"/>
  <c r="H12" i="10"/>
  <c r="H12" i="29" s="1"/>
  <c r="E11" i="10"/>
  <c r="E16" i="12" s="1"/>
  <c r="C11" i="10"/>
  <c r="H7" i="10"/>
  <c r="H7" i="29" s="1"/>
  <c r="F6" i="10"/>
  <c r="D6" i="10"/>
  <c r="C6" i="10"/>
  <c r="H15" i="9"/>
  <c r="H15" i="28" s="1"/>
  <c r="H12" i="9"/>
  <c r="H12" i="28" s="1"/>
  <c r="E11" i="9"/>
  <c r="C11" i="9"/>
  <c r="B11" i="9"/>
  <c r="B15" i="12" s="1"/>
  <c r="H10" i="9"/>
  <c r="H7" i="9"/>
  <c r="G6" i="9"/>
  <c r="F6" i="9"/>
  <c r="E6" i="9"/>
  <c r="C6" i="9"/>
  <c r="B6" i="9"/>
  <c r="E11" i="8"/>
  <c r="E14" i="12" s="1"/>
  <c r="H15" i="8"/>
  <c r="H15" i="27" s="1"/>
  <c r="H12" i="8"/>
  <c r="B11" i="8"/>
  <c r="H10" i="8"/>
  <c r="H7" i="8"/>
  <c r="E11" i="7"/>
  <c r="E13" i="12" s="1"/>
  <c r="D11" i="7"/>
  <c r="D13" i="12" s="1"/>
  <c r="C11" i="7"/>
  <c r="C13" i="12" s="1"/>
  <c r="G6" i="7"/>
  <c r="F6" i="7"/>
  <c r="E6" i="7"/>
  <c r="D6" i="7"/>
  <c r="C6" i="7"/>
  <c r="H12" i="7"/>
  <c r="H7" i="7"/>
  <c r="H15" i="1"/>
  <c r="H14" i="1"/>
  <c r="H13" i="1"/>
  <c r="H10" i="1"/>
  <c r="H9" i="1"/>
  <c r="H8" i="1"/>
  <c r="D12" i="12" l="1"/>
  <c r="E11" i="28"/>
  <c r="E15" i="12"/>
  <c r="E12" i="12" s="1"/>
  <c r="F6" i="27"/>
  <c r="F8" i="12"/>
  <c r="C16" i="12"/>
  <c r="H16" i="12" s="1"/>
  <c r="H11" i="10"/>
  <c r="E6" i="28"/>
  <c r="E9" i="12"/>
  <c r="E8" i="12"/>
  <c r="B11" i="6"/>
  <c r="B14" i="12"/>
  <c r="F6" i="28"/>
  <c r="F9" i="12"/>
  <c r="D8" i="12"/>
  <c r="B9" i="12"/>
  <c r="G6" i="28"/>
  <c r="G9" i="12"/>
  <c r="C10" i="12"/>
  <c r="H6" i="10"/>
  <c r="C8" i="12"/>
  <c r="G6" i="27"/>
  <c r="G8" i="12"/>
  <c r="D10" i="12"/>
  <c r="B8" i="12"/>
  <c r="C11" i="28"/>
  <c r="C15" i="12"/>
  <c r="H15" i="12" s="1"/>
  <c r="C6" i="28"/>
  <c r="C9" i="12"/>
  <c r="F10" i="12"/>
  <c r="H10" i="28"/>
  <c r="H10" i="27"/>
  <c r="C7" i="12"/>
  <c r="D7" i="12"/>
  <c r="E7" i="12"/>
  <c r="F7" i="12"/>
  <c r="H13" i="12"/>
  <c r="L13" i="12" s="1"/>
  <c r="G7" i="12"/>
  <c r="D11" i="29"/>
  <c r="D6" i="29"/>
  <c r="F6" i="29"/>
  <c r="C11" i="29"/>
  <c r="E11" i="29"/>
  <c r="C6" i="29"/>
  <c r="H7" i="28"/>
  <c r="B11" i="28"/>
  <c r="B11" i="46"/>
  <c r="B6" i="28"/>
  <c r="B6" i="46"/>
  <c r="B6" i="6"/>
  <c r="H12" i="27"/>
  <c r="H7" i="27"/>
  <c r="E6" i="6"/>
  <c r="E6" i="46"/>
  <c r="H7" i="26"/>
  <c r="H7" i="46"/>
  <c r="G6" i="26"/>
  <c r="G6" i="46"/>
  <c r="C11" i="6"/>
  <c r="C11" i="46"/>
  <c r="H12" i="26"/>
  <c r="H12" i="46"/>
  <c r="D11" i="6"/>
  <c r="D11" i="46"/>
  <c r="H10" i="26"/>
  <c r="H10" i="46"/>
  <c r="H15" i="26"/>
  <c r="H15" i="46"/>
  <c r="E11" i="6"/>
  <c r="E11" i="46"/>
  <c r="F6" i="26"/>
  <c r="F6" i="6"/>
  <c r="F6" i="46"/>
  <c r="C6" i="6"/>
  <c r="C6" i="46"/>
  <c r="D6" i="6"/>
  <c r="D6" i="46"/>
  <c r="H11" i="7"/>
  <c r="H6" i="7"/>
  <c r="H11" i="9"/>
  <c r="H11" i="28" s="1"/>
  <c r="H6" i="9"/>
  <c r="H11" i="8"/>
  <c r="H11" i="27" s="1"/>
  <c r="H6" i="8"/>
  <c r="D6" i="12" l="1"/>
  <c r="B12" i="12"/>
  <c r="H14" i="12"/>
  <c r="L14" i="12" s="1"/>
  <c r="L15" i="12" s="1"/>
  <c r="B6" i="12"/>
  <c r="H8" i="12"/>
  <c r="H9" i="12"/>
  <c r="H6" i="29"/>
  <c r="F6" i="12"/>
  <c r="H10" i="12"/>
  <c r="E6" i="12"/>
  <c r="C12" i="12"/>
  <c r="H6" i="28"/>
  <c r="C6" i="12"/>
  <c r="H7" i="12"/>
  <c r="H6" i="27"/>
  <c r="H11" i="26"/>
  <c r="H11" i="46"/>
  <c r="H6" i="26"/>
  <c r="H6" i="46"/>
  <c r="E12" i="1"/>
  <c r="D12" i="1"/>
  <c r="C12" i="1"/>
  <c r="B12" i="1"/>
  <c r="G7" i="1"/>
  <c r="E7" i="1"/>
  <c r="D7" i="1"/>
  <c r="C7" i="1"/>
  <c r="B7" i="1"/>
  <c r="H7" i="3"/>
  <c r="C6" i="1" l="1"/>
  <c r="C11" i="1"/>
  <c r="G6" i="1"/>
  <c r="E11" i="1"/>
  <c r="D6" i="1"/>
  <c r="E6" i="1"/>
  <c r="D11" i="1"/>
  <c r="H12" i="1"/>
  <c r="B11" i="1"/>
  <c r="B6" i="1"/>
  <c r="H7" i="1"/>
  <c r="H11" i="1" l="1"/>
  <c r="H6" i="1"/>
</calcChain>
</file>

<file path=xl/sharedStrings.xml><?xml version="1.0" encoding="utf-8"?>
<sst xmlns="http://schemas.openxmlformats.org/spreadsheetml/2006/main" count="2839" uniqueCount="292">
  <si>
    <t>السنة</t>
  </si>
  <si>
    <t>U.A.E</t>
  </si>
  <si>
    <t>Bahrain</t>
  </si>
  <si>
    <t>K.S.A.</t>
  </si>
  <si>
    <t>Oman</t>
  </si>
  <si>
    <t>Qatar</t>
  </si>
  <si>
    <t>Kuwait</t>
  </si>
  <si>
    <t xml:space="preserve"> Year</t>
  </si>
  <si>
    <t>حكومي</t>
  </si>
  <si>
    <t>خاص</t>
  </si>
  <si>
    <t>Private</t>
  </si>
  <si>
    <t>…</t>
  </si>
  <si>
    <t>الصيدليات الخاصة</t>
  </si>
  <si>
    <t>وزارة الصحة</t>
  </si>
  <si>
    <t>Ministry Of Health</t>
  </si>
  <si>
    <t>حكومية أخرى</t>
  </si>
  <si>
    <t>Other Government</t>
  </si>
  <si>
    <t>الأطباء البشريون</t>
  </si>
  <si>
    <t>أطباء الأسنان</t>
  </si>
  <si>
    <t>هيئة التمريض</t>
  </si>
  <si>
    <t>الصيادلة</t>
  </si>
  <si>
    <t>Physicians</t>
  </si>
  <si>
    <t>Dentists</t>
  </si>
  <si>
    <t>Nursing Staff</t>
  </si>
  <si>
    <t>زيارات العيادات الخارجية</t>
  </si>
  <si>
    <t>مواطنون</t>
  </si>
  <si>
    <t>غير مواطنيين</t>
  </si>
  <si>
    <t>Citizens</t>
  </si>
  <si>
    <t>Non Citizens</t>
  </si>
  <si>
    <t>متوسط طول الإقامة في المستشفى (يوم)</t>
  </si>
  <si>
    <t>Mean Length of Stay (Day)</t>
  </si>
  <si>
    <t>...</t>
  </si>
  <si>
    <t>العمليات الجراحية</t>
  </si>
  <si>
    <t>الأشعات المجراه</t>
  </si>
  <si>
    <t>التحاليل المخبرية</t>
  </si>
  <si>
    <t>Surgical Procedures</t>
  </si>
  <si>
    <t>لقاح الدرن (بي سي جي)</t>
  </si>
  <si>
    <t>BCG</t>
  </si>
  <si>
    <t>الجرعة الثالثة من شلل الأطفال</t>
  </si>
  <si>
    <t>OPV3</t>
  </si>
  <si>
    <t>الجرعة الثالثة من اللقاح الفيروسي</t>
  </si>
  <si>
    <t>DPT3</t>
  </si>
  <si>
    <t>الحصبة</t>
  </si>
  <si>
    <t>Measles</t>
  </si>
  <si>
    <t>عدد السكان</t>
  </si>
  <si>
    <t>UAE</t>
  </si>
  <si>
    <t>KSA</t>
  </si>
  <si>
    <t>الفئات الطبية المساعدة</t>
  </si>
  <si>
    <t>Other Para-Medical Staff</t>
  </si>
  <si>
    <t>2010</t>
  </si>
  <si>
    <t>2011</t>
  </si>
  <si>
    <t>2012</t>
  </si>
  <si>
    <t>2013</t>
  </si>
  <si>
    <t>2014</t>
  </si>
  <si>
    <t>2015</t>
  </si>
  <si>
    <t>2016</t>
  </si>
  <si>
    <t>نسبة مصروفات وزارة الصحة من المصروفات الحكومية</t>
  </si>
  <si>
    <t>مصروفات وزارة الصحة لكل فرد (دولار أمريكي)</t>
  </si>
  <si>
    <t>Ministry of Health Expenditures per capita (US$)</t>
  </si>
  <si>
    <t>مجلس التعاون</t>
  </si>
  <si>
    <t>البحرين</t>
  </si>
  <si>
    <t>الإجمالي</t>
  </si>
  <si>
    <t>السعودية</t>
  </si>
  <si>
    <t>عدد</t>
  </si>
  <si>
    <t>No.</t>
  </si>
  <si>
    <t>العيادات الخاصة</t>
  </si>
  <si>
    <t xml:space="preserve"> Private Clinics</t>
  </si>
  <si>
    <t>المراكز والمجمعات الصحية الحكومية</t>
  </si>
  <si>
    <t>معدل</t>
  </si>
  <si>
    <t>Rate</t>
  </si>
  <si>
    <t>نسبة</t>
  </si>
  <si>
    <t>Ratio</t>
  </si>
  <si>
    <t>Governmental</t>
  </si>
  <si>
    <t>Other Governmental</t>
  </si>
  <si>
    <t>Pharmacists</t>
  </si>
  <si>
    <t>Private Pharmacies</t>
  </si>
  <si>
    <t>المتوسط اليومي لعدد الزيارات (%)</t>
  </si>
  <si>
    <t xml:space="preserve"> إجمالي زيارات العيادات الخارجية</t>
  </si>
  <si>
    <t>GCC Total GCC</t>
  </si>
  <si>
    <t>Percentage (%)</t>
  </si>
  <si>
    <t>Laboratory Procedures</t>
  </si>
  <si>
    <t>Radiological Procedures</t>
  </si>
  <si>
    <t>نسبة (%)</t>
  </si>
  <si>
    <t>98..0</t>
  </si>
  <si>
    <t>Ministry of Health Expenditures as of Governmental Expenditures</t>
  </si>
  <si>
    <t>الولادات التي تجري تحت إشراف طبي</t>
  </si>
  <si>
    <t>Births attended by skilled health personnel</t>
  </si>
  <si>
    <t xml:space="preserve"> نسبة (%)/ عدد</t>
  </si>
  <si>
    <t xml:space="preserve">Percentage (%)\ No. </t>
  </si>
  <si>
    <t>نشرة سنوية</t>
  </si>
  <si>
    <t>Annual Bulletin</t>
  </si>
  <si>
    <t>العدد رقم</t>
  </si>
  <si>
    <t>Issue No. 3</t>
  </si>
  <si>
    <t>الإحصاءات الصحية في دول مجلس التعاون  لدول الخليج العربية</t>
  </si>
  <si>
    <t xml:space="preserve">Health Statistics in the GCC Countries  </t>
  </si>
  <si>
    <t>2010-2016</t>
  </si>
  <si>
    <t>المحتويات</t>
  </si>
  <si>
    <t>رقم الصفحة</t>
  </si>
  <si>
    <t>Contents</t>
  </si>
  <si>
    <t>Page No.</t>
  </si>
  <si>
    <t>الرموز في الجداول</t>
  </si>
  <si>
    <t>Symbols in Tables</t>
  </si>
  <si>
    <t>تنويه للمستخدمين</t>
  </si>
  <si>
    <t>Note to Users</t>
  </si>
  <si>
    <t>قائمة الاختصارات</t>
  </si>
  <si>
    <t xml:space="preserve">List of Abbreviations </t>
  </si>
  <si>
    <t>المفاهيم والمصطلحات</t>
  </si>
  <si>
    <t>Concepts and Definitions</t>
  </si>
  <si>
    <t xml:space="preserve">قائمة الجداول </t>
  </si>
  <si>
    <t>List of Tables</t>
  </si>
  <si>
    <t xml:space="preserve">قائمة الأشكال البيانية </t>
  </si>
  <si>
    <t>List of Figures</t>
  </si>
  <si>
    <t xml:space="preserve">المقدمة </t>
  </si>
  <si>
    <t>Introduction</t>
  </si>
  <si>
    <t>( ... ) غير متوفر</t>
  </si>
  <si>
    <t>( … ) Not Available</t>
  </si>
  <si>
    <t>( na ) Not Applicable</t>
  </si>
  <si>
    <t>( ـــ ) لا يوجد "القيمة صفر"</t>
  </si>
  <si>
    <t>1 - GCC total is calculated when data of all six countries is available, otherwise data is shown without the total.</t>
  </si>
  <si>
    <t>2 - GCC countries are ranked according to Arabic alphabet.</t>
  </si>
  <si>
    <t>List of Abbreviations</t>
  </si>
  <si>
    <t>Gulf Cooperation Council</t>
  </si>
  <si>
    <t>GCC</t>
  </si>
  <si>
    <t>Number</t>
  </si>
  <si>
    <t>United Arab Emirates</t>
  </si>
  <si>
    <t>Kingdom of Saudi Arabia</t>
  </si>
  <si>
    <t>قائمة الجداول</t>
  </si>
  <si>
    <t>الأشكال البيانية</t>
  </si>
  <si>
    <t>المقدمة</t>
  </si>
  <si>
    <t>المرافق الصحية</t>
  </si>
  <si>
    <t>Health Institutions</t>
  </si>
  <si>
    <t>القوى العاملة الصحية</t>
  </si>
  <si>
    <t>Health Manpower</t>
  </si>
  <si>
    <t>الخدمات والمؤشرات الصحية</t>
  </si>
  <si>
    <t>Health Services and Indicators</t>
  </si>
  <si>
    <t>الفصل الأول: المرافق الصحية</t>
  </si>
  <si>
    <t>الفصل الثاني: القوى العاملة الصحية</t>
  </si>
  <si>
    <t>الفصل الثالث: الخدمات والمؤشرات الصحية</t>
  </si>
  <si>
    <t>Chapter Three: Health Services and Indicators</t>
  </si>
  <si>
    <t>Chapter Two: Health Manpower</t>
  </si>
  <si>
    <t>Chapter One: Health Institutions</t>
  </si>
  <si>
    <t>MOH</t>
  </si>
  <si>
    <t>Minstry of Health</t>
  </si>
  <si>
    <r>
      <rPr>
        <b/>
        <sz val="14"/>
        <color theme="1"/>
        <rFont val="Sakkal Majalla"/>
      </rPr>
      <t>الجهات الحكومية الأخرى</t>
    </r>
    <r>
      <rPr>
        <sz val="14"/>
        <color theme="1"/>
        <rFont val="Sakkal Majalla"/>
      </rPr>
      <t xml:space="preserve">: </t>
    </r>
    <r>
      <rPr>
        <sz val="12"/>
        <color theme="1"/>
        <rFont val="Sakkal Majalla"/>
      </rPr>
      <t>تشمل وزارات الدفاع والجامعات والجهات الحكومية الأخرى التي لها مستشفيات مستقلة عن وزارة الصحة.</t>
    </r>
  </si>
  <si>
    <r>
      <rPr>
        <b/>
        <sz val="14"/>
        <color theme="1"/>
        <rFont val="Sakkal Majalla"/>
      </rPr>
      <t>أسرّة المستشفيات</t>
    </r>
    <r>
      <rPr>
        <sz val="14"/>
        <color theme="1"/>
        <rFont val="Sakkal Majalla"/>
      </rPr>
      <t>:</t>
    </r>
    <r>
      <rPr>
        <sz val="12"/>
        <color theme="1"/>
        <rFont val="Sakkal Majalla"/>
      </rPr>
      <t xml:space="preserve"> أسرة طبية خاصة وموجودة في المستشفى مجهزة ومعدة لإقامة المريض المنوم في المستشفى.</t>
    </r>
  </si>
  <si>
    <r>
      <rPr>
        <b/>
        <sz val="11"/>
        <color theme="1"/>
        <rFont val="Arial"/>
        <family val="2"/>
      </rPr>
      <t>Other Government institutions</t>
    </r>
    <r>
      <rPr>
        <sz val="11"/>
        <color theme="1"/>
        <rFont val="Arial"/>
        <family val="2"/>
      </rPr>
      <t>: includes military authorities, universities…etc. that have their own hospitals other than MOH.</t>
    </r>
  </si>
  <si>
    <r>
      <rPr>
        <b/>
        <sz val="11"/>
        <color theme="1"/>
        <rFont val="Arial"/>
        <family val="2"/>
      </rPr>
      <t>Hospital Beds</t>
    </r>
    <r>
      <rPr>
        <sz val="11"/>
        <color theme="1"/>
        <rFont val="Arial"/>
        <family val="2"/>
      </rPr>
      <t>: special beds located in the hospital and are set up and staffed for use by an inpatient.</t>
    </r>
  </si>
  <si>
    <r>
      <rPr>
        <b/>
        <sz val="12"/>
        <color theme="1"/>
        <rFont val="Sakkal Majalla"/>
      </rPr>
      <t>معدل إشغال الأسرة</t>
    </r>
    <r>
      <rPr>
        <sz val="12"/>
        <color theme="1"/>
        <rFont val="Sakkal Majalla"/>
      </rPr>
      <t>: إجمالي عدد خدمات التنويم خلال فترة معينة مقسوما على إجمالي أيام أسرة التنويم لنفس الفترة مضروبا في المعامل 100</t>
    </r>
  </si>
  <si>
    <r>
      <rPr>
        <b/>
        <sz val="11"/>
        <color theme="1"/>
        <rFont val="Arial"/>
        <family val="2"/>
      </rPr>
      <t>Births by Skilled Health Personnel</t>
    </r>
    <r>
      <rPr>
        <sz val="11"/>
        <color theme="1"/>
        <rFont val="Arial"/>
        <family val="2"/>
      </rPr>
      <t>: Births attended by skilled Health Personnel.</t>
    </r>
  </si>
  <si>
    <r>
      <rPr>
        <b/>
        <sz val="11"/>
        <color theme="1"/>
        <rFont val="Arial"/>
        <family val="2"/>
      </rPr>
      <t>Daily Average Visits</t>
    </r>
    <r>
      <rPr>
        <sz val="11"/>
        <color theme="1"/>
        <rFont val="Arial"/>
        <family val="2"/>
      </rPr>
      <t>:  Total No. of Outpatients Vists/ 365 days.</t>
    </r>
  </si>
  <si>
    <r>
      <rPr>
        <b/>
        <sz val="11"/>
        <color theme="1"/>
        <rFont val="Arial"/>
        <family val="2"/>
      </rPr>
      <t>Mean Length Of Hospital Stay</t>
    </r>
    <r>
      <rPr>
        <sz val="11"/>
        <color theme="1"/>
        <rFont val="Arial"/>
        <family val="2"/>
      </rPr>
      <t>:Total Length of Stay of All Discharges in a Given Period of Time/ Total No. Of Discharges (including Deathes) in That Period.</t>
    </r>
  </si>
  <si>
    <r>
      <rPr>
        <b/>
        <sz val="11"/>
        <color theme="1"/>
        <rFont val="Arial"/>
        <family val="2"/>
      </rPr>
      <t>Bed Occupancy Rate</t>
    </r>
    <r>
      <rPr>
        <sz val="11"/>
        <color theme="1"/>
        <rFont val="Arial"/>
        <family val="2"/>
      </rPr>
      <t>: (Total Inpatient Service Days for a Given Period/Total Inpatient Bed Count Days for theSame Period)*100.</t>
    </r>
  </si>
  <si>
    <r>
      <rPr>
        <b/>
        <sz val="11"/>
        <color theme="1"/>
        <rFont val="Arial"/>
        <family val="2"/>
      </rPr>
      <t>Hospitals per 10,000 population</t>
    </r>
    <r>
      <rPr>
        <sz val="11"/>
        <color theme="1"/>
        <rFont val="Arial"/>
        <family val="2"/>
      </rPr>
      <t>: (Total No. of Hospitals/ Total population)*10,000.</t>
    </r>
  </si>
  <si>
    <r>
      <rPr>
        <b/>
        <sz val="11"/>
        <color theme="1"/>
        <rFont val="Arial"/>
        <family val="2"/>
      </rPr>
      <t>Other Para- Medical Staff</t>
    </r>
    <r>
      <rPr>
        <sz val="11"/>
        <color theme="1"/>
        <rFont val="Arial"/>
        <family val="2"/>
      </rPr>
      <t>: Include Physiotherapist, Radiographers,Lab Technicians, Health Assistan,Sanitary Inspector,Assistant Pharmasists,Dietician and Health Educator.</t>
    </r>
  </si>
  <si>
    <r>
      <rPr>
        <b/>
        <sz val="11"/>
        <color theme="1"/>
        <rFont val="Arial"/>
        <family val="2"/>
      </rPr>
      <t>Physicians</t>
    </r>
    <r>
      <rPr>
        <sz val="11"/>
        <color theme="1"/>
        <rFont val="Arial"/>
        <family val="2"/>
      </rPr>
      <t>: Include Administrative doctors, Specilaized doctors, Consultants and General Practisionars.</t>
    </r>
  </si>
  <si>
    <r>
      <rPr>
        <b/>
        <sz val="12"/>
        <color theme="1"/>
        <rFont val="Sakkal Majalla"/>
      </rPr>
      <t>الأطباء البشريون</t>
    </r>
    <r>
      <rPr>
        <sz val="12"/>
        <color theme="1"/>
        <rFont val="Sakkal Majalla"/>
      </rPr>
      <t>: تشمل الأطباء الإداريون والأطباء الاختصاصيون والأستشاريون والأطباء العموم.</t>
    </r>
  </si>
  <si>
    <r>
      <rPr>
        <b/>
        <sz val="12"/>
        <color theme="1"/>
        <rFont val="Sakkal Majalla"/>
      </rPr>
      <t>الفئات الطبية المساعدة</t>
    </r>
    <r>
      <rPr>
        <sz val="12"/>
        <color theme="1"/>
        <rFont val="Sakkal Majalla"/>
      </rPr>
      <t>: تشمل الفئات الطبية: فني علاج طبيعي، وفني الأشعة، وفني المختبر، ومساعد صحي، ومراقب صحي، ومساعد صيدلي، وفني تغذية، ومثقف صحي.</t>
    </r>
  </si>
  <si>
    <r>
      <rPr>
        <b/>
        <sz val="12"/>
        <color theme="1"/>
        <rFont val="Sakkal Majalla"/>
      </rPr>
      <t>أعداد المستشفيات لكل 10,000 من السكان</t>
    </r>
    <r>
      <rPr>
        <sz val="12"/>
        <color theme="1"/>
        <rFont val="Sakkal Majalla"/>
      </rPr>
      <t>: عدد المستشفيات مقسوما على عدد إجمالي عدد السكان مضروبا في المعامل 10,000.</t>
    </r>
  </si>
  <si>
    <r>
      <rPr>
        <b/>
        <sz val="12"/>
        <color theme="1"/>
        <rFont val="Sakkal Majalla"/>
      </rPr>
      <t>متوسط طول الإقامة في المستشفى</t>
    </r>
    <r>
      <rPr>
        <sz val="12"/>
        <color theme="1"/>
        <rFont val="Sakkal Majalla"/>
      </rPr>
      <t>: إجمالي مدة البقاء لكل مرضى الخروج في فترة معينة مقسوما على إجمالي عدد مرضى الخروج لتلك الفترة مشمولا لعدد الوفيات.</t>
    </r>
  </si>
  <si>
    <r>
      <rPr>
        <b/>
        <sz val="12"/>
        <color theme="1"/>
        <rFont val="Sakkal Majalla"/>
      </rPr>
      <t>المتوسط اليومي لعدد الزيارات للعيادات الخارجية</t>
    </r>
    <r>
      <rPr>
        <sz val="12"/>
        <color theme="1"/>
        <rFont val="Sakkal Majalla"/>
      </rPr>
      <t>: إجمالي عدد الزيارات للعيادات الخارجية لسنة معينة مقسوما على 365 يوم.</t>
    </r>
  </si>
  <si>
    <r>
      <rPr>
        <b/>
        <sz val="12"/>
        <color theme="1"/>
        <rFont val="Sakkal Majalla"/>
      </rPr>
      <t>المواليد الأقل من الوزن الولادي الطبيعي</t>
    </r>
    <r>
      <rPr>
        <sz val="12"/>
        <color theme="1"/>
        <rFont val="Sakkal Majalla"/>
      </rPr>
      <t>: المواليد الأحياء ذوي الوزن أقل من 2500 جرام عند الولادة.</t>
    </r>
  </si>
  <si>
    <r>
      <rPr>
        <b/>
        <sz val="12"/>
        <color theme="1"/>
        <rFont val="Sakkal Majalla"/>
      </rPr>
      <t>الولادات تحت الإشراف الطبي</t>
    </r>
    <r>
      <rPr>
        <sz val="12"/>
        <color theme="1"/>
        <rFont val="Sakkal Majalla"/>
      </rPr>
      <t>: الولادات التي تجري تحت إشراف موظفي صحة من ذوي المهارة.</t>
    </r>
  </si>
  <si>
    <t>Total Outpatient Visits</t>
  </si>
  <si>
    <t>* مرضى الخروج</t>
  </si>
  <si>
    <r>
      <rPr>
        <b/>
        <sz val="11"/>
        <color theme="1"/>
        <rFont val="Arial"/>
        <family val="2"/>
      </rPr>
      <t>Low Birth Weight</t>
    </r>
    <r>
      <rPr>
        <sz val="11"/>
        <color theme="1"/>
        <rFont val="Arial"/>
        <family val="2"/>
      </rPr>
      <t>: Live Births weighting below 2500 grams at birth.</t>
    </r>
  </si>
  <si>
    <t>( na ) لا ينطبق</t>
  </si>
  <si>
    <r>
      <t>(</t>
    </r>
    <r>
      <rPr>
        <sz val="11"/>
        <color rgb="FF000000"/>
        <rFont val="GE SS Text Bold"/>
        <family val="1"/>
        <charset val="178"/>
      </rPr>
      <t xml:space="preserve"> </t>
    </r>
    <r>
      <rPr>
        <sz val="11"/>
        <color rgb="FF000000"/>
        <rFont val="GE SS Text Light"/>
        <family val="1"/>
        <charset val="178"/>
      </rPr>
      <t>ـــ</t>
    </r>
    <r>
      <rPr>
        <sz val="11"/>
        <color rgb="FF000000"/>
        <rFont val="GE SS Text Bold"/>
        <family val="1"/>
        <charset val="178"/>
      </rPr>
      <t xml:space="preserve"> </t>
    </r>
    <r>
      <rPr>
        <sz val="11"/>
        <color rgb="FF000000"/>
        <rFont val="Calibri"/>
        <family val="2"/>
        <scheme val="minor"/>
      </rPr>
      <t>) Nil “ Zero “</t>
    </r>
  </si>
  <si>
    <t>1 - تم عرض المجموع في الجداول في حال توفرت بيانات جميع دول المجلس فقط وبخلاف ذلك تعرض البيانات المتوفرة بدون مجموع عام.</t>
  </si>
  <si>
    <t>2 - تم ترتيب دول المجلس وفقا للترتيب الأبجدي باللغة العربية.</t>
  </si>
  <si>
    <t xml:space="preserve"> GCC</t>
  </si>
  <si>
    <t>Governmental Health Centers &amp; Polyclinics</t>
  </si>
  <si>
    <t>na</t>
  </si>
  <si>
    <t>Average daily Visits (%)</t>
  </si>
  <si>
    <t>نسبة(%)/متوسط</t>
  </si>
  <si>
    <t>Percentage (%)\ِAverage</t>
  </si>
  <si>
    <r>
      <t>ا</t>
    </r>
    <r>
      <rPr>
        <b/>
        <sz val="12"/>
        <color theme="1"/>
        <rFont val="Sakkal Majalla"/>
      </rPr>
      <t xml:space="preserve">لقوى العاملة الصحية: </t>
    </r>
    <r>
      <rPr>
        <sz val="12"/>
        <color theme="1"/>
        <rFont val="Sakkal Majalla"/>
      </rPr>
      <t>جميع الأشخاص المشاركين في الأعمال التي تهدف في المقام الأول إلى تعزيز الصحة" ، وفقًا لتقرير الصحة العالمية الصادر عن منظمة الصحة العالمية لعام 2006</t>
    </r>
    <r>
      <rPr>
        <b/>
        <sz val="12"/>
        <color theme="1"/>
        <rFont val="Sakkal Majalla"/>
      </rPr>
      <t>.</t>
    </r>
  </si>
  <si>
    <r>
      <rPr>
        <b/>
        <sz val="11"/>
        <color theme="1"/>
        <rFont val="Arial"/>
        <family val="2"/>
      </rPr>
      <t>Health Manpower</t>
    </r>
    <r>
      <rPr>
        <sz val="11"/>
        <color theme="1"/>
        <rFont val="Arial"/>
        <family val="2"/>
      </rPr>
      <t>: all people engaged in actions whose primary intent is to enhance health", according to the World Health Organization's World Health Report 2006.</t>
    </r>
  </si>
  <si>
    <t>3 - تم الأخذ بتصنيف المؤسسات والمرافق الصحية حسب ما هو معتمد في كل دولة وقد يكون هناك إختلاف في طبيعة الخدمات الصحية المقدمة من دولة لأخرى.</t>
  </si>
  <si>
    <t>3 - The classification of health Institutions has been adopted according to what is approved in each country. There may be a difference in the health services provided by each country.</t>
  </si>
  <si>
    <t xml:space="preserve"> Year / Item</t>
  </si>
  <si>
    <t>السنة / البيان</t>
  </si>
  <si>
    <t>الإمارات</t>
  </si>
  <si>
    <t xml:space="preserve"> عمان</t>
  </si>
  <si>
    <t xml:space="preserve"> قطر</t>
  </si>
  <si>
    <t xml:space="preserve"> الكويت</t>
  </si>
  <si>
    <t>* Discharged Patients</t>
  </si>
  <si>
    <t>ديسمبر</t>
  </si>
  <si>
    <t>December 2018</t>
  </si>
  <si>
    <t>تعتبر الإحصاءات الصحية الركيزة الأساسية في إعداد الخطط والسياسات المعنية بالقطاع الصحي على مستوى الدول، وتشكل البيانات والاحصاءات الصحية المدخل المهم لاعداد التقارير المتعلقة بتقييم وتحليل ومتابعة تطور الخدمات الصحية، باعتبار ذلك من الركائز الاساسية لعملية  صنع السياسات واتخاذ القرارات التي تساهم في تحسين وتطوير الخدمات الصحية المقدمة للمستفيدين، ضمن استراتيجية دول المجلس لخلق مجتمع يتمتع بالرفاهية والرخاء ومواكبة متطلبات التنمية المستدامة. كما أنها وسيلة للتعرف على أهم التغيرات التي تطرأ على النمط الصحي  في مجتمعات دول مجلس التعاون الخليجي.</t>
  </si>
  <si>
    <t xml:space="preserve">Health statistics are  a crucial biller in preparing plans and policies related to health sector on contries level, health data and statistics form an important inputs in developing assesment reports on; evaluating, analyzing and monitoring improvement of health services, it also plays a significant role in developing policies and decision making which help in imrpovement and development of health services provided to the beneficiaries in Gcc countries strategy. GCC aims to create healthy society with welfare and prosperity as well as to cope with the sustainable development goals, furthermore it helps in understanding the change over time in health pattern in Gulf societies    </t>
  </si>
  <si>
    <t>وتستعرض هذه النشرة  أهم الإحصاءات الصحية التي تخدم المستخدمين في القطاع الصحي على مستوى دول مجلس التعاون وكذلك القطاعات الأخرى ذات الصلة التي تسهم أيضا في رسم السياسات الصحية وفي عملية التخطيط، كما ان أن هذه الإحصاءات بيئة خصبة لإعداد البحوث والدراسات والتقارير التي تعكس الواقع الصحي في دول المجلس والذي يعتبر منطلقا للتخطيط ورافدا لترشيد عملية إتخاذ اتخاذ القرار.</t>
  </si>
  <si>
    <t>This bulletin shows the most important health statistics, which helps data users in health sector and other related sectors within GCC countries, contributing to health policy making, and developing future plans. Also, this statistics are considered as treasure for making Studies and researches that reflect the health pattern in GCC countries and led to proper planning and decision-making process.</t>
  </si>
  <si>
    <t>وتضم النشرة  ثلاثة فصول، حيث يغطي الفصل الأول المرافق الصحية والتي تشمل المؤسسات الصحية التي تقدم الرعاية الصحية بمستوياتها المختلفة مثل المستشفيات والمراكز والمجمعات الصحية والعيادات في القطاعين الحكومي والخاص والمرافق الأخرى ذات الصلة مثل العيادات والصيدليات وأسرّة المستشفيات، ويغطي الفصل الثاني من النشرة الموارد البشرية في النظام الصحي ممثلة بالقوى العاملة الصحية من الأطباء البشريين وأطباء الاسنان الأسنان وهيئة التمريض والصيادلة والفئات الصحية الأخرى مثل الفنيين والإداريين ..الخ، وأخيرا يتطرق الفصل الثالث الى إلى الخدمات والمؤشرات الصحية التي تقدمها وزارات الصحة بدول المجلس في مختلف المجالات الصحية والتي تتناولها جداول هذا الفصل بنوع من التفصيل.</t>
  </si>
  <si>
    <t xml:space="preserve">This Bulletin consists of three chapter, where chapter one shows the health facilities which include all units that provide all levels of health care such as; hospitals, health centers, and clinics in both public and private sector, and other related facilities such as pharmacies and hospital beds.Chapter two reviews human resources in health sector presented by all health manpower including Physicians, Dentists, Nursing staff, Pharmacists and other health categories such as technicians and adminstration staff...etc. Finally, chapter three lists all health services and indicators in Gcc countries, which are provided by Ministry of Health, tables contained in this chapter shows such indicators in details. </t>
  </si>
  <si>
    <t>وتحتوي النشرة على جداول البيانات الإحصائية المدعمة بالأشكال البيانية والتي تسهل عملية المقارنة من خلال تتبع الفترة الممتدة من 2010م  إلى 2016م.</t>
  </si>
  <si>
    <t>Tables, figures and graphics in details are included in each chapter of this bulletin which shows the health pattern during 2010 and 2016.</t>
  </si>
  <si>
    <t>معدل إشغال الأسرة  (%)</t>
  </si>
  <si>
    <t>Bed Occupancy Rate (%)</t>
  </si>
  <si>
    <t>Table 1: Hospitals In GCC by Sector, 2013-2017</t>
  </si>
  <si>
    <t>جدول 1: المستشفيات في دول مجلس التعاون حسب القطاع، 2013-2017م</t>
  </si>
  <si>
    <t>Table 2: Other Health Institutions In GCC by Sector by Sector, 2013-2017</t>
  </si>
  <si>
    <t>جدول 2 : المرافق الصحية الأخرى  في دول مجلس التعاون حسب القطاع، 2013-2017م</t>
  </si>
  <si>
    <t>جدول 3: أسرّة المستشفيات في دول مجلس التعاون حسب القطاع، 2013-2017م</t>
  </si>
  <si>
    <t>Table 3: Hospitals Beds in GCC by Sector by Sector, 2013-2017</t>
  </si>
  <si>
    <t>جدول 4: أسرّة المستشفيات لكل 10,000 من السكان في دول مجلس التعاون حسب القطاع، 2013-2017م</t>
  </si>
  <si>
    <t>Table 4: Hospitals Beds Per 10,000 Population in GCC by Sector by Sector, 2013-2017</t>
  </si>
  <si>
    <t>جدول5: القوى العاملة الصحية في دول مجلس التعاون حسب القطاع، 2013-2017م</t>
  </si>
  <si>
    <t>Table 5: Health Manpower in GCC by Sector by Sector, 2013-2017</t>
  </si>
  <si>
    <t>جدول 6: القوى العاملة الصحية في دول مجلس التعاون حسب الفئة، 2013-2017م</t>
  </si>
  <si>
    <t>Table 6: Total Health Manpower in GCC by Sector by Category,2013-2017</t>
  </si>
  <si>
    <t>جدول 7: الأطباء البشريون في دول مجلس التعاون حسب القطاع، 2013-2017م</t>
  </si>
  <si>
    <t>Table 7: Physicians in GCC by Sector by, 2013-2017</t>
  </si>
  <si>
    <t>جدول 8: الأطباء البشريون لكل 10,000 من السكان في دول مجلس التعاون حسب القطاع، 2013-2017م</t>
  </si>
  <si>
    <t>Table 8: Physicians Per 10,000 Population in GCC by Sector, 2013-2017</t>
  </si>
  <si>
    <t>جدول 9: أطباء الأسنان في دول مجلس التعاون حسب القطاع، 2013-2017م</t>
  </si>
  <si>
    <t>Table 9: Dentists in GCC by Sector, 2013-2017</t>
  </si>
  <si>
    <t>جدول 10: أطباء الأسنان لكل 10,000 من السكان في دول مجلس التعاون حسب القطاع، 2013-2017م</t>
  </si>
  <si>
    <t>Table 10: Dentists Per 10,000 Population in GCC by Sector, 2013-2017</t>
  </si>
  <si>
    <t>جدول 11: هيئة التمريض في دول مجلس التعاون حسب القطاع، 2013-2017م</t>
  </si>
  <si>
    <t>Table 11: Nursing Staff in GCC by Sector, 2013-2017</t>
  </si>
  <si>
    <t>جدول 12: هيئة التمريض لكل 10,000 من السكان في دول مجلس التعاون حسب القطاع، 2013-2017م</t>
  </si>
  <si>
    <t>Table 12: Nursing Staff Per 10,000 Population in GCC by Sector, 2013-2017</t>
  </si>
  <si>
    <t>جدول 13: هيئة التمريض إلى الأطباء البشريون في دول مجلس التعاون حسب القطاع، 2013-2017م</t>
  </si>
  <si>
    <t>Table 13: Nursing Staff Per Physicians in GCC by Sector, 2013-2017</t>
  </si>
  <si>
    <t>جدول 14: الصيادلة في دول مجلس التعاون حسب القطاع، 2013-2017م</t>
  </si>
  <si>
    <t>Table 14: Pharmasists Staff in GCC by Sector, 2013-2017</t>
  </si>
  <si>
    <t>جدول 15: الصيادلة لكل 10,000 من السكان في دول مجلس التعاون حسب القطاع، 2013-2017م</t>
  </si>
  <si>
    <t>Table 15: Pharmasists Per 10,000 Population in GCC by Sector, 2013-2017</t>
  </si>
  <si>
    <t>جدول 16: الفئات الطبية المساعدة في دول مجلس التعاون حسب القطاع، 2013-2017م</t>
  </si>
  <si>
    <t>Table 16: Other Para- Medical Staff in GCC by Sector, 2013-2017</t>
  </si>
  <si>
    <t>جدول 17: الفئات الطبية المساعدة لكل 10,000 من السكان في دول مجلس التعاون حسب القطاع، 2013-2017م</t>
  </si>
  <si>
    <t>Table 17: Other Para- Medical Staff Per 10,000 Population in GCC by Sector, 2013-2017</t>
  </si>
  <si>
    <t>جدول 18: الزيارات للعيادات الخارجية بمؤسسات وزارة الصحة في دول مجلس التعاون، 2013-2017م</t>
  </si>
  <si>
    <t>Table 18: Outpatient Visits to Ministry of Health Institutions in GCC, 2013-2017</t>
  </si>
  <si>
    <r>
      <t>جدول 19: المرضى المنومين</t>
    </r>
    <r>
      <rPr>
        <vertAlign val="superscript"/>
        <sz val="11"/>
        <color theme="1"/>
        <rFont val="Sakkal Majalla"/>
      </rPr>
      <t>*</t>
    </r>
    <r>
      <rPr>
        <sz val="12"/>
        <color theme="1"/>
        <rFont val="Sakkal Majalla"/>
      </rPr>
      <t xml:space="preserve"> بمؤسسات وزارة الصحة في دول مجلس التعاون، 2013-2017م</t>
    </r>
  </si>
  <si>
    <r>
      <t>Table 19: Inpatients</t>
    </r>
    <r>
      <rPr>
        <vertAlign val="superscript"/>
        <sz val="10"/>
        <color theme="1"/>
        <rFont val="Arial"/>
        <family val="2"/>
      </rPr>
      <t>*</t>
    </r>
    <r>
      <rPr>
        <sz val="10"/>
        <color theme="1"/>
        <rFont val="Arial"/>
        <family val="2"/>
      </rPr>
      <t xml:space="preserve"> in Ministry of Health Institutions in GCC, 2013-2017</t>
    </r>
  </si>
  <si>
    <t>جدول 20: إشغال الأسرّة وطول الإقامة بمؤسسات وزارة الصحة في دول مجلس التعاون، 2013-2017م</t>
  </si>
  <si>
    <t>Table 20: Bed Occupancy and Length of Stay in Ministry of Health Institutions in GCC, 2013-2017</t>
  </si>
  <si>
    <t>جدول 21: الخدمات الصحية بمؤسسات وزارة الصحة في دول مجلس التعاون، 2013-2017م</t>
  </si>
  <si>
    <t>Table 21:Health Services in Ministry of Health Institutions in GCC, 2013-2017</t>
  </si>
  <si>
    <t>جدول 22: الأمراض المعدية المبلغ عنها في دول مجلس التعاون، 2013-2017م</t>
  </si>
  <si>
    <t>Table 22: Notifiable Communicable Diseases in GCC, 2013-2017</t>
  </si>
  <si>
    <t>جدول 23: المواليد الأقل من الوزن الولادي الطبيعي في دول مجلس التعاون، 2013-2017م</t>
  </si>
  <si>
    <t>Table 23: Infants with Low Birth Weight in GCC, 2013-2017</t>
  </si>
  <si>
    <t>جدول 24: تحصينات الأطفال الرضع أقل من سنة في دول مجلس التعاون، 2013-2017م</t>
  </si>
  <si>
    <t>Table 24: Immunizations of Infants One Year of Age in GCC, 2013-2017</t>
  </si>
  <si>
    <t>جدول 25: الولادات تحت الإشراف الطبي في دول مجلس التعاون، 2013-2017م</t>
  </si>
  <si>
    <t>Table 25: Births by Skilled Health Personnel in GCC, 2013-2017</t>
  </si>
  <si>
    <t>جدول 26: المصروفات الصحية في دول مجلس التعاون،2013-2017م</t>
  </si>
  <si>
    <t>Table 26: Health Expanditure in GCC, 2013-2017</t>
  </si>
  <si>
    <t>نسبة النمو</t>
  </si>
  <si>
    <t>Total GCC</t>
  </si>
  <si>
    <t>المستشفيات في مجلس التعاون</t>
  </si>
  <si>
    <t>المستفيات الجديدة</t>
  </si>
  <si>
    <t>عدد المستشفيات الجديدة</t>
  </si>
  <si>
    <t>متوسط معدل النمو السنوي</t>
  </si>
  <si>
    <t>الامارات</t>
  </si>
  <si>
    <t>عمان</t>
  </si>
  <si>
    <t>قطر</t>
  </si>
  <si>
    <t>الكويت</t>
  </si>
  <si>
    <t>عدد السنوات</t>
  </si>
  <si>
    <t>متوسط معدل النمو السنوي للمستشفيات حسب القطاع</t>
  </si>
  <si>
    <t>أعداد الأسرة (بالألف)</t>
  </si>
  <si>
    <t>العدد</t>
  </si>
  <si>
    <t>نسبة المستشفيات الحكومية</t>
  </si>
  <si>
    <t>بالالف</t>
  </si>
  <si>
    <t>%</t>
  </si>
  <si>
    <t>بالنسبة لمملكة البحرين تم تقدير نسبة القطاع الحكومي والقطاع الخاص لعام 2018م من بيانات العام 2017م</t>
  </si>
  <si>
    <t xml:space="preserve">التوزيع النسبي للقوى العاملة حسب القطاع </t>
  </si>
  <si>
    <t>إجمالي عدد الأطباء البشريون</t>
  </si>
  <si>
    <t xml:space="preserve">إجمالي </t>
  </si>
  <si>
    <t xml:space="preserve">نسبة الممرضين </t>
  </si>
  <si>
    <t xml:space="preserve">متوسط معدل النمو السنوي </t>
  </si>
  <si>
    <t xml:space="preserve">السنوات </t>
  </si>
  <si>
    <t>السنوات</t>
  </si>
  <si>
    <t>إجمالي</t>
  </si>
  <si>
    <t>العيادات والمراكز والمجمعات الصحية الخاصة</t>
  </si>
  <si>
    <t>الاسرة</t>
  </si>
  <si>
    <t>المعدل</t>
  </si>
  <si>
    <t>نسبة النمو للمستشفيات حسب القطاع</t>
  </si>
  <si>
    <t>التوزيع النسبي للمستشفيات حسب القطاع، 2019م</t>
  </si>
  <si>
    <t>نسبة المستشفيات الحكومية 2015م</t>
  </si>
  <si>
    <t>التوزيع النسبي لأسرة المستشفيات حسب القطاع، 2019م</t>
  </si>
  <si>
    <t>السكان</t>
  </si>
  <si>
    <t>القوى العاملة الصحية في مجلس الصحة 2019م</t>
  </si>
  <si>
    <t>لا يشمل بيانات دولة الكويت للعام 2015م لعدم توفر بيانات الصيادلة للقطاع الخاص وبيانات الفئات الطبية المساعدة</t>
  </si>
  <si>
    <t>نسبة الأطباء في القطاع الحكومي 2019</t>
  </si>
  <si>
    <t>نسبة الأطباء في القطاع الحكومي  2019</t>
  </si>
  <si>
    <t>المتوسط الشهري للزيارات</t>
  </si>
  <si>
    <t>المتوسط اليومي</t>
  </si>
  <si>
    <t>المتوسط الشهري</t>
  </si>
  <si>
    <t>متوسط معدل النمو السنوي 2016 - 2019م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</si>
</sst>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3" formatCode="_(* #,##0.00_);_(* \(#,##0.00\);_(* &quot;-&quot;??_);_(@_)"/>
    <numFmt numFmtId="164" formatCode="_(* #,##0_);_(* \(#,##0\);_(* &quot;-&quot;??_);_(@_)"/>
    <numFmt numFmtId="165" formatCode="0.0"/>
    <numFmt numFmtId="166" formatCode="_(* #,##0.0_);_(* \(#,##0.0\);_(* &quot;-&quot;_);_(@_)"/>
    <numFmt numFmtId="167" formatCode="0.0%"/>
    <numFmt numFmtId="168" formatCode="_(* #,##0.0_);_(* \(#,##0.0\);_(* &quot;-&quot;??_);_(@_)"/>
    <numFmt numFmtId="169" formatCode="#,##0.0000"/>
    <numFmt numFmtId="170" formatCode="#,##0.0"/>
  </numFmts>
  <fonts count="79" x14ac:knownFonts="1">
    <font>
      <sz val="11"/>
      <color theme="1"/>
      <name val="Calibri"/>
      <family val="2"/>
      <scheme val="minor"/>
    </font>
    <font>
      <sz val="11"/>
      <color theme="1"/>
      <name val="Calibri"/>
      <family val="2"/>
      <scheme val="minor"/>
    </font>
    <font>
      <sz val="10"/>
      <name val="Arial"/>
      <family val="2"/>
    </font>
    <font>
      <sz val="10"/>
      <color indexed="8"/>
      <name val="Times New Roman"/>
      <family val="1"/>
    </font>
    <font>
      <b/>
      <sz val="12"/>
      <color indexed="8"/>
      <name val="Times New Roman"/>
      <family val="1"/>
    </font>
    <font>
      <b/>
      <sz val="9"/>
      <color theme="9" tint="-0.249977111117893"/>
      <name val="Calibri"/>
      <family val="2"/>
      <scheme val="minor"/>
    </font>
    <font>
      <b/>
      <sz val="9"/>
      <color rgb="FFE46D0A"/>
      <name val="Calibri"/>
      <family val="2"/>
      <scheme val="minor"/>
    </font>
    <font>
      <b/>
      <sz val="18"/>
      <color theme="1"/>
      <name val="Calibri"/>
      <family val="2"/>
      <scheme val="minor"/>
    </font>
    <font>
      <sz val="9"/>
      <color theme="1"/>
      <name val="Calibri"/>
      <family val="2"/>
      <scheme val="minor"/>
    </font>
    <font>
      <sz val="12"/>
      <color rgb="FF000000"/>
      <name val="Calibri"/>
      <family val="2"/>
      <scheme val="minor"/>
    </font>
    <font>
      <sz val="11"/>
      <color rgb="FF000000"/>
      <name val="Calibri"/>
      <family val="2"/>
      <scheme val="minor"/>
    </font>
    <font>
      <sz val="8"/>
      <name val="Arial"/>
      <family val="2"/>
    </font>
    <font>
      <sz val="11"/>
      <name val="Arial"/>
      <family val="2"/>
    </font>
    <font>
      <sz val="10"/>
      <name val="Times New Roman"/>
      <family val="1"/>
    </font>
    <font>
      <b/>
      <sz val="10"/>
      <color theme="1"/>
      <name val="Arial"/>
      <family val="2"/>
    </font>
    <font>
      <sz val="11"/>
      <color theme="1"/>
      <name val="Sakkal Majalla"/>
    </font>
    <font>
      <b/>
      <sz val="12"/>
      <color theme="1"/>
      <name val="Sakkal Majalla"/>
    </font>
    <font>
      <sz val="11"/>
      <color theme="1"/>
      <name val="Arial"/>
      <family val="2"/>
    </font>
    <font>
      <sz val="10"/>
      <color theme="1"/>
      <name val="Arial"/>
      <family val="2"/>
    </font>
    <font>
      <sz val="12"/>
      <color theme="1"/>
      <name val="Sakkal Majalla"/>
    </font>
    <font>
      <sz val="10"/>
      <color theme="1"/>
      <name val="Sakkal Majalla"/>
    </font>
    <font>
      <b/>
      <sz val="10"/>
      <color indexed="8"/>
      <name val="Arial"/>
      <family val="2"/>
    </font>
    <font>
      <sz val="10"/>
      <color indexed="8"/>
      <name val="Arial"/>
      <family val="2"/>
    </font>
    <font>
      <sz val="9"/>
      <color theme="1"/>
      <name val="Arial"/>
      <family val="2"/>
    </font>
    <font>
      <b/>
      <sz val="12"/>
      <name val="Times New Roman"/>
      <family val="1"/>
    </font>
    <font>
      <b/>
      <sz val="10"/>
      <name val="Arial"/>
      <family val="2"/>
    </font>
    <font>
      <b/>
      <sz val="14"/>
      <name val="Calibri"/>
      <family val="2"/>
      <scheme val="minor"/>
    </font>
    <font>
      <b/>
      <sz val="11"/>
      <color theme="1"/>
      <name val="Arial"/>
      <family val="2"/>
    </font>
    <font>
      <b/>
      <sz val="16"/>
      <name val="Calibri"/>
      <family val="2"/>
      <scheme val="minor"/>
    </font>
    <font>
      <sz val="16"/>
      <name val="GE SS Text Bold"/>
      <family val="1"/>
      <charset val="178"/>
    </font>
    <font>
      <b/>
      <sz val="18"/>
      <name val="Calibri"/>
      <family val="2"/>
      <scheme val="minor"/>
    </font>
    <font>
      <sz val="10"/>
      <name val="GE SS Text Bold"/>
      <family val="1"/>
      <charset val="178"/>
    </font>
    <font>
      <sz val="10"/>
      <name val="Calibri"/>
      <family val="2"/>
      <scheme val="minor"/>
    </font>
    <font>
      <sz val="12"/>
      <name val="GE SS Text Bold"/>
      <family val="1"/>
      <charset val="178"/>
    </font>
    <font>
      <sz val="36"/>
      <name val="GE SS Text Bold"/>
      <family val="1"/>
      <charset val="178"/>
    </font>
    <font>
      <b/>
      <sz val="35"/>
      <name val="Calibri"/>
      <family val="2"/>
      <scheme val="minor"/>
    </font>
    <font>
      <sz val="12"/>
      <name val="Arial"/>
      <family val="2"/>
    </font>
    <font>
      <b/>
      <sz val="11"/>
      <name val="Calibri"/>
      <family val="2"/>
      <scheme val="minor"/>
    </font>
    <font>
      <b/>
      <sz val="18"/>
      <name val="GE SS Text Bold"/>
      <family val="1"/>
      <charset val="178"/>
    </font>
    <font>
      <sz val="12"/>
      <color theme="1"/>
      <name val="GE SS Text Light"/>
      <family val="1"/>
      <charset val="178"/>
    </font>
    <font>
      <sz val="12"/>
      <color theme="1"/>
      <name val="Calibri"/>
      <family val="2"/>
      <scheme val="minor"/>
    </font>
    <font>
      <sz val="16"/>
      <color rgb="FF000000"/>
      <name val="GE SS Text Bold"/>
      <family val="1"/>
      <charset val="178"/>
    </font>
    <font>
      <sz val="12"/>
      <color rgb="FF000000"/>
      <name val="GE SS Text Light"/>
      <family val="1"/>
      <charset val="178"/>
    </font>
    <font>
      <sz val="16"/>
      <color theme="1"/>
      <name val="Calibri"/>
      <family val="2"/>
      <scheme val="minor"/>
    </font>
    <font>
      <sz val="12"/>
      <color rgb="FF000000"/>
      <name val="Arial"/>
      <family val="2"/>
    </font>
    <font>
      <sz val="18"/>
      <color rgb="FF000000"/>
      <name val="GE SS Text Bold"/>
      <family val="1"/>
      <charset val="178"/>
    </font>
    <font>
      <b/>
      <sz val="17"/>
      <color rgb="FF000000"/>
      <name val="Calibri"/>
      <family val="2"/>
      <scheme val="minor"/>
    </font>
    <font>
      <sz val="18"/>
      <name val="GE SS Text Bold"/>
      <family val="1"/>
      <charset val="178"/>
    </font>
    <font>
      <sz val="36"/>
      <color theme="1"/>
      <name val="GE SS Text Bold"/>
      <family val="1"/>
      <charset val="178"/>
    </font>
    <font>
      <b/>
      <sz val="36"/>
      <color theme="1"/>
      <name val="Calibri"/>
      <family val="2"/>
      <scheme val="minor"/>
    </font>
    <font>
      <sz val="14"/>
      <color theme="1"/>
      <name val="Sakkal Majalla"/>
    </font>
    <font>
      <b/>
      <sz val="14"/>
      <color theme="1"/>
      <name val="Sakkal Majalla"/>
    </font>
    <font>
      <sz val="14"/>
      <color rgb="FF000000"/>
      <name val="Sakkal Majalla"/>
    </font>
    <font>
      <vertAlign val="superscript"/>
      <sz val="11"/>
      <color theme="1"/>
      <name val="Sakkal Majalla"/>
    </font>
    <font>
      <vertAlign val="superscript"/>
      <sz val="10"/>
      <color theme="1"/>
      <name val="Arial"/>
      <family val="2"/>
    </font>
    <font>
      <sz val="12"/>
      <color rgb="FF000000"/>
      <name val="Sakkal Majalla"/>
    </font>
    <font>
      <sz val="11"/>
      <color rgb="FF000000"/>
      <name val="GE SS Text Bold"/>
      <family val="1"/>
      <charset val="178"/>
    </font>
    <font>
      <sz val="11"/>
      <color rgb="FF000000"/>
      <name val="GE SS Text Light"/>
      <family val="1"/>
      <charset val="178"/>
    </font>
    <font>
      <sz val="9"/>
      <color theme="1"/>
      <name val="Sakkal Majalla"/>
    </font>
    <font>
      <sz val="11"/>
      <color rgb="FFFF0000"/>
      <name val="Calibri"/>
      <family val="2"/>
      <scheme val="minor"/>
    </font>
    <font>
      <b/>
      <sz val="11"/>
      <color theme="1"/>
      <name val="Sakkal Majalla"/>
    </font>
    <font>
      <sz val="11"/>
      <color indexed="8"/>
      <name val="Sakkal Majalla"/>
    </font>
    <font>
      <b/>
      <sz val="11"/>
      <color indexed="8"/>
      <name val="Sakkal Majalla"/>
    </font>
    <font>
      <b/>
      <sz val="10"/>
      <color indexed="8"/>
      <name val="Calibri"/>
      <family val="2"/>
      <scheme val="minor"/>
    </font>
    <font>
      <b/>
      <sz val="11"/>
      <color rgb="FF5F9763"/>
      <name val="Arial"/>
      <family val="2"/>
    </font>
    <font>
      <sz val="10"/>
      <color rgb="FF5F9763"/>
      <name val="Arial"/>
      <family val="2"/>
    </font>
    <font>
      <sz val="14"/>
      <color theme="1"/>
      <name val="Arial"/>
      <family val="2"/>
    </font>
    <font>
      <sz val="16"/>
      <color theme="1"/>
      <name val="Sakkal Majalla"/>
    </font>
    <font>
      <sz val="14"/>
      <name val="Sakkal Majalla"/>
    </font>
    <font>
      <sz val="10"/>
      <color theme="1"/>
      <name val="Times New Roman"/>
      <family val="1"/>
    </font>
    <font>
      <b/>
      <sz val="10"/>
      <color theme="1"/>
      <name val="Calibri"/>
      <family val="2"/>
      <scheme val="minor"/>
    </font>
    <font>
      <b/>
      <sz val="12"/>
      <color rgb="FF000000"/>
      <name val="Arial"/>
      <family val="2"/>
    </font>
    <font>
      <sz val="12"/>
      <name val="Sakkal Majalla"/>
    </font>
    <font>
      <b/>
      <sz val="11"/>
      <name val="Sakkal Majalla"/>
    </font>
    <font>
      <b/>
      <sz val="10"/>
      <color rgb="FFFF0000"/>
      <name val="Arial"/>
      <family val="2"/>
    </font>
    <font>
      <b/>
      <sz val="10"/>
      <color rgb="FFE20000"/>
      <name val="Arial"/>
      <family val="2"/>
    </font>
    <font>
      <sz val="10"/>
      <color rgb="FFFF0000"/>
      <name val="Arial"/>
      <family val="2"/>
    </font>
    <font>
      <b/>
      <sz val="11"/>
      <color rgb="FFFF0000"/>
      <name val="Sakkal Majalla"/>
    </font>
    <font>
      <b/>
      <sz val="10"/>
      <color theme="2"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E6E9F5"/>
      </patternFill>
    </fill>
    <fill>
      <patternFill patternType="solid">
        <fgColor rgb="FFEEEEEE"/>
      </patternFill>
    </fill>
    <fill>
      <patternFill patternType="solid">
        <fgColor rgb="FFB3CFB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FFFF00"/>
        <bgColor indexed="64"/>
      </patternFill>
    </fill>
  </fills>
  <borders count="36">
    <border>
      <left/>
      <right/>
      <top/>
      <bottom/>
      <diagonal/>
    </border>
    <border>
      <left/>
      <right style="thin">
        <color theme="0"/>
      </right>
      <top/>
      <bottom style="thin">
        <color theme="0"/>
      </bottom>
      <diagonal/>
    </border>
    <border>
      <left/>
      <right style="thin">
        <color rgb="FFBBBBBB"/>
      </right>
      <top/>
      <bottom style="thin">
        <color rgb="FFBBBBBB"/>
      </bottom>
      <diagonal/>
    </border>
    <border>
      <left style="thin">
        <color rgb="FFBBBBBB"/>
      </left>
      <right style="thin">
        <color rgb="FFFFFFFF"/>
      </right>
      <top/>
      <bottom style="thin">
        <color rgb="FFBBBBBB"/>
      </bottom>
      <diagonal/>
    </border>
    <border>
      <left style="thin">
        <color rgb="FFFFFFFF"/>
      </left>
      <right style="thin">
        <color rgb="FFFFFFFF"/>
      </right>
      <top/>
      <bottom style="thin">
        <color rgb="FFBBBBBB"/>
      </bottom>
      <diagonal/>
    </border>
    <border>
      <left style="thin">
        <color rgb="FFFFFFFF"/>
      </left>
      <right/>
      <top/>
      <bottom style="thin">
        <color rgb="FFBBBBBB"/>
      </bottom>
      <diagonal/>
    </border>
    <border>
      <left/>
      <right style="thin">
        <color rgb="FFBBBBBB"/>
      </right>
      <top style="thin">
        <color rgb="FFBBBBBB"/>
      </top>
      <bottom style="thin">
        <color rgb="FFFFFFFF"/>
      </bottom>
      <diagonal/>
    </border>
    <border>
      <left style="thin">
        <color rgb="FFBBBBBB"/>
      </left>
      <right/>
      <top style="thin">
        <color rgb="FFBBBBBB"/>
      </top>
      <bottom/>
      <diagonal/>
    </border>
    <border>
      <left/>
      <right/>
      <top style="thin">
        <color rgb="FFBBBBBB"/>
      </top>
      <bottom/>
      <diagonal/>
    </border>
    <border>
      <left/>
      <right style="thin">
        <color rgb="FFBBBBBB"/>
      </right>
      <top style="thin">
        <color rgb="FFFFFFFF"/>
      </top>
      <bottom style="thin">
        <color rgb="FFFFFFFF"/>
      </bottom>
      <diagonal/>
    </border>
    <border>
      <left style="thin">
        <color rgb="FFBBBBBB"/>
      </left>
      <right/>
      <top/>
      <bottom/>
      <diagonal/>
    </border>
    <border>
      <left/>
      <right style="thin">
        <color rgb="FFBBBBBB"/>
      </right>
      <top style="thin">
        <color rgb="FFFFFFFF"/>
      </top>
      <bottom/>
      <diagonal/>
    </border>
    <border>
      <left/>
      <right/>
      <top style="thin">
        <color rgb="FFFFFFFF"/>
      </top>
      <bottom/>
      <diagonal/>
    </border>
    <border>
      <left/>
      <right/>
      <top style="thin">
        <color theme="5" tint="0.59996337778862885"/>
      </top>
      <bottom/>
      <diagonal/>
    </border>
    <border>
      <left/>
      <right style="thin">
        <color theme="5" tint="0.59996337778862885"/>
      </right>
      <top style="thin">
        <color theme="5" tint="0.59996337778862885"/>
      </top>
      <bottom/>
      <diagonal/>
    </border>
    <border>
      <left/>
      <right style="thin">
        <color theme="5" tint="0.59996337778862885"/>
      </right>
      <top/>
      <bottom/>
      <diagonal/>
    </border>
    <border>
      <left style="thin">
        <color theme="5" tint="0.59996337778862885"/>
      </left>
      <right/>
      <top style="thin">
        <color theme="5" tint="0.59996337778862885"/>
      </top>
      <bottom/>
      <diagonal/>
    </border>
    <border>
      <left style="thin">
        <color theme="5" tint="0.59996337778862885"/>
      </left>
      <right/>
      <top/>
      <bottom/>
      <diagonal/>
    </border>
    <border>
      <left style="thick">
        <color theme="0"/>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top/>
      <bottom style="thick">
        <color rgb="FFB3CFB5"/>
      </bottom>
      <diagonal/>
    </border>
    <border>
      <left style="medium">
        <color theme="0"/>
      </left>
      <right/>
      <top style="medium">
        <color theme="0"/>
      </top>
      <bottom/>
      <diagonal/>
    </border>
    <border>
      <left style="medium">
        <color theme="0"/>
      </left>
      <right/>
      <top/>
      <bottom style="thick">
        <color rgb="FFB3CFB5"/>
      </bottom>
      <diagonal/>
    </border>
    <border>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thick">
        <color rgb="FFB3CFB5"/>
      </bottom>
      <diagonal/>
    </border>
    <border>
      <left style="medium">
        <color theme="0"/>
      </left>
      <right style="medium">
        <color theme="0"/>
      </right>
      <top/>
      <bottom style="thick">
        <color rgb="FFB3CFB5"/>
      </bottom>
      <diagonal/>
    </border>
    <border>
      <left style="thin">
        <color theme="5" tint="0.59996337778862885"/>
      </left>
      <right/>
      <top/>
      <bottom style="thick">
        <color rgb="FFB3CFB5"/>
      </bottom>
      <diagonal/>
    </border>
    <border>
      <left/>
      <right style="thin">
        <color theme="5" tint="0.59996337778862885"/>
      </right>
      <top/>
      <bottom style="thick">
        <color rgb="FFB3CFB5"/>
      </bottom>
      <diagonal/>
    </border>
    <border>
      <left/>
      <right/>
      <top style="medium">
        <color theme="0"/>
      </top>
      <bottom/>
      <diagonal/>
    </border>
    <border>
      <left/>
      <right/>
      <top style="thick">
        <color rgb="FFB3CFB5"/>
      </top>
      <bottom/>
      <diagonal/>
    </border>
  </borders>
  <cellStyleXfs count="6">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0" fontId="2" fillId="0" borderId="0"/>
  </cellStyleXfs>
  <cellXfs count="412">
    <xf numFmtId="0" fontId="0" fillId="0" borderId="0" xfId="0"/>
    <xf numFmtId="164" fontId="0" fillId="0" borderId="0" xfId="1" applyNumberFormat="1" applyFont="1"/>
    <xf numFmtId="165" fontId="0" fillId="0" borderId="0" xfId="0" applyNumberFormat="1"/>
    <xf numFmtId="3" fontId="0" fillId="0" borderId="0" xfId="0" applyNumberFormat="1"/>
    <xf numFmtId="41" fontId="5" fillId="0" borderId="1" xfId="0" applyNumberFormat="1" applyFont="1" applyFill="1" applyBorder="1" applyAlignment="1">
      <alignment horizontal="right" readingOrder="2"/>
    </xf>
    <xf numFmtId="41" fontId="6" fillId="0" borderId="1" xfId="0" applyNumberFormat="1" applyFont="1" applyFill="1" applyBorder="1" applyAlignment="1">
      <alignment horizontal="right" readingOrder="2"/>
    </xf>
    <xf numFmtId="169" fontId="11" fillId="3" borderId="2"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6" xfId="0" applyFont="1" applyFill="1" applyBorder="1" applyAlignment="1">
      <alignment horizontal="left" vertical="center" wrapText="1" indent="2"/>
    </xf>
    <xf numFmtId="0" fontId="11" fillId="4" borderId="9" xfId="0" applyFont="1" applyFill="1" applyBorder="1" applyAlignment="1">
      <alignment horizontal="left" vertical="center" wrapText="1" indent="3"/>
    </xf>
    <xf numFmtId="0" fontId="11" fillId="4" borderId="11" xfId="0" applyFont="1" applyFill="1" applyBorder="1" applyAlignment="1">
      <alignment horizontal="left" vertical="center" wrapText="1" indent="3"/>
    </xf>
    <xf numFmtId="3" fontId="12" fillId="0" borderId="7" xfId="0" applyNumberFormat="1" applyFont="1" applyBorder="1" applyAlignment="1" applyProtection="1">
      <alignment vertical="center" wrapText="1"/>
      <protection locked="0"/>
    </xf>
    <xf numFmtId="3" fontId="12" fillId="0" borderId="8" xfId="0" applyNumberFormat="1" applyFont="1" applyBorder="1" applyAlignment="1" applyProtection="1">
      <alignment vertical="center" wrapText="1"/>
      <protection locked="0"/>
    </xf>
    <xf numFmtId="3" fontId="12" fillId="4" borderId="10" xfId="0" applyNumberFormat="1" applyFont="1" applyFill="1" applyBorder="1" applyAlignment="1" applyProtection="1">
      <alignment vertical="center" wrapText="1"/>
      <protection locked="0"/>
    </xf>
    <xf numFmtId="3" fontId="12" fillId="4" borderId="0" xfId="0" applyNumberFormat="1" applyFont="1" applyFill="1" applyAlignment="1" applyProtection="1">
      <alignment vertical="center" wrapText="1"/>
      <protection locked="0"/>
    </xf>
    <xf numFmtId="3" fontId="12" fillId="0" borderId="10" xfId="0" applyNumberFormat="1" applyFont="1" applyBorder="1" applyAlignment="1" applyProtection="1">
      <alignment vertical="center" wrapText="1"/>
      <protection locked="0"/>
    </xf>
    <xf numFmtId="3" fontId="12" fillId="0" borderId="0" xfId="0" applyNumberFormat="1" applyFont="1" applyAlignment="1" applyProtection="1">
      <alignment vertical="center" wrapText="1"/>
      <protection locked="0"/>
    </xf>
    <xf numFmtId="41" fontId="0" fillId="0" borderId="0" xfId="0" applyNumberFormat="1"/>
    <xf numFmtId="1" fontId="0" fillId="0" borderId="0" xfId="0" applyNumberFormat="1"/>
    <xf numFmtId="167" fontId="0" fillId="0" borderId="0" xfId="3" applyNumberFormat="1" applyFont="1"/>
    <xf numFmtId="165" fontId="0" fillId="0" borderId="0" xfId="3" applyNumberFormat="1" applyFont="1"/>
    <xf numFmtId="166" fontId="0" fillId="0" borderId="0" xfId="0" applyNumberFormat="1"/>
    <xf numFmtId="164" fontId="0" fillId="0" borderId="0" xfId="0" applyNumberFormat="1"/>
    <xf numFmtId="168" fontId="0" fillId="0" borderId="0" xfId="0" applyNumberFormat="1"/>
    <xf numFmtId="170" fontId="12" fillId="0" borderId="0" xfId="0" applyNumberFormat="1" applyFont="1" applyAlignment="1" applyProtection="1">
      <alignment vertical="center" wrapText="1"/>
      <protection locked="0"/>
    </xf>
    <xf numFmtId="170" fontId="0" fillId="0" borderId="0" xfId="0" applyNumberFormat="1"/>
    <xf numFmtId="0" fontId="19" fillId="0" borderId="0" xfId="0" applyFont="1" applyAlignment="1"/>
    <xf numFmtId="0" fontId="20" fillId="0" borderId="0" xfId="0" applyFont="1" applyAlignment="1"/>
    <xf numFmtId="0" fontId="18" fillId="0" borderId="0" xfId="0" applyFont="1" applyAlignment="1"/>
    <xf numFmtId="37" fontId="18" fillId="2" borderId="0" xfId="1" applyNumberFormat="1" applyFont="1" applyFill="1" applyBorder="1" applyAlignment="1">
      <alignment horizontal="center" vertical="center" wrapText="1" readingOrder="1"/>
    </xf>
    <xf numFmtId="0" fontId="0" fillId="0" borderId="0" xfId="0" applyFill="1"/>
    <xf numFmtId="41" fontId="18" fillId="2" borderId="0" xfId="1" applyNumberFormat="1" applyFont="1" applyFill="1" applyBorder="1" applyAlignment="1">
      <alignment horizontal="center" vertical="center" wrapText="1" readingOrder="1"/>
    </xf>
    <xf numFmtId="0" fontId="23" fillId="0" borderId="0" xfId="0" applyFont="1" applyAlignment="1"/>
    <xf numFmtId="166" fontId="18" fillId="2" borderId="0" xfId="1" applyNumberFormat="1" applyFont="1" applyFill="1" applyBorder="1" applyAlignment="1">
      <alignment horizontal="center" vertical="center" wrapText="1" readingOrder="1"/>
    </xf>
    <xf numFmtId="41" fontId="18" fillId="2" borderId="0" xfId="1" applyNumberFormat="1" applyFont="1" applyFill="1" applyBorder="1" applyAlignment="1">
      <alignment horizontal="right" vertical="center" wrapText="1" readingOrder="1"/>
    </xf>
    <xf numFmtId="41" fontId="2" fillId="2" borderId="0" xfId="1" applyNumberFormat="1" applyFont="1" applyFill="1" applyBorder="1" applyAlignment="1">
      <alignment horizontal="center" vertical="center" wrapText="1" readingOrder="1"/>
    </xf>
    <xf numFmtId="165" fontId="13" fillId="2" borderId="0" xfId="1" applyNumberFormat="1" applyFont="1" applyFill="1" applyBorder="1" applyAlignment="1">
      <alignment horizontal="center" vertical="center" wrapText="1" readingOrder="1"/>
    </xf>
    <xf numFmtId="166" fontId="2" fillId="2" borderId="0" xfId="1" applyNumberFormat="1" applyFont="1" applyFill="1" applyBorder="1" applyAlignment="1">
      <alignment horizontal="center" vertical="center" wrapText="1" readingOrder="1"/>
    </xf>
    <xf numFmtId="167" fontId="2" fillId="2" borderId="0" xfId="1" applyNumberFormat="1" applyFont="1" applyFill="1" applyBorder="1" applyAlignment="1">
      <alignment horizontal="center" vertical="top" wrapText="1" readingOrder="1"/>
    </xf>
    <xf numFmtId="9" fontId="2" fillId="2" borderId="0" xfId="1" applyNumberFormat="1" applyFont="1" applyFill="1" applyBorder="1" applyAlignment="1">
      <alignment horizontal="center" vertical="top" wrapText="1" readingOrder="1"/>
    </xf>
    <xf numFmtId="165" fontId="2"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10" fontId="2" fillId="2" borderId="0" xfId="1" applyNumberFormat="1" applyFont="1" applyFill="1" applyBorder="1" applyAlignment="1">
      <alignment horizontal="center" vertical="top" wrapText="1" readingOrder="1"/>
    </xf>
    <xf numFmtId="165" fontId="2" fillId="2" borderId="17" xfId="1" applyNumberFormat="1" applyFont="1" applyFill="1" applyBorder="1" applyAlignment="1">
      <alignment horizontal="center" vertical="center" wrapText="1" readingOrder="1"/>
    </xf>
    <xf numFmtId="165" fontId="2" fillId="2" borderId="0" xfId="1" applyNumberFormat="1" applyFont="1" applyFill="1" applyBorder="1" applyAlignment="1">
      <alignment horizontal="center" vertical="center" wrapText="1" readingOrder="1"/>
    </xf>
    <xf numFmtId="165" fontId="2" fillId="2" borderId="15" xfId="1" applyNumberFormat="1" applyFont="1" applyFill="1" applyBorder="1" applyAlignment="1">
      <alignment horizontal="center" vertical="center" wrapText="1" readingOrder="1"/>
    </xf>
    <xf numFmtId="0" fontId="18" fillId="0" borderId="0" xfId="0" applyFont="1" applyBorder="1" applyAlignment="1"/>
    <xf numFmtId="0" fontId="19" fillId="0" borderId="0" xfId="0" applyFont="1" applyAlignment="1">
      <alignment vertical="center"/>
    </xf>
    <xf numFmtId="0" fontId="8" fillId="0" borderId="0" xfId="0" applyFont="1"/>
    <xf numFmtId="0" fontId="30" fillId="0" borderId="0" xfId="0" applyFont="1" applyBorder="1" applyAlignment="1">
      <alignment horizontal="center" vertical="center" readingOrder="1"/>
    </xf>
    <xf numFmtId="0" fontId="31" fillId="0" borderId="0" xfId="4" applyFont="1" applyAlignment="1">
      <alignment horizontal="right" vertical="center" readingOrder="2"/>
    </xf>
    <xf numFmtId="0" fontId="32" fillId="0" borderId="0" xfId="4" applyFont="1" applyAlignment="1">
      <alignment readingOrder="1"/>
    </xf>
    <xf numFmtId="0" fontId="33" fillId="0" borderId="0" xfId="4" applyFont="1" applyAlignment="1">
      <alignment horizontal="left" vertical="center" readingOrder="2"/>
    </xf>
    <xf numFmtId="0" fontId="26" fillId="0" borderId="0" xfId="4" applyFont="1" applyAlignment="1">
      <alignment horizontal="right" readingOrder="1"/>
    </xf>
    <xf numFmtId="49" fontId="37" fillId="0" borderId="0" xfId="0" applyNumberFormat="1" applyFont="1" applyAlignment="1">
      <alignment horizontal="right" vertical="center" indent="1" readingOrder="1"/>
    </xf>
    <xf numFmtId="0" fontId="38" fillId="0" borderId="0" xfId="4" applyFont="1" applyAlignment="1">
      <alignment horizontal="right" vertical="center" readingOrder="2"/>
    </xf>
    <xf numFmtId="0" fontId="30" fillId="0" borderId="0" xfId="0" applyFont="1" applyAlignment="1">
      <alignment vertical="center" readingOrder="1"/>
    </xf>
    <xf numFmtId="0" fontId="35" fillId="0" borderId="0" xfId="0" applyFont="1" applyAlignment="1">
      <alignment horizontal="centerContinuous" vertical="center" wrapText="1" readingOrder="1"/>
    </xf>
    <xf numFmtId="0" fontId="40" fillId="0" borderId="0" xfId="0" applyFont="1" applyBorder="1" applyAlignment="1">
      <alignment horizontal="center"/>
    </xf>
    <xf numFmtId="0" fontId="40" fillId="0" borderId="0" xfId="0" applyFont="1" applyBorder="1" applyAlignment="1">
      <alignment horizontal="center" vertical="center"/>
    </xf>
    <xf numFmtId="0" fontId="41" fillId="0" borderId="0" xfId="0" applyFont="1" applyAlignment="1">
      <alignment vertical="center" readingOrder="2"/>
    </xf>
    <xf numFmtId="0" fontId="42" fillId="0" borderId="0" xfId="0" applyFont="1" applyAlignment="1">
      <alignment horizontal="right" vertical="center" indent="3" readingOrder="2"/>
    </xf>
    <xf numFmtId="0" fontId="39" fillId="0" borderId="0" xfId="0" applyFont="1" applyBorder="1" applyAlignment="1">
      <alignment horizontal="right" readingOrder="2"/>
    </xf>
    <xf numFmtId="0" fontId="43" fillId="0" borderId="0" xfId="0" applyFont="1" applyBorder="1" applyAlignment="1">
      <alignment horizontal="left" vertical="center"/>
    </xf>
    <xf numFmtId="0" fontId="42" fillId="0" borderId="0" xfId="0" applyFont="1" applyAlignment="1">
      <alignment horizontal="right" vertical="top" wrapText="1" readingOrder="2"/>
    </xf>
    <xf numFmtId="0" fontId="9" fillId="0" borderId="0" xfId="0" applyFont="1" applyAlignment="1">
      <alignment horizontal="justify" vertical="top" wrapText="1"/>
    </xf>
    <xf numFmtId="0" fontId="44" fillId="0" borderId="0" xfId="0" applyFont="1" applyAlignment="1">
      <alignment horizontal="right" vertical="top" wrapText="1" readingOrder="2"/>
    </xf>
    <xf numFmtId="0" fontId="9" fillId="0" borderId="0" xfId="0" applyFont="1" applyAlignment="1">
      <alignment horizontal="left" vertical="top" wrapText="1"/>
    </xf>
    <xf numFmtId="0" fontId="42" fillId="0" borderId="0" xfId="0" applyFont="1" applyAlignment="1">
      <alignment horizontal="left" vertical="center" readingOrder="1"/>
    </xf>
    <xf numFmtId="0" fontId="42" fillId="0" borderId="0" xfId="0" applyFont="1" applyAlignment="1">
      <alignment horizontal="left" vertical="center" indent="2" readingOrder="1"/>
    </xf>
    <xf numFmtId="0" fontId="45" fillId="0" borderId="0" xfId="0" applyFont="1" applyAlignment="1">
      <alignment vertical="top" readingOrder="2"/>
    </xf>
    <xf numFmtId="0" fontId="46" fillId="0" borderId="0" xfId="0" applyFont="1" applyAlignment="1">
      <alignment vertical="top" readingOrder="1"/>
    </xf>
    <xf numFmtId="0" fontId="45" fillId="0" borderId="0" xfId="0" applyFont="1" applyAlignment="1">
      <alignment vertical="center" readingOrder="2"/>
    </xf>
    <xf numFmtId="0" fontId="46" fillId="0" borderId="0" xfId="0" applyFont="1"/>
    <xf numFmtId="0" fontId="48" fillId="0" borderId="0" xfId="0" applyFont="1" applyBorder="1" applyAlignment="1">
      <alignment horizontal="center"/>
    </xf>
    <xf numFmtId="0" fontId="49" fillId="0" borderId="0" xfId="0" applyFont="1" applyBorder="1" applyAlignment="1">
      <alignment horizontal="center" vertical="top"/>
    </xf>
    <xf numFmtId="0" fontId="34" fillId="0" borderId="0" xfId="0" applyFont="1" applyBorder="1" applyAlignment="1">
      <alignment horizontal="center" vertical="center" wrapText="1" readingOrder="2"/>
    </xf>
    <xf numFmtId="0" fontId="23" fillId="0" borderId="0" xfId="0" applyFont="1" applyAlignment="1">
      <alignment horizontal="right" indent="1" readingOrder="2"/>
    </xf>
    <xf numFmtId="0" fontId="36" fillId="0" borderId="0" xfId="0" applyFont="1" applyAlignment="1">
      <alignment horizontal="left" vertical="center" readingOrder="2"/>
    </xf>
    <xf numFmtId="0" fontId="37" fillId="0" borderId="0" xfId="0" applyFont="1" applyAlignment="1">
      <alignment horizontal="right" vertical="center" readingOrder="1"/>
    </xf>
    <xf numFmtId="0" fontId="55" fillId="0" borderId="0" xfId="0" applyFont="1" applyAlignment="1">
      <alignment horizontal="right" vertical="center" indent="3" readingOrder="2"/>
    </xf>
    <xf numFmtId="0" fontId="10" fillId="0" borderId="0" xfId="0" applyFont="1" applyAlignment="1">
      <alignment horizontal="left" vertical="center" indent="2"/>
    </xf>
    <xf numFmtId="0" fontId="58" fillId="0" borderId="0" xfId="0" applyFont="1" applyAlignment="1"/>
    <xf numFmtId="0" fontId="0" fillId="0" borderId="0" xfId="0" applyAlignment="1">
      <alignment horizontal="right" vertical="justify" wrapText="1"/>
    </xf>
    <xf numFmtId="0" fontId="18" fillId="0" borderId="0" xfId="0" applyFont="1" applyBorder="1" applyAlignment="1">
      <alignment horizontal="centerContinuous"/>
    </xf>
    <xf numFmtId="0" fontId="19" fillId="0" borderId="0" xfId="0" applyFont="1" applyAlignment="1">
      <alignment horizontal="centerContinuous"/>
    </xf>
    <xf numFmtId="0" fontId="0" fillId="0" borderId="0" xfId="0" applyAlignment="1">
      <alignment horizontal="left" vertical="justify" wrapText="1"/>
    </xf>
    <xf numFmtId="0" fontId="19" fillId="0" borderId="0" xfId="0" applyFont="1" applyAlignment="1">
      <alignment horizontal="right" vertical="justify" wrapText="1"/>
    </xf>
    <xf numFmtId="0" fontId="18" fillId="0" borderId="0" xfId="0" applyFont="1" applyAlignment="1">
      <alignment horizontal="left" vertical="justify" wrapText="1"/>
    </xf>
    <xf numFmtId="0" fontId="19" fillId="0" borderId="0" xfId="0" applyFont="1" applyAlignment="1">
      <alignment horizontal="centerContinuous" vertical="center"/>
    </xf>
    <xf numFmtId="0" fontId="18" fillId="0" borderId="0" xfId="0" applyFont="1" applyAlignment="1">
      <alignment horizontal="centerContinuous"/>
    </xf>
    <xf numFmtId="0" fontId="19" fillId="0" borderId="0" xfId="0" applyFont="1" applyAlignment="1">
      <alignment horizontal="centerContinuous" vertical="center" wrapText="1"/>
    </xf>
    <xf numFmtId="0" fontId="18" fillId="0" borderId="0" xfId="0" applyFont="1" applyAlignment="1">
      <alignment horizontal="centerContinuous" wrapText="1"/>
    </xf>
    <xf numFmtId="0" fontId="59" fillId="0" borderId="0" xfId="0" applyFont="1"/>
    <xf numFmtId="0" fontId="50" fillId="0" borderId="0" xfId="0" applyFont="1" applyAlignment="1">
      <alignment horizontal="justify" vertical="top" wrapText="1" readingOrder="2"/>
    </xf>
    <xf numFmtId="0" fontId="19" fillId="0" borderId="0" xfId="0" applyFont="1" applyAlignment="1">
      <alignment horizontal="justify" vertical="top" wrapText="1" readingOrder="2"/>
    </xf>
    <xf numFmtId="0" fontId="17" fillId="0" borderId="0" xfId="0" applyFont="1" applyAlignment="1">
      <alignment horizontal="left" vertical="top" wrapText="1" readingOrder="1"/>
    </xf>
    <xf numFmtId="0" fontId="0" fillId="0" borderId="0" xfId="0" applyAlignment="1">
      <alignment vertical="top"/>
    </xf>
    <xf numFmtId="0" fontId="59" fillId="0" borderId="0" xfId="0" applyFont="1" applyAlignment="1">
      <alignment vertical="top"/>
    </xf>
    <xf numFmtId="0" fontId="19" fillId="0" borderId="0" xfId="0" applyFont="1" applyAlignment="1">
      <alignment horizontal="right" vertical="top" wrapText="1" readingOrder="2"/>
    </xf>
    <xf numFmtId="0" fontId="52" fillId="0" borderId="0" xfId="0" applyFont="1" applyAlignment="1">
      <alignment horizontal="justify" vertical="top" wrapText="1" readingOrder="2"/>
    </xf>
    <xf numFmtId="0" fontId="0" fillId="5" borderId="0" xfId="0" applyFont="1" applyFill="1" applyBorder="1"/>
    <xf numFmtId="0" fontId="60" fillId="2" borderId="0" xfId="0" applyFont="1" applyFill="1" applyBorder="1" applyAlignment="1">
      <alignment horizontal="right" vertical="top" wrapText="1" readingOrder="2"/>
    </xf>
    <xf numFmtId="0" fontId="15" fillId="2" borderId="0" xfId="0" applyFont="1" applyFill="1" applyBorder="1" applyAlignment="1">
      <alignment horizontal="right" vertical="top" wrapText="1" indent="1" readingOrder="2"/>
    </xf>
    <xf numFmtId="41" fontId="14" fillId="5" borderId="0" xfId="2" applyNumberFormat="1" applyFont="1" applyFill="1" applyBorder="1" applyAlignment="1">
      <alignment horizontal="center" vertical="center" wrapText="1" readingOrder="1"/>
    </xf>
    <xf numFmtId="0" fontId="0" fillId="0" borderId="0" xfId="0" applyAlignment="1">
      <alignment vertical="center"/>
    </xf>
    <xf numFmtId="165" fontId="0" fillId="0" borderId="0" xfId="0" applyNumberFormat="1" applyAlignment="1">
      <alignment vertical="center"/>
    </xf>
    <xf numFmtId="0" fontId="16" fillId="5" borderId="21" xfId="0" applyFont="1" applyFill="1" applyBorder="1" applyAlignment="1">
      <alignment horizontal="right" wrapText="1" readingOrder="2"/>
    </xf>
    <xf numFmtId="0" fontId="63" fillId="5" borderId="21" xfId="2" applyFont="1" applyFill="1" applyBorder="1" applyAlignment="1">
      <alignment horizontal="left" vertical="center" wrapText="1" readingOrder="1"/>
    </xf>
    <xf numFmtId="0" fontId="61" fillId="5" borderId="19" xfId="2" applyFont="1" applyFill="1" applyBorder="1" applyAlignment="1">
      <alignment horizontal="right" wrapText="1" readingOrder="2"/>
    </xf>
    <xf numFmtId="0" fontId="61" fillId="5" borderId="0" xfId="2" applyFont="1" applyFill="1" applyBorder="1" applyAlignment="1">
      <alignment horizontal="right" wrapText="1" readingOrder="2"/>
    </xf>
    <xf numFmtId="0" fontId="61" fillId="5" borderId="20" xfId="2" applyFont="1" applyFill="1" applyBorder="1" applyAlignment="1">
      <alignment horizontal="right" wrapText="1" readingOrder="2"/>
    </xf>
    <xf numFmtId="0" fontId="62" fillId="5" borderId="20" xfId="2" applyFont="1" applyFill="1" applyBorder="1" applyAlignment="1">
      <alignment horizontal="right" wrapText="1" readingOrder="2"/>
    </xf>
    <xf numFmtId="0" fontId="60" fillId="2" borderId="24" xfId="0" applyFont="1" applyFill="1" applyBorder="1" applyAlignment="1">
      <alignment horizontal="right" vertical="top" wrapText="1" readingOrder="2"/>
    </xf>
    <xf numFmtId="0" fontId="60" fillId="2" borderId="0" xfId="0" applyFont="1" applyFill="1" applyBorder="1" applyAlignment="1">
      <alignment horizontal="right" vertical="center" wrapText="1" readingOrder="2"/>
    </xf>
    <xf numFmtId="165" fontId="0" fillId="0" borderId="0" xfId="0" applyNumberFormat="1" applyAlignment="1">
      <alignment vertical="top"/>
    </xf>
    <xf numFmtId="0" fontId="22" fillId="5" borderId="22" xfId="2" applyFont="1" applyFill="1" applyBorder="1" applyAlignment="1">
      <alignment horizontal="right" vertical="top" wrapText="1" readingOrder="1"/>
    </xf>
    <xf numFmtId="0" fontId="22" fillId="5" borderId="21" xfId="2" applyFont="1" applyFill="1" applyBorder="1" applyAlignment="1">
      <alignment horizontal="right" vertical="top" wrapText="1" readingOrder="1"/>
    </xf>
    <xf numFmtId="0" fontId="22" fillId="5" borderId="23" xfId="2" applyFont="1" applyFill="1" applyBorder="1" applyAlignment="1">
      <alignment horizontal="right" vertical="top" wrapText="1" readingOrder="1"/>
    </xf>
    <xf numFmtId="0" fontId="21" fillId="5" borderId="23" xfId="2" applyFont="1" applyFill="1" applyBorder="1" applyAlignment="1">
      <alignment horizontal="right" vertical="top" wrapText="1" readingOrder="1"/>
    </xf>
    <xf numFmtId="0" fontId="64" fillId="2" borderId="0" xfId="0" applyFont="1" applyFill="1" applyBorder="1" applyAlignment="1">
      <alignment horizontal="right" vertical="center" wrapText="1" readingOrder="2"/>
    </xf>
    <xf numFmtId="0" fontId="64" fillId="2" borderId="0" xfId="0" applyFont="1" applyFill="1" applyBorder="1" applyAlignment="1">
      <alignment vertical="center" wrapText="1" readingOrder="1"/>
    </xf>
    <xf numFmtId="41" fontId="14" fillId="5" borderId="25" xfId="2" applyNumberFormat="1" applyFont="1" applyFill="1" applyBorder="1" applyAlignment="1">
      <alignment horizontal="center" vertical="center" wrapText="1" readingOrder="1"/>
    </xf>
    <xf numFmtId="41" fontId="14" fillId="2" borderId="19" xfId="1" applyNumberFormat="1" applyFont="1" applyFill="1" applyBorder="1" applyAlignment="1">
      <alignment horizontal="center" vertical="center" wrapText="1" readingOrder="1"/>
    </xf>
    <xf numFmtId="41" fontId="18" fillId="2" borderId="0" xfId="1" applyNumberFormat="1" applyFont="1" applyFill="1" applyBorder="1" applyAlignment="1">
      <alignment horizontal="center" vertical="top" wrapText="1" readingOrder="1"/>
    </xf>
    <xf numFmtId="41" fontId="14" fillId="2" borderId="19" xfId="1" applyNumberFormat="1" applyFont="1" applyFill="1" applyBorder="1" applyAlignment="1">
      <alignment horizontal="center" vertical="top" wrapText="1" readingOrder="1"/>
    </xf>
    <xf numFmtId="41" fontId="65" fillId="2" borderId="0" xfId="1" applyNumberFormat="1" applyFont="1" applyFill="1" applyBorder="1" applyAlignment="1">
      <alignment horizontal="right" vertical="top" wrapText="1" readingOrder="1"/>
    </xf>
    <xf numFmtId="41" fontId="18" fillId="2" borderId="0" xfId="1" applyNumberFormat="1" applyFont="1" applyFill="1" applyBorder="1" applyAlignment="1">
      <alignment horizontal="center" vertical="top"/>
    </xf>
    <xf numFmtId="41" fontId="18" fillId="2" borderId="24" xfId="1" applyNumberFormat="1" applyFont="1" applyFill="1" applyBorder="1" applyAlignment="1">
      <alignment horizontal="center" vertical="top" wrapText="1" readingOrder="1"/>
    </xf>
    <xf numFmtId="41" fontId="18" fillId="2" borderId="24" xfId="1" applyNumberFormat="1" applyFont="1" applyFill="1" applyBorder="1" applyAlignment="1">
      <alignment horizontal="center" vertical="top"/>
    </xf>
    <xf numFmtId="41" fontId="14" fillId="2" borderId="26" xfId="1" applyNumberFormat="1" applyFont="1" applyFill="1" applyBorder="1" applyAlignment="1">
      <alignment horizontal="center" vertical="top" wrapText="1" readingOrder="1"/>
    </xf>
    <xf numFmtId="41" fontId="18" fillId="2" borderId="0" xfId="1" applyNumberFormat="1" applyFont="1" applyFill="1" applyBorder="1" applyAlignment="1">
      <alignment horizontal="right" vertical="top" wrapText="1" readingOrder="1"/>
    </xf>
    <xf numFmtId="41" fontId="14" fillId="5" borderId="0" xfId="2" applyNumberFormat="1" applyFont="1" applyFill="1" applyBorder="1" applyAlignment="1">
      <alignment horizontal="right" vertical="center" wrapText="1" readingOrder="1"/>
    </xf>
    <xf numFmtId="41" fontId="14" fillId="5" borderId="25" xfId="2" applyNumberFormat="1" applyFont="1" applyFill="1" applyBorder="1" applyAlignment="1">
      <alignment horizontal="right" vertical="center" wrapText="1" readingOrder="1"/>
    </xf>
    <xf numFmtId="41" fontId="14" fillId="2" borderId="19" xfId="1" applyNumberFormat="1" applyFont="1" applyFill="1" applyBorder="1" applyAlignment="1">
      <alignment horizontal="right" vertical="center" wrapText="1" readingOrder="1"/>
    </xf>
    <xf numFmtId="41" fontId="14" fillId="2" borderId="19" xfId="1" applyNumberFormat="1" applyFont="1" applyFill="1" applyBorder="1" applyAlignment="1">
      <alignment horizontal="right" vertical="top" wrapText="1" readingOrder="1"/>
    </xf>
    <xf numFmtId="41" fontId="14" fillId="2" borderId="26" xfId="1" applyNumberFormat="1" applyFont="1" applyFill="1" applyBorder="1" applyAlignment="1">
      <alignment horizontal="right" vertical="top" wrapText="1" readingOrder="1"/>
    </xf>
    <xf numFmtId="41" fontId="18" fillId="2" borderId="0" xfId="1" applyNumberFormat="1" applyFont="1" applyFill="1" applyBorder="1" applyAlignment="1">
      <alignment vertical="center" wrapText="1" readingOrder="1"/>
    </xf>
    <xf numFmtId="41" fontId="18" fillId="2" borderId="0" xfId="1" applyNumberFormat="1" applyFont="1" applyFill="1" applyBorder="1" applyAlignment="1">
      <alignment vertical="top" wrapText="1" readingOrder="1"/>
    </xf>
    <xf numFmtId="41" fontId="65" fillId="2" borderId="0" xfId="1" applyNumberFormat="1" applyFont="1" applyFill="1" applyBorder="1" applyAlignment="1">
      <alignment vertical="top" wrapText="1" readingOrder="1"/>
    </xf>
    <xf numFmtId="41" fontId="18" fillId="2" borderId="24" xfId="1" applyNumberFormat="1" applyFont="1" applyFill="1" applyBorder="1" applyAlignment="1">
      <alignment horizontal="right" vertical="top" wrapText="1" readingOrder="1"/>
    </xf>
    <xf numFmtId="0" fontId="14" fillId="2" borderId="0" xfId="0" applyFont="1" applyFill="1" applyBorder="1" applyAlignment="1">
      <alignment horizontal="left" vertical="center" wrapText="1" readingOrder="2"/>
    </xf>
    <xf numFmtId="0" fontId="18" fillId="2" borderId="0" xfId="0" applyFont="1" applyFill="1" applyBorder="1" applyAlignment="1">
      <alignment horizontal="left" vertical="top" wrapText="1" indent="1" readingOrder="2"/>
    </xf>
    <xf numFmtId="0" fontId="18" fillId="2" borderId="0" xfId="0" applyFont="1" applyFill="1" applyBorder="1" applyAlignment="1">
      <alignment horizontal="left" vertical="top" wrapText="1" indent="1" readingOrder="1"/>
    </xf>
    <xf numFmtId="0" fontId="14" fillId="2" borderId="0" xfId="0" applyFont="1" applyFill="1" applyBorder="1" applyAlignment="1">
      <alignment horizontal="left" vertical="top" wrapText="1" readingOrder="2"/>
    </xf>
    <xf numFmtId="0" fontId="14" fillId="2" borderId="24" xfId="0" applyFont="1" applyFill="1" applyBorder="1" applyAlignment="1">
      <alignment horizontal="left" vertical="top" wrapText="1" readingOrder="2"/>
    </xf>
    <xf numFmtId="41" fontId="65" fillId="2" borderId="0" xfId="1" applyNumberFormat="1" applyFont="1" applyFill="1" applyBorder="1" applyAlignment="1">
      <alignment horizontal="center" vertical="center" wrapText="1" readingOrder="1"/>
    </xf>
    <xf numFmtId="41" fontId="14" fillId="2" borderId="19" xfId="1" applyNumberFormat="1" applyFont="1" applyFill="1" applyBorder="1" applyAlignment="1">
      <alignment vertical="top" wrapText="1" readingOrder="1"/>
    </xf>
    <xf numFmtId="41" fontId="14" fillId="5" borderId="25" xfId="2" applyNumberFormat="1" applyFont="1" applyFill="1" applyBorder="1" applyAlignment="1">
      <alignment vertical="center" wrapText="1" readingOrder="1"/>
    </xf>
    <xf numFmtId="41" fontId="14" fillId="2" borderId="19" xfId="1" applyNumberFormat="1" applyFont="1" applyFill="1" applyBorder="1" applyAlignment="1">
      <alignment vertical="center" wrapText="1" readingOrder="1"/>
    </xf>
    <xf numFmtId="41" fontId="14" fillId="2" borderId="26" xfId="1" applyNumberFormat="1" applyFont="1" applyFill="1" applyBorder="1" applyAlignment="1">
      <alignment vertical="top" wrapText="1" readingOrder="1"/>
    </xf>
    <xf numFmtId="166" fontId="14" fillId="5" borderId="0" xfId="2" applyNumberFormat="1" applyFont="1" applyFill="1" applyBorder="1" applyAlignment="1">
      <alignment horizontal="center" vertical="center" wrapText="1" readingOrder="1"/>
    </xf>
    <xf numFmtId="166" fontId="14" fillId="5" borderId="25" xfId="2" applyNumberFormat="1" applyFont="1" applyFill="1" applyBorder="1" applyAlignment="1">
      <alignment horizontal="center" vertical="center" wrapText="1" readingOrder="1"/>
    </xf>
    <xf numFmtId="166" fontId="14" fillId="2" borderId="19" xfId="1" applyNumberFormat="1" applyFont="1" applyFill="1" applyBorder="1" applyAlignment="1">
      <alignment horizontal="center" vertical="center" wrapText="1" readingOrder="1"/>
    </xf>
    <xf numFmtId="166" fontId="18" fillId="2" borderId="0" xfId="1" applyNumberFormat="1" applyFont="1" applyFill="1" applyBorder="1" applyAlignment="1">
      <alignment horizontal="center" vertical="top" wrapText="1" readingOrder="1"/>
    </xf>
    <xf numFmtId="166" fontId="65" fillId="2" borderId="0" xfId="1" applyNumberFormat="1" applyFont="1" applyFill="1" applyBorder="1" applyAlignment="1">
      <alignment vertical="top" wrapText="1" readingOrder="1"/>
    </xf>
    <xf numFmtId="166" fontId="14" fillId="2" borderId="19" xfId="1" applyNumberFormat="1" applyFont="1" applyFill="1" applyBorder="1" applyAlignment="1">
      <alignment vertical="top" wrapText="1" readingOrder="1"/>
    </xf>
    <xf numFmtId="166" fontId="18" fillId="2" borderId="0" xfId="1" applyNumberFormat="1" applyFont="1" applyFill="1" applyBorder="1" applyAlignment="1">
      <alignment horizontal="center" vertical="top"/>
    </xf>
    <xf numFmtId="166" fontId="14" fillId="2" borderId="19" xfId="1" applyNumberFormat="1" applyFont="1" applyFill="1" applyBorder="1" applyAlignment="1">
      <alignment horizontal="center" vertical="top" wrapText="1" readingOrder="1"/>
    </xf>
    <xf numFmtId="166" fontId="14" fillId="5" borderId="0" xfId="2" applyNumberFormat="1" applyFont="1" applyFill="1" applyBorder="1" applyAlignment="1">
      <alignment horizontal="right" vertical="center" wrapText="1" readingOrder="1"/>
    </xf>
    <xf numFmtId="166" fontId="14" fillId="5" borderId="25" xfId="2" applyNumberFormat="1" applyFont="1" applyFill="1" applyBorder="1" applyAlignment="1">
      <alignment vertical="center" wrapText="1" readingOrder="1"/>
    </xf>
    <xf numFmtId="166" fontId="18" fillId="2" borderId="0" xfId="1" applyNumberFormat="1" applyFont="1" applyFill="1" applyBorder="1" applyAlignment="1">
      <alignment vertical="center" wrapText="1" readingOrder="1"/>
    </xf>
    <xf numFmtId="166" fontId="14" fillId="2" borderId="19" xfId="1" applyNumberFormat="1" applyFont="1" applyFill="1" applyBorder="1" applyAlignment="1">
      <alignment vertical="center" wrapText="1" readingOrder="1"/>
    </xf>
    <xf numFmtId="166" fontId="18" fillId="2" borderId="0" xfId="1" applyNumberFormat="1" applyFont="1" applyFill="1" applyBorder="1" applyAlignment="1">
      <alignment vertical="top" wrapText="1" readingOrder="1"/>
    </xf>
    <xf numFmtId="166" fontId="18" fillId="2" borderId="24" xfId="1" applyNumberFormat="1" applyFont="1" applyFill="1" applyBorder="1" applyAlignment="1">
      <alignment horizontal="center" vertical="top" wrapText="1" readingOrder="1"/>
    </xf>
    <xf numFmtId="166" fontId="14" fillId="2" borderId="26" xfId="1" applyNumberFormat="1" applyFont="1" applyFill="1" applyBorder="1" applyAlignment="1">
      <alignment vertical="top" wrapText="1" readingOrder="1"/>
    </xf>
    <xf numFmtId="166" fontId="14" fillId="5" borderId="0" xfId="2" applyNumberFormat="1" applyFont="1" applyFill="1" applyBorder="1" applyAlignment="1">
      <alignment vertical="center" wrapText="1" readingOrder="1"/>
    </xf>
    <xf numFmtId="41" fontId="25" fillId="2" borderId="0" xfId="1" applyNumberFormat="1" applyFont="1" applyFill="1" applyBorder="1" applyAlignment="1">
      <alignment horizontal="center" vertical="center" wrapText="1" readingOrder="1"/>
    </xf>
    <xf numFmtId="41" fontId="14" fillId="2" borderId="25" xfId="2" applyNumberFormat="1" applyFont="1" applyFill="1" applyBorder="1" applyAlignment="1">
      <alignment horizontal="center" vertical="center" wrapText="1" readingOrder="1"/>
    </xf>
    <xf numFmtId="166" fontId="2" fillId="5" borderId="0" xfId="1" applyNumberFormat="1" applyFont="1" applyFill="1" applyBorder="1" applyAlignment="1">
      <alignment horizontal="center" vertical="center" wrapText="1" readingOrder="1"/>
    </xf>
    <xf numFmtId="166" fontId="65" fillId="5" borderId="0" xfId="1" applyNumberFormat="1" applyFont="1" applyFill="1" applyBorder="1" applyAlignment="1">
      <alignment horizontal="center" vertical="center" wrapText="1" readingOrder="1"/>
    </xf>
    <xf numFmtId="0" fontId="20" fillId="0" borderId="0" xfId="0" applyFont="1"/>
    <xf numFmtId="0" fontId="23" fillId="0" borderId="0" xfId="0" applyFont="1"/>
    <xf numFmtId="41" fontId="2" fillId="2" borderId="24" xfId="1" applyNumberFormat="1" applyFont="1" applyFill="1" applyBorder="1" applyAlignment="1">
      <alignment horizontal="center" vertical="center" wrapText="1" readingOrder="1"/>
    </xf>
    <xf numFmtId="41" fontId="14" fillId="2" borderId="24" xfId="1" applyNumberFormat="1" applyFont="1" applyFill="1" applyBorder="1" applyAlignment="1">
      <alignment horizontal="center" vertical="top" wrapText="1" readingOrder="1"/>
    </xf>
    <xf numFmtId="0" fontId="64" fillId="2" borderId="27" xfId="0" applyFont="1" applyFill="1" applyBorder="1" applyAlignment="1">
      <alignment horizontal="right" vertical="center" wrapText="1" readingOrder="2"/>
    </xf>
    <xf numFmtId="0" fontId="64" fillId="2" borderId="25" xfId="0" applyFont="1" applyFill="1" applyBorder="1" applyAlignment="1">
      <alignment vertical="center" wrapText="1" readingOrder="1"/>
    </xf>
    <xf numFmtId="0" fontId="60" fillId="2" borderId="20" xfId="0" applyFont="1" applyFill="1" applyBorder="1" applyAlignment="1">
      <alignment horizontal="right" vertical="center" wrapText="1" readingOrder="2"/>
    </xf>
    <xf numFmtId="165" fontId="2" fillId="2" borderId="28" xfId="1" applyNumberFormat="1" applyFont="1" applyFill="1" applyBorder="1" applyAlignment="1">
      <alignment horizontal="center" vertical="center" wrapText="1" readingOrder="1"/>
    </xf>
    <xf numFmtId="0" fontId="14" fillId="2" borderId="19" xfId="0" applyFont="1" applyFill="1" applyBorder="1" applyAlignment="1">
      <alignment horizontal="left" vertical="center" wrapText="1" readingOrder="2"/>
    </xf>
    <xf numFmtId="0" fontId="60" fillId="2" borderId="23" xfId="0" applyFont="1" applyFill="1" applyBorder="1" applyAlignment="1">
      <alignment horizontal="right" vertical="center" wrapText="1" readingOrder="2"/>
    </xf>
    <xf numFmtId="165" fontId="2" fillId="2" borderId="29" xfId="1" applyNumberFormat="1" applyFont="1" applyFill="1" applyBorder="1" applyAlignment="1">
      <alignment horizontal="center" vertical="center" wrapText="1" readingOrder="1"/>
    </xf>
    <xf numFmtId="0" fontId="14" fillId="2" borderId="22" xfId="0" applyFont="1" applyFill="1" applyBorder="1" applyAlignment="1">
      <alignment horizontal="left" vertical="center" wrapText="1" readingOrder="2"/>
    </xf>
    <xf numFmtId="0" fontId="60" fillId="2" borderId="30" xfId="0" applyFont="1" applyFill="1" applyBorder="1" applyAlignment="1">
      <alignment horizontal="right" vertical="center" wrapText="1" readingOrder="2"/>
    </xf>
    <xf numFmtId="165" fontId="2" fillId="2" borderId="31" xfId="1" applyNumberFormat="1" applyFont="1" applyFill="1" applyBorder="1" applyAlignment="1">
      <alignment horizontal="center" vertical="center" wrapText="1" readingOrder="1"/>
    </xf>
    <xf numFmtId="0" fontId="14" fillId="2" borderId="26" xfId="0" applyFont="1" applyFill="1" applyBorder="1" applyAlignment="1">
      <alignment horizontal="left" vertical="center" wrapText="1" readingOrder="2"/>
    </xf>
    <xf numFmtId="165" fontId="2" fillId="2" borderId="24" xfId="1" applyNumberFormat="1" applyFont="1" applyFill="1" applyBorder="1" applyAlignment="1">
      <alignment horizontal="center" vertical="center" wrapText="1" readingOrder="1"/>
    </xf>
    <xf numFmtId="165" fontId="2" fillId="2" borderId="33" xfId="1" applyNumberFormat="1" applyFont="1" applyFill="1" applyBorder="1" applyAlignment="1">
      <alignment horizontal="center" vertical="center" wrapText="1" readingOrder="1"/>
    </xf>
    <xf numFmtId="0" fontId="66" fillId="0" borderId="0" xfId="0" applyFont="1" applyBorder="1" applyAlignment="1">
      <alignment vertical="center" wrapText="1"/>
    </xf>
    <xf numFmtId="0" fontId="67" fillId="0" borderId="0" xfId="0" applyFont="1" applyBorder="1" applyAlignment="1">
      <alignment horizontal="right" vertical="center" wrapText="1" readingOrder="2"/>
    </xf>
    <xf numFmtId="0" fontId="67" fillId="0" borderId="0" xfId="0" applyFont="1" applyBorder="1" applyAlignment="1">
      <alignment horizontal="right" vertical="center" readingOrder="2"/>
    </xf>
    <xf numFmtId="0" fontId="46" fillId="0" borderId="0" xfId="0" applyFont="1" applyAlignment="1">
      <alignment vertical="top"/>
    </xf>
    <xf numFmtId="0" fontId="60" fillId="2" borderId="34" xfId="0" applyFont="1" applyFill="1" applyBorder="1" applyAlignment="1">
      <alignment horizontal="right" vertical="center" wrapText="1" readingOrder="2"/>
    </xf>
    <xf numFmtId="37" fontId="14" fillId="2" borderId="0" xfId="1" applyNumberFormat="1" applyFont="1" applyFill="1" applyBorder="1" applyAlignment="1">
      <alignment horizontal="center" vertical="top" wrapText="1" readingOrder="1"/>
    </xf>
    <xf numFmtId="41" fontId="3" fillId="5" borderId="34" xfId="2" applyNumberFormat="1" applyFont="1" applyFill="1" applyBorder="1" applyAlignment="1">
      <alignment horizontal="right" vertical="center" wrapText="1" readingOrder="1"/>
    </xf>
    <xf numFmtId="0" fontId="4" fillId="5" borderId="34" xfId="2" applyFont="1" applyFill="1" applyBorder="1" applyAlignment="1">
      <alignment horizontal="center" vertical="top" wrapText="1" readingOrder="1"/>
    </xf>
    <xf numFmtId="41" fontId="69" fillId="5" borderId="34" xfId="2" applyNumberFormat="1" applyFont="1" applyFill="1" applyBorder="1" applyAlignment="1">
      <alignment horizontal="right" vertical="center" wrapText="1" readingOrder="1"/>
    </xf>
    <xf numFmtId="166" fontId="18" fillId="2" borderId="24" xfId="1" applyNumberFormat="1" applyFont="1" applyFill="1" applyBorder="1" applyAlignment="1">
      <alignment vertical="top" wrapText="1" readingOrder="1"/>
    </xf>
    <xf numFmtId="166" fontId="18" fillId="2" borderId="0" xfId="1" applyNumberFormat="1" applyFont="1" applyFill="1" applyBorder="1" applyAlignment="1">
      <alignment horizontal="right" vertical="top" wrapText="1" readingOrder="1"/>
    </xf>
    <xf numFmtId="166" fontId="18" fillId="2" borderId="0" xfId="1" applyNumberFormat="1" applyFont="1" applyFill="1" applyBorder="1" applyAlignment="1">
      <alignment horizontal="right" vertical="center" wrapText="1" readingOrder="1"/>
    </xf>
    <xf numFmtId="166" fontId="18" fillId="2" borderId="24" xfId="1" applyNumberFormat="1" applyFont="1" applyFill="1" applyBorder="1" applyAlignment="1">
      <alignment horizontal="right" vertical="top" wrapText="1" readingOrder="1"/>
    </xf>
    <xf numFmtId="166" fontId="18" fillId="5" borderId="0" xfId="1" applyNumberFormat="1" applyFont="1" applyFill="1" applyBorder="1" applyAlignment="1">
      <alignment horizontal="center" vertical="center" wrapText="1" readingOrder="1"/>
    </xf>
    <xf numFmtId="165" fontId="69" fillId="2" borderId="0" xfId="1" applyNumberFormat="1" applyFont="1" applyFill="1" applyBorder="1" applyAlignment="1">
      <alignment horizontal="center" vertical="center" wrapText="1" readingOrder="1"/>
    </xf>
    <xf numFmtId="165" fontId="18" fillId="2" borderId="0" xfId="1" applyNumberFormat="1" applyFont="1" applyFill="1" applyBorder="1" applyAlignment="1">
      <alignment horizontal="center" vertical="center" wrapText="1" readingOrder="1"/>
    </xf>
    <xf numFmtId="165" fontId="18" fillId="2" borderId="28" xfId="1" applyNumberFormat="1" applyFont="1" applyFill="1" applyBorder="1" applyAlignment="1">
      <alignment horizontal="center" vertical="top" wrapText="1" readingOrder="1"/>
    </xf>
    <xf numFmtId="165" fontId="18" fillId="2" borderId="29" xfId="1" applyNumberFormat="1" applyFont="1" applyFill="1" applyBorder="1" applyAlignment="1">
      <alignment horizontal="center" vertical="top" wrapText="1" readingOrder="1"/>
    </xf>
    <xf numFmtId="165" fontId="18" fillId="2" borderId="31" xfId="1" applyNumberFormat="1" applyFont="1" applyFill="1" applyBorder="1" applyAlignment="1">
      <alignment horizontal="center" vertical="top" wrapText="1" readingOrder="1"/>
    </xf>
    <xf numFmtId="0" fontId="1" fillId="0" borderId="0" xfId="0" applyFont="1"/>
    <xf numFmtId="0" fontId="70" fillId="5" borderId="21" xfId="2" applyFont="1" applyFill="1" applyBorder="1" applyAlignment="1">
      <alignment horizontal="left" vertical="center" wrapText="1" readingOrder="1"/>
    </xf>
    <xf numFmtId="0" fontId="52" fillId="0" borderId="0" xfId="0" applyFont="1" applyAlignment="1">
      <alignment horizontal="right" vertical="top" wrapText="1" readingOrder="2"/>
    </xf>
    <xf numFmtId="0" fontId="44" fillId="0" borderId="0" xfId="0" applyFont="1" applyAlignment="1">
      <alignment horizontal="left" vertical="top" wrapText="1"/>
    </xf>
    <xf numFmtId="0" fontId="71" fillId="0" borderId="0" xfId="0" applyFont="1" applyAlignment="1">
      <alignment horizontal="right" vertical="center" readingOrder="1"/>
    </xf>
    <xf numFmtId="43" fontId="0" fillId="0" borderId="0" xfId="0" applyNumberFormat="1"/>
    <xf numFmtId="0" fontId="15" fillId="2" borderId="20" xfId="0" applyFont="1" applyFill="1" applyBorder="1" applyAlignment="1">
      <alignment horizontal="left" vertical="center" wrapText="1" readingOrder="2"/>
    </xf>
    <xf numFmtId="0" fontId="18" fillId="2" borderId="19" xfId="0" applyFont="1" applyFill="1" applyBorder="1" applyAlignment="1">
      <alignment horizontal="right" vertical="center" wrapText="1" readingOrder="2"/>
    </xf>
    <xf numFmtId="0" fontId="15" fillId="2" borderId="30" xfId="0" applyFont="1" applyFill="1" applyBorder="1" applyAlignment="1">
      <alignment horizontal="left" vertical="center" wrapText="1" readingOrder="2"/>
    </xf>
    <xf numFmtId="0" fontId="18" fillId="2" borderId="26" xfId="0" applyFont="1" applyFill="1" applyBorder="1" applyAlignment="1">
      <alignment horizontal="right" vertical="center" wrapText="1" readingOrder="2"/>
    </xf>
    <xf numFmtId="0" fontId="0" fillId="0" borderId="0" xfId="0" applyAlignment="1"/>
    <xf numFmtId="0" fontId="64" fillId="2" borderId="0" xfId="0" applyFont="1" applyFill="1" applyBorder="1" applyAlignment="1">
      <alignment horizontal="right" vertical="center" wrapText="1" indent="1" readingOrder="2"/>
    </xf>
    <xf numFmtId="0" fontId="64" fillId="2" borderId="24" xfId="0" applyFont="1" applyFill="1" applyBorder="1" applyAlignment="1">
      <alignment horizontal="right" vertical="top" wrapText="1" indent="1" readingOrder="2"/>
    </xf>
    <xf numFmtId="0" fontId="64" fillId="2" borderId="0" xfId="0" applyFont="1" applyFill="1" applyBorder="1" applyAlignment="1">
      <alignment horizontal="right" vertical="center" wrapText="1" indent="2" readingOrder="2"/>
    </xf>
    <xf numFmtId="0" fontId="64" fillId="2" borderId="24" xfId="0" applyFont="1" applyFill="1" applyBorder="1" applyAlignment="1">
      <alignment horizontal="right" vertical="top" wrapText="1" indent="2" readingOrder="2"/>
    </xf>
    <xf numFmtId="0" fontId="64" fillId="2" borderId="0" xfId="0" applyFont="1" applyFill="1" applyBorder="1" applyAlignment="1">
      <alignment horizontal="left" vertical="center" wrapText="1" indent="2" readingOrder="1"/>
    </xf>
    <xf numFmtId="0" fontId="64" fillId="2" borderId="0" xfId="0" applyFont="1" applyFill="1" applyBorder="1" applyAlignment="1">
      <alignment horizontal="left" vertical="center" wrapText="1" indent="1" readingOrder="1"/>
    </xf>
    <xf numFmtId="0" fontId="64" fillId="2" borderId="24" xfId="0" applyFont="1" applyFill="1" applyBorder="1" applyAlignment="1">
      <alignment horizontal="left" vertical="top" wrapText="1" indent="1" readingOrder="2"/>
    </xf>
    <xf numFmtId="0" fontId="2" fillId="2" borderId="24" xfId="0" applyFont="1" applyFill="1" applyBorder="1" applyAlignment="1">
      <alignment horizontal="left" vertical="top" wrapText="1" readingOrder="1"/>
    </xf>
    <xf numFmtId="0" fontId="15" fillId="2" borderId="0" xfId="0" applyFont="1" applyFill="1" applyBorder="1" applyAlignment="1">
      <alignment horizontal="right" vertical="center" wrapText="1" readingOrder="2"/>
    </xf>
    <xf numFmtId="0" fontId="15" fillId="2" borderId="24" xfId="0" applyFont="1" applyFill="1" applyBorder="1" applyAlignment="1">
      <alignment horizontal="right" vertical="top" wrapText="1" indent="1" readingOrder="2"/>
    </xf>
    <xf numFmtId="0" fontId="72" fillId="2" borderId="0" xfId="0" applyFont="1" applyFill="1" applyBorder="1" applyAlignment="1">
      <alignment vertical="center" readingOrder="2"/>
    </xf>
    <xf numFmtId="0" fontId="15" fillId="2" borderId="24" xfId="0" applyFont="1" applyFill="1" applyBorder="1" applyAlignment="1">
      <alignment horizontal="right" vertical="top" wrapText="1" readingOrder="2"/>
    </xf>
    <xf numFmtId="0" fontId="2" fillId="2" borderId="0" xfId="0" applyFont="1" applyFill="1" applyBorder="1" applyAlignment="1">
      <alignment horizontal="left" vertical="top" wrapText="1" readingOrder="1"/>
    </xf>
    <xf numFmtId="165" fontId="13" fillId="2" borderId="0" xfId="1" applyNumberFormat="1" applyFont="1" applyFill="1" applyBorder="1" applyAlignment="1">
      <alignment horizontal="center" vertical="top" wrapText="1" readingOrder="1"/>
    </xf>
    <xf numFmtId="0" fontId="72" fillId="2" borderId="0" xfId="0" applyFont="1" applyFill="1" applyBorder="1" applyAlignment="1">
      <alignment vertical="top" readingOrder="2"/>
    </xf>
    <xf numFmtId="165" fontId="69" fillId="2" borderId="0" xfId="1" applyNumberFormat="1" applyFont="1" applyFill="1" applyBorder="1" applyAlignment="1">
      <alignment horizontal="center" vertical="top" wrapText="1" readingOrder="1"/>
    </xf>
    <xf numFmtId="165" fontId="13" fillId="2" borderId="24" xfId="1" applyNumberFormat="1" applyFont="1" applyFill="1" applyBorder="1" applyAlignment="1">
      <alignment horizontal="center" vertical="top" wrapText="1" readingOrder="1"/>
    </xf>
    <xf numFmtId="0" fontId="15" fillId="2" borderId="0" xfId="0" applyFont="1" applyFill="1" applyBorder="1" applyAlignment="1">
      <alignment horizontal="left" vertical="center" wrapText="1" indent="1" readingOrder="2"/>
    </xf>
    <xf numFmtId="0" fontId="18" fillId="2" borderId="0" xfId="0" applyFont="1" applyFill="1" applyBorder="1" applyAlignment="1">
      <alignment horizontal="right" vertical="center" wrapText="1" indent="1" readingOrder="2"/>
    </xf>
    <xf numFmtId="0" fontId="15" fillId="2" borderId="24" xfId="0" applyFont="1" applyFill="1" applyBorder="1" applyAlignment="1">
      <alignment horizontal="left" vertical="center" wrapText="1" indent="1" readingOrder="2"/>
    </xf>
    <xf numFmtId="0" fontId="18" fillId="2" borderId="24" xfId="0" applyFont="1" applyFill="1" applyBorder="1" applyAlignment="1">
      <alignment horizontal="right" vertical="center" wrapText="1" indent="1" readingOrder="2"/>
    </xf>
    <xf numFmtId="0" fontId="64" fillId="2" borderId="24" xfId="0" applyFont="1" applyFill="1" applyBorder="1" applyAlignment="1">
      <alignment horizontal="right" vertical="center" wrapText="1" indent="2" readingOrder="2"/>
    </xf>
    <xf numFmtId="0" fontId="64" fillId="2" borderId="24" xfId="0" applyFont="1" applyFill="1" applyBorder="1" applyAlignment="1">
      <alignment horizontal="left" vertical="center" wrapText="1" indent="2" readingOrder="1"/>
    </xf>
    <xf numFmtId="0" fontId="60" fillId="0" borderId="34" xfId="0" applyFont="1" applyFill="1" applyBorder="1" applyAlignment="1">
      <alignment horizontal="right" readingOrder="2"/>
    </xf>
    <xf numFmtId="41" fontId="3" fillId="0" borderId="34" xfId="2" applyNumberFormat="1" applyFont="1" applyFill="1" applyBorder="1" applyAlignment="1">
      <alignment horizontal="right" wrapText="1" readingOrder="1"/>
    </xf>
    <xf numFmtId="0" fontId="4" fillId="0" borderId="34" xfId="2" applyFont="1" applyFill="1" applyBorder="1" applyAlignment="1">
      <alignment horizontal="center" wrapText="1" readingOrder="1"/>
    </xf>
    <xf numFmtId="0" fontId="14" fillId="0" borderId="0" xfId="0" applyFont="1" applyFill="1" applyBorder="1" applyAlignment="1">
      <alignment horizontal="left" readingOrder="2"/>
    </xf>
    <xf numFmtId="41" fontId="14" fillId="2" borderId="0" xfId="1" applyNumberFormat="1" applyFont="1" applyFill="1" applyBorder="1" applyAlignment="1">
      <alignment horizontal="center" vertical="center" wrapText="1" readingOrder="1"/>
    </xf>
    <xf numFmtId="0" fontId="36" fillId="5" borderId="18" xfId="4" applyFont="1" applyFill="1" applyBorder="1" applyAlignment="1">
      <alignment horizontal="center" wrapText="1" readingOrder="2"/>
    </xf>
    <xf numFmtId="0" fontId="2" fillId="5" borderId="18" xfId="4" applyFont="1" applyFill="1" applyBorder="1" applyAlignment="1">
      <alignment horizontal="center" vertical="top" wrapText="1"/>
    </xf>
    <xf numFmtId="0" fontId="19" fillId="2" borderId="0" xfId="0" applyFont="1" applyFill="1" applyAlignment="1">
      <alignment horizontal="centerContinuous"/>
    </xf>
    <xf numFmtId="0" fontId="18" fillId="2" borderId="0" xfId="0" applyFont="1" applyFill="1" applyBorder="1" applyAlignment="1">
      <alignment horizontal="centerContinuous"/>
    </xf>
    <xf numFmtId="37" fontId="18" fillId="2" borderId="0" xfId="1" applyNumberFormat="1" applyFont="1" applyFill="1" applyBorder="1" applyAlignment="1">
      <alignment horizontal="right" vertical="center" wrapText="1" readingOrder="1"/>
    </xf>
    <xf numFmtId="37" fontId="14" fillId="2" borderId="0" xfId="1" applyNumberFormat="1" applyFont="1" applyFill="1" applyBorder="1" applyAlignment="1">
      <alignment horizontal="right" vertical="top" wrapText="1" readingOrder="1"/>
    </xf>
    <xf numFmtId="0" fontId="20" fillId="2" borderId="0" xfId="0" applyFont="1" applyFill="1" applyAlignment="1"/>
    <xf numFmtId="41" fontId="18" fillId="2" borderId="0" xfId="1" applyNumberFormat="1" applyFont="1" applyFill="1" applyBorder="1" applyAlignment="1">
      <alignment horizontal="right" vertical="top"/>
    </xf>
    <xf numFmtId="0" fontId="0" fillId="2" borderId="0" xfId="0" applyFill="1"/>
    <xf numFmtId="0" fontId="2" fillId="2" borderId="0" xfId="0" applyFont="1" applyFill="1" applyBorder="1" applyAlignment="1">
      <alignment horizontal="centerContinuous"/>
    </xf>
    <xf numFmtId="0" fontId="67" fillId="0" borderId="24" xfId="0" applyFont="1" applyBorder="1" applyAlignment="1">
      <alignment horizontal="right" vertical="center" wrapText="1" readingOrder="2"/>
    </xf>
    <xf numFmtId="0" fontId="40" fillId="0" borderId="24" xfId="0" applyFont="1" applyBorder="1" applyAlignment="1">
      <alignment horizontal="center" vertical="center"/>
    </xf>
    <xf numFmtId="0" fontId="66" fillId="0" borderId="24" xfId="0" applyFont="1" applyBorder="1" applyAlignment="1">
      <alignment horizontal="left" vertical="center" wrapText="1"/>
    </xf>
    <xf numFmtId="0" fontId="19" fillId="0" borderId="0" xfId="0" applyFont="1" applyFill="1" applyAlignment="1">
      <alignment horizontal="centerContinuous"/>
    </xf>
    <xf numFmtId="0" fontId="18" fillId="0" borderId="0" xfId="0" applyFont="1" applyFill="1" applyBorder="1" applyAlignment="1">
      <alignment horizontal="centerContinuous"/>
    </xf>
    <xf numFmtId="0" fontId="20" fillId="0" borderId="0" xfId="0" applyFont="1" applyFill="1" applyAlignment="1"/>
    <xf numFmtId="0" fontId="23" fillId="0" borderId="0" xfId="0" applyFont="1" applyFill="1" applyAlignment="1"/>
    <xf numFmtId="166" fontId="18" fillId="0" borderId="0" xfId="1" applyNumberFormat="1" applyFont="1" applyFill="1" applyBorder="1" applyAlignment="1">
      <alignment horizontal="right" vertical="top" wrapText="1" readingOrder="1"/>
    </xf>
    <xf numFmtId="166" fontId="18" fillId="0" borderId="0" xfId="1" applyNumberFormat="1" applyFont="1" applyFill="1" applyBorder="1" applyAlignment="1">
      <alignment horizontal="center" vertical="top" wrapText="1" readingOrder="1"/>
    </xf>
    <xf numFmtId="166" fontId="14" fillId="0" borderId="19" xfId="1" applyNumberFormat="1" applyFont="1" applyFill="1" applyBorder="1" applyAlignment="1">
      <alignment horizontal="right" vertical="top" wrapText="1" readingOrder="1"/>
    </xf>
    <xf numFmtId="166" fontId="65" fillId="0" borderId="0" xfId="1" applyNumberFormat="1" applyFont="1" applyFill="1" applyBorder="1" applyAlignment="1">
      <alignment vertical="top" wrapText="1" readingOrder="1"/>
    </xf>
    <xf numFmtId="166" fontId="18" fillId="0" borderId="0" xfId="1" applyNumberFormat="1" applyFont="1" applyFill="1" applyBorder="1" applyAlignment="1">
      <alignment horizontal="center" vertical="center" wrapText="1" readingOrder="1"/>
    </xf>
    <xf numFmtId="166" fontId="14" fillId="0" borderId="19" xfId="1" applyNumberFormat="1" applyFont="1" applyFill="1" applyBorder="1" applyAlignment="1">
      <alignment horizontal="center" vertical="center" wrapText="1" readingOrder="1"/>
    </xf>
    <xf numFmtId="166" fontId="18" fillId="0" borderId="0" xfId="1" applyNumberFormat="1" applyFont="1" applyFill="1" applyBorder="1" applyAlignment="1">
      <alignment horizontal="center" vertical="top"/>
    </xf>
    <xf numFmtId="166" fontId="14" fillId="0" borderId="19" xfId="1" applyNumberFormat="1" applyFont="1" applyFill="1" applyBorder="1" applyAlignment="1">
      <alignment horizontal="center" vertical="top" wrapText="1" readingOrder="1"/>
    </xf>
    <xf numFmtId="166" fontId="18" fillId="0" borderId="0" xfId="1" applyNumberFormat="1" applyFont="1" applyFill="1" applyBorder="1" applyAlignment="1">
      <alignment horizontal="right" vertical="center" wrapText="1" readingOrder="1"/>
    </xf>
    <xf numFmtId="166" fontId="18" fillId="0" borderId="0" xfId="1" applyNumberFormat="1" applyFont="1" applyFill="1" applyBorder="1" applyAlignment="1">
      <alignment vertical="center" wrapText="1" readingOrder="1"/>
    </xf>
    <xf numFmtId="166" fontId="14" fillId="0" borderId="19" xfId="1" applyNumberFormat="1" applyFont="1" applyFill="1" applyBorder="1" applyAlignment="1">
      <alignment horizontal="right" vertical="center" wrapText="1" readingOrder="1"/>
    </xf>
    <xf numFmtId="166" fontId="18" fillId="0" borderId="0" xfId="1" applyNumberFormat="1" applyFont="1" applyFill="1" applyBorder="1" applyAlignment="1">
      <alignment vertical="top" wrapText="1" readingOrder="1"/>
    </xf>
    <xf numFmtId="166" fontId="18" fillId="0" borderId="24" xfId="1" applyNumberFormat="1" applyFont="1" applyFill="1" applyBorder="1" applyAlignment="1">
      <alignment horizontal="center" vertical="top" wrapText="1" readingOrder="1"/>
    </xf>
    <xf numFmtId="166" fontId="18" fillId="0" borderId="24" xfId="1" applyNumberFormat="1" applyFont="1" applyFill="1" applyBorder="1" applyAlignment="1">
      <alignment horizontal="right" vertical="top" wrapText="1" readingOrder="1"/>
    </xf>
    <xf numFmtId="166" fontId="14" fillId="0" borderId="26" xfId="1" applyNumberFormat="1" applyFont="1" applyFill="1" applyBorder="1" applyAlignment="1">
      <alignment horizontal="right" vertical="top" wrapText="1" readingOrder="1"/>
    </xf>
    <xf numFmtId="166" fontId="14" fillId="5" borderId="25" xfId="2" applyNumberFormat="1" applyFont="1" applyFill="1" applyBorder="1" applyAlignment="1">
      <alignment horizontal="right" vertical="center" wrapText="1" readingOrder="1"/>
    </xf>
    <xf numFmtId="166" fontId="14" fillId="2" borderId="19" xfId="1" applyNumberFormat="1" applyFont="1" applyFill="1" applyBorder="1" applyAlignment="1">
      <alignment horizontal="right" vertical="center" wrapText="1" readingOrder="1"/>
    </xf>
    <xf numFmtId="166" fontId="65" fillId="2" borderId="0" xfId="1" applyNumberFormat="1" applyFont="1" applyFill="1" applyBorder="1" applyAlignment="1">
      <alignment horizontal="right" vertical="top" wrapText="1" readingOrder="1"/>
    </xf>
    <xf numFmtId="166" fontId="14" fillId="2" borderId="19" xfId="1" applyNumberFormat="1" applyFont="1" applyFill="1" applyBorder="1" applyAlignment="1">
      <alignment horizontal="right" vertical="top" wrapText="1" readingOrder="1"/>
    </xf>
    <xf numFmtId="166" fontId="14" fillId="2" borderId="26" xfId="1" applyNumberFormat="1" applyFont="1" applyFill="1" applyBorder="1" applyAlignment="1">
      <alignment horizontal="right" vertical="top" wrapText="1" readingOrder="1"/>
    </xf>
    <xf numFmtId="41" fontId="2" fillId="2" borderId="0" xfId="1" applyNumberFormat="1" applyFont="1" applyFill="1" applyBorder="1" applyAlignment="1">
      <alignment horizontal="right" vertical="top" wrapText="1" readingOrder="1"/>
    </xf>
    <xf numFmtId="0" fontId="23" fillId="2" borderId="0" xfId="0" applyFont="1" applyFill="1" applyAlignment="1"/>
    <xf numFmtId="166" fontId="2" fillId="2" borderId="0" xfId="1" applyNumberFormat="1" applyFont="1" applyFill="1" applyBorder="1" applyAlignment="1">
      <alignment horizontal="right" vertical="center" wrapText="1" readingOrder="1"/>
    </xf>
    <xf numFmtId="166" fontId="25" fillId="2" borderId="19" xfId="1" applyNumberFormat="1" applyFont="1" applyFill="1" applyBorder="1" applyAlignment="1">
      <alignment horizontal="right" vertical="center" wrapText="1" readingOrder="1"/>
    </xf>
    <xf numFmtId="166" fontId="2" fillId="2" borderId="0" xfId="1" applyNumberFormat="1" applyFont="1" applyFill="1" applyBorder="1" applyAlignment="1">
      <alignment horizontal="right" vertical="top" wrapText="1" readingOrder="1"/>
    </xf>
    <xf numFmtId="166" fontId="25" fillId="2" borderId="19" xfId="1" applyNumberFormat="1" applyFont="1" applyFill="1" applyBorder="1" applyAlignment="1">
      <alignment horizontal="right" vertical="top" wrapText="1" readingOrder="1"/>
    </xf>
    <xf numFmtId="166" fontId="2" fillId="2" borderId="24" xfId="1" applyNumberFormat="1" applyFont="1" applyFill="1" applyBorder="1" applyAlignment="1">
      <alignment horizontal="right" vertical="top" wrapText="1" readingOrder="1"/>
    </xf>
    <xf numFmtId="166" fontId="25" fillId="2" borderId="26" xfId="1" applyNumberFormat="1" applyFont="1" applyFill="1" applyBorder="1" applyAlignment="1">
      <alignment horizontal="right" vertical="top" wrapText="1" readingOrder="1"/>
    </xf>
    <xf numFmtId="166" fontId="25" fillId="5" borderId="0" xfId="2" applyNumberFormat="1" applyFont="1" applyFill="1" applyBorder="1" applyAlignment="1">
      <alignment horizontal="right" vertical="center" wrapText="1" readingOrder="1"/>
    </xf>
    <xf numFmtId="166" fontId="25" fillId="5" borderId="25" xfId="2" applyNumberFormat="1" applyFont="1" applyFill="1" applyBorder="1" applyAlignment="1">
      <alignment horizontal="right" vertical="center" wrapText="1" readingOrder="1"/>
    </xf>
    <xf numFmtId="0" fontId="73" fillId="5" borderId="20" xfId="2" applyFont="1" applyFill="1" applyBorder="1" applyAlignment="1">
      <alignment horizontal="right" wrapText="1" readingOrder="2"/>
    </xf>
    <xf numFmtId="0" fontId="25" fillId="5" borderId="23" xfId="2" applyFont="1" applyFill="1" applyBorder="1" applyAlignment="1">
      <alignment horizontal="right" vertical="top" wrapText="1" readingOrder="1"/>
    </xf>
    <xf numFmtId="41" fontId="2" fillId="2" borderId="0" xfId="1" applyNumberFormat="1" applyFont="1" applyFill="1" applyBorder="1" applyAlignment="1">
      <alignment horizontal="right" vertical="center" wrapText="1" readingOrder="1"/>
    </xf>
    <xf numFmtId="41" fontId="25" fillId="2" borderId="0" xfId="1" applyNumberFormat="1" applyFont="1" applyFill="1" applyBorder="1" applyAlignment="1">
      <alignment horizontal="right" vertical="center" wrapText="1" readingOrder="1"/>
    </xf>
    <xf numFmtId="41" fontId="2" fillId="2" borderId="24" xfId="1" applyNumberFormat="1" applyFont="1" applyFill="1" applyBorder="1" applyAlignment="1">
      <alignment horizontal="right" vertical="center" wrapText="1" readingOrder="1"/>
    </xf>
    <xf numFmtId="0" fontId="60" fillId="2" borderId="20" xfId="0" applyFont="1" applyFill="1" applyBorder="1" applyAlignment="1">
      <alignment horizontal="right" readingOrder="2"/>
    </xf>
    <xf numFmtId="0" fontId="24" fillId="2" borderId="16" xfId="2" applyNumberFormat="1" applyFont="1" applyFill="1" applyBorder="1" applyAlignment="1">
      <alignment horizontal="right" wrapText="1" readingOrder="1"/>
    </xf>
    <xf numFmtId="0" fontId="24" fillId="2" borderId="13" xfId="2" applyNumberFormat="1" applyFont="1" applyFill="1" applyBorder="1" applyAlignment="1">
      <alignment horizontal="right" wrapText="1" readingOrder="1"/>
    </xf>
    <xf numFmtId="0" fontId="24" fillId="2" borderId="14" xfId="2" applyNumberFormat="1" applyFont="1" applyFill="1" applyBorder="1" applyAlignment="1">
      <alignment horizontal="right" wrapText="1" readingOrder="1"/>
    </xf>
    <xf numFmtId="0" fontId="14" fillId="2" borderId="19" xfId="0" applyFont="1" applyFill="1" applyBorder="1" applyAlignment="1">
      <alignment horizontal="left" readingOrder="2"/>
    </xf>
    <xf numFmtId="165" fontId="18" fillId="2" borderId="0" xfId="1" applyNumberFormat="1" applyFont="1" applyFill="1" applyBorder="1" applyAlignment="1">
      <alignment vertical="center" wrapText="1" readingOrder="1"/>
    </xf>
    <xf numFmtId="165" fontId="18" fillId="2" borderId="24" xfId="1" applyNumberFormat="1" applyFont="1" applyFill="1" applyBorder="1" applyAlignment="1">
      <alignment vertical="center" wrapText="1" readingOrder="1"/>
    </xf>
    <xf numFmtId="165" fontId="2" fillId="2" borderId="32" xfId="1" applyNumberFormat="1" applyFont="1" applyFill="1" applyBorder="1" applyAlignment="1">
      <alignment horizontal="center" vertical="center" wrapText="1" readingOrder="1"/>
    </xf>
    <xf numFmtId="0" fontId="36" fillId="0" borderId="0" xfId="0" applyFont="1" applyAlignment="1">
      <alignment horizontal="right" vertical="center" indent="27" readingOrder="2"/>
    </xf>
    <xf numFmtId="0" fontId="68" fillId="0" borderId="0" xfId="0" applyFont="1" applyAlignment="1">
      <alignment horizontal="distributed" vertical="justify" wrapText="1" readingOrder="2"/>
    </xf>
    <xf numFmtId="0" fontId="17" fillId="0" borderId="0" xfId="0" applyFont="1" applyAlignment="1">
      <alignment horizontal="justify" vertical="justify" wrapText="1" readingOrder="1"/>
    </xf>
    <xf numFmtId="0" fontId="11" fillId="4" borderId="12" xfId="0" applyFont="1" applyFill="1" applyBorder="1" applyAlignment="1">
      <alignment horizontal="center" vertical="center" wrapText="1"/>
    </xf>
    <xf numFmtId="168" fontId="18" fillId="2" borderId="24" xfId="1" applyNumberFormat="1" applyFont="1" applyFill="1" applyBorder="1" applyAlignment="1">
      <alignment horizontal="center" vertical="top" wrapText="1" readingOrder="1"/>
    </xf>
    <xf numFmtId="0" fontId="11" fillId="3" borderId="0" xfId="0" applyFont="1" applyFill="1" applyBorder="1" applyAlignment="1">
      <alignment horizontal="center" vertical="center" wrapText="1"/>
    </xf>
    <xf numFmtId="3" fontId="12" fillId="0" borderId="0" xfId="0" applyNumberFormat="1" applyFont="1" applyBorder="1" applyAlignment="1" applyProtection="1">
      <alignment vertical="center" wrapText="1"/>
      <protection locked="0"/>
    </xf>
    <xf numFmtId="37" fontId="74" fillId="2" borderId="0" xfId="1" applyNumberFormat="1" applyFont="1" applyFill="1" applyBorder="1" applyAlignment="1">
      <alignment horizontal="right" vertical="top" wrapText="1" readingOrder="1"/>
    </xf>
    <xf numFmtId="41" fontId="74" fillId="5" borderId="25" xfId="2" applyNumberFormat="1" applyFont="1" applyFill="1" applyBorder="1" applyAlignment="1">
      <alignment horizontal="right" vertical="center" wrapText="1" readingOrder="1"/>
    </xf>
    <xf numFmtId="41" fontId="74" fillId="2" borderId="19" xfId="1" applyNumberFormat="1" applyFont="1" applyFill="1" applyBorder="1" applyAlignment="1">
      <alignment horizontal="right" vertical="center" wrapText="1" readingOrder="1"/>
    </xf>
    <xf numFmtId="41" fontId="74" fillId="2" borderId="19" xfId="1" applyNumberFormat="1" applyFont="1" applyFill="1" applyBorder="1" applyAlignment="1">
      <alignment horizontal="right" vertical="top" wrapText="1" readingOrder="1"/>
    </xf>
    <xf numFmtId="41" fontId="74" fillId="2" borderId="26" xfId="1" applyNumberFormat="1" applyFont="1" applyFill="1" applyBorder="1" applyAlignment="1">
      <alignment horizontal="right" vertical="top" wrapText="1" readingOrder="1"/>
    </xf>
    <xf numFmtId="168" fontId="14" fillId="5" borderId="0" xfId="2" applyNumberFormat="1" applyFont="1" applyFill="1" applyBorder="1" applyAlignment="1">
      <alignment horizontal="center" vertical="center" wrapText="1" readingOrder="1"/>
    </xf>
    <xf numFmtId="166" fontId="2" fillId="2" borderId="0" xfId="1" applyNumberFormat="1" applyFont="1" applyFill="1" applyBorder="1" applyAlignment="1">
      <alignment vertical="top" wrapText="1" readingOrder="1"/>
    </xf>
    <xf numFmtId="41" fontId="75" fillId="5" borderId="0" xfId="2" applyNumberFormat="1" applyFont="1" applyFill="1" applyBorder="1" applyAlignment="1">
      <alignment horizontal="right" vertical="center" wrapText="1" readingOrder="1"/>
    </xf>
    <xf numFmtId="41" fontId="75" fillId="5" borderId="25" xfId="2" applyNumberFormat="1" applyFont="1" applyFill="1" applyBorder="1" applyAlignment="1">
      <alignment horizontal="right" vertical="top" wrapText="1" readingOrder="1"/>
    </xf>
    <xf numFmtId="41" fontId="74" fillId="2" borderId="0" xfId="1" applyNumberFormat="1" applyFont="1" applyFill="1" applyBorder="1" applyAlignment="1">
      <alignment horizontal="right" vertical="center" wrapText="1" readingOrder="1"/>
    </xf>
    <xf numFmtId="41" fontId="14" fillId="5" borderId="0" xfId="2" applyNumberFormat="1" applyFont="1" applyFill="1" applyBorder="1" applyAlignment="1">
      <alignment vertical="center" wrapText="1" readingOrder="1"/>
    </xf>
    <xf numFmtId="41" fontId="14" fillId="2" borderId="0" xfId="1" applyNumberFormat="1" applyFont="1" applyFill="1" applyBorder="1" applyAlignment="1">
      <alignment horizontal="right" vertical="top" wrapText="1" readingOrder="1"/>
    </xf>
    <xf numFmtId="41" fontId="14" fillId="2" borderId="24" xfId="1" applyNumberFormat="1" applyFont="1" applyFill="1" applyBorder="1" applyAlignment="1">
      <alignment horizontal="right" vertical="top" wrapText="1" readingOrder="1"/>
    </xf>
    <xf numFmtId="166" fontId="14" fillId="5" borderId="19" xfId="2" applyNumberFormat="1" applyFont="1" applyFill="1" applyBorder="1" applyAlignment="1">
      <alignment vertical="center" wrapText="1" readingOrder="1"/>
    </xf>
    <xf numFmtId="0" fontId="64" fillId="2" borderId="0" xfId="0" applyFont="1" applyFill="1" applyBorder="1" applyAlignment="1">
      <alignment horizontal="right" vertical="top" wrapText="1" indent="1" readingOrder="2"/>
    </xf>
    <xf numFmtId="0" fontId="64" fillId="2" borderId="0" xfId="0" applyFont="1" applyFill="1" applyBorder="1" applyAlignment="1">
      <alignment horizontal="left" vertical="top" wrapText="1" indent="1" readingOrder="2"/>
    </xf>
    <xf numFmtId="0" fontId="15" fillId="2" borderId="0" xfId="0" applyFont="1" applyFill="1" applyBorder="1" applyAlignment="1">
      <alignment horizontal="right" vertical="top" wrapText="1" readingOrder="2"/>
    </xf>
    <xf numFmtId="0" fontId="64" fillId="2" borderId="0" xfId="0" applyFont="1" applyFill="1" applyBorder="1" applyAlignment="1">
      <alignment horizontal="right" vertical="top" wrapText="1" indent="2" readingOrder="2"/>
    </xf>
    <xf numFmtId="0" fontId="64" fillId="2" borderId="35" xfId="0" applyFont="1" applyFill="1" applyBorder="1" applyAlignment="1">
      <alignment horizontal="right" wrapText="1" indent="2" readingOrder="2"/>
    </xf>
    <xf numFmtId="41" fontId="14" fillId="5" borderId="19" xfId="2" applyNumberFormat="1" applyFont="1" applyFill="1" applyBorder="1" applyAlignment="1">
      <alignment horizontal="center" vertical="center" wrapText="1" readingOrder="1"/>
    </xf>
    <xf numFmtId="1" fontId="2" fillId="2" borderId="24" xfId="1" applyNumberFormat="1" applyFont="1" applyFill="1" applyBorder="1" applyAlignment="1">
      <alignment horizontal="center" vertical="center" wrapText="1" readingOrder="1"/>
    </xf>
    <xf numFmtId="0" fontId="64" fillId="2" borderId="19" xfId="0" applyFont="1" applyFill="1" applyBorder="1" applyAlignment="1">
      <alignment vertical="center" wrapText="1" readingOrder="1"/>
    </xf>
    <xf numFmtId="41" fontId="2" fillId="2" borderId="24" xfId="1" applyNumberFormat="1" applyFont="1" applyFill="1" applyBorder="1" applyAlignment="1">
      <alignment horizontal="center" vertical="top" wrapText="1" readingOrder="1"/>
    </xf>
    <xf numFmtId="41" fontId="2" fillId="2" borderId="0" xfId="1" applyNumberFormat="1" applyFont="1" applyFill="1" applyBorder="1" applyAlignment="1">
      <alignment horizontal="center" vertical="top" wrapText="1" readingOrder="1"/>
    </xf>
    <xf numFmtId="0" fontId="0" fillId="0" borderId="24" xfId="0" applyFont="1" applyBorder="1" applyAlignment="1">
      <alignment horizontal="right"/>
    </xf>
    <xf numFmtId="164" fontId="18" fillId="0" borderId="24" xfId="1" applyNumberFormat="1" applyFont="1" applyBorder="1" applyAlignment="1">
      <alignment horizontal="center"/>
    </xf>
    <xf numFmtId="0" fontId="18" fillId="0" borderId="24" xfId="0" applyFont="1" applyBorder="1" applyAlignment="1">
      <alignment horizontal="center"/>
    </xf>
    <xf numFmtId="0" fontId="0" fillId="6" borderId="0" xfId="0" applyFill="1" applyAlignment="1">
      <alignment vertical="center"/>
    </xf>
    <xf numFmtId="165" fontId="0" fillId="6" borderId="0" xfId="0" applyNumberFormat="1" applyFill="1" applyAlignment="1">
      <alignment vertical="center"/>
    </xf>
    <xf numFmtId="0" fontId="0" fillId="7" borderId="0" xfId="0" applyFill="1"/>
    <xf numFmtId="41" fontId="0" fillId="7" borderId="0" xfId="0" applyNumberFormat="1" applyFill="1"/>
    <xf numFmtId="0" fontId="0" fillId="7" borderId="0" xfId="0" applyFill="1" applyAlignment="1">
      <alignment vertical="center"/>
    </xf>
    <xf numFmtId="41" fontId="0" fillId="7" borderId="0" xfId="0" applyNumberFormat="1" applyFill="1" applyAlignment="1">
      <alignment vertical="center"/>
    </xf>
    <xf numFmtId="0" fontId="0" fillId="7" borderId="0" xfId="0" applyFill="1" applyAlignment="1">
      <alignment vertical="top"/>
    </xf>
    <xf numFmtId="41" fontId="0" fillId="7" borderId="0" xfId="0" applyNumberFormat="1" applyFill="1" applyAlignment="1">
      <alignment vertical="top"/>
    </xf>
    <xf numFmtId="0" fontId="0" fillId="8" borderId="0" xfId="0" applyFill="1" applyAlignment="1">
      <alignment vertical="top"/>
    </xf>
    <xf numFmtId="0" fontId="0" fillId="9" borderId="0" xfId="0" applyFill="1"/>
    <xf numFmtId="165" fontId="0" fillId="9" borderId="0" xfId="0" applyNumberFormat="1" applyFill="1"/>
    <xf numFmtId="165" fontId="0" fillId="9" borderId="0" xfId="0" applyNumberFormat="1" applyFill="1" applyAlignment="1">
      <alignment vertical="center"/>
    </xf>
    <xf numFmtId="0" fontId="0" fillId="9" borderId="0" xfId="0" applyFill="1" applyAlignment="1">
      <alignment vertical="center"/>
    </xf>
    <xf numFmtId="165" fontId="0" fillId="9" borderId="0" xfId="0" applyNumberFormat="1" applyFill="1" applyAlignment="1">
      <alignment vertical="top"/>
    </xf>
    <xf numFmtId="0" fontId="0" fillId="9" borderId="0" xfId="0" applyFill="1" applyAlignment="1">
      <alignment vertical="top"/>
    </xf>
    <xf numFmtId="37" fontId="74" fillId="2" borderId="24" xfId="1" applyNumberFormat="1" applyFont="1" applyFill="1" applyBorder="1" applyAlignment="1">
      <alignment horizontal="right" vertical="top" wrapText="1" readingOrder="1"/>
    </xf>
    <xf numFmtId="0" fontId="22" fillId="5" borderId="0" xfId="2" applyFont="1" applyFill="1" applyBorder="1" applyAlignment="1">
      <alignment horizontal="right" vertical="top" wrapText="1" readingOrder="1"/>
    </xf>
    <xf numFmtId="165" fontId="0" fillId="10" borderId="0" xfId="0" applyNumberFormat="1" applyFill="1"/>
    <xf numFmtId="41" fontId="25" fillId="5" borderId="0" xfId="2" applyNumberFormat="1" applyFont="1" applyFill="1" applyBorder="1" applyAlignment="1">
      <alignment horizontal="right" vertical="center" wrapText="1" readingOrder="1"/>
    </xf>
    <xf numFmtId="41" fontId="25" fillId="5" borderId="25" xfId="2" applyNumberFormat="1" applyFont="1" applyFill="1" applyBorder="1" applyAlignment="1">
      <alignment horizontal="right" vertical="center" wrapText="1" readingOrder="1"/>
    </xf>
    <xf numFmtId="0" fontId="0" fillId="0" borderId="0" xfId="0" applyBorder="1"/>
    <xf numFmtId="41" fontId="74" fillId="5" borderId="0" xfId="2" applyNumberFormat="1" applyFont="1" applyFill="1" applyBorder="1" applyAlignment="1">
      <alignment horizontal="center" vertical="center" wrapText="1" readingOrder="1"/>
    </xf>
    <xf numFmtId="41" fontId="76" fillId="2" borderId="0" xfId="1" applyNumberFormat="1" applyFont="1" applyFill="1" applyBorder="1" applyAlignment="1">
      <alignment horizontal="center" vertical="center" wrapText="1" readingOrder="1"/>
    </xf>
    <xf numFmtId="41" fontId="76" fillId="2" borderId="0" xfId="1" applyNumberFormat="1" applyFont="1" applyFill="1" applyBorder="1" applyAlignment="1">
      <alignment horizontal="center" vertical="top" wrapText="1" readingOrder="1"/>
    </xf>
    <xf numFmtId="41" fontId="76" fillId="2" borderId="24" xfId="1" applyNumberFormat="1" applyFont="1" applyFill="1" applyBorder="1" applyAlignment="1">
      <alignment horizontal="center" vertical="top" wrapText="1" readingOrder="1"/>
    </xf>
    <xf numFmtId="41" fontId="74" fillId="2" borderId="19" xfId="1" applyNumberFormat="1" applyFont="1" applyFill="1" applyBorder="1" applyAlignment="1">
      <alignment horizontal="center" vertical="center" wrapText="1" readingOrder="1"/>
    </xf>
    <xf numFmtId="41" fontId="74" fillId="2" borderId="26" xfId="1" applyNumberFormat="1" applyFont="1" applyFill="1" applyBorder="1" applyAlignment="1">
      <alignment horizontal="center" vertical="top" wrapText="1" readingOrder="1"/>
    </xf>
    <xf numFmtId="41" fontId="74" fillId="5" borderId="25" xfId="2" applyNumberFormat="1" applyFont="1" applyFill="1" applyBorder="1" applyAlignment="1">
      <alignment horizontal="center" vertical="center" wrapText="1" readingOrder="1"/>
    </xf>
    <xf numFmtId="41" fontId="0" fillId="0" borderId="0" xfId="0" applyNumberFormat="1" applyAlignment="1">
      <alignment vertical="center"/>
    </xf>
    <xf numFmtId="0" fontId="60" fillId="2" borderId="0" xfId="0" applyFont="1" applyFill="1" applyBorder="1" applyAlignment="1">
      <alignment vertical="center" wrapText="1" readingOrder="2"/>
    </xf>
    <xf numFmtId="0" fontId="15" fillId="2" borderId="0" xfId="0" applyFont="1" applyFill="1" applyBorder="1" applyAlignment="1">
      <alignment horizontal="right" vertical="center" wrapText="1" indent="1" readingOrder="2"/>
    </xf>
    <xf numFmtId="41" fontId="25" fillId="5" borderId="25" xfId="2" applyNumberFormat="1" applyFont="1" applyFill="1" applyBorder="1" applyAlignment="1">
      <alignment horizontal="right" vertical="top" wrapText="1" readingOrder="1"/>
    </xf>
    <xf numFmtId="0" fontId="18" fillId="0" borderId="0" xfId="0" applyFont="1" applyBorder="1" applyAlignment="1">
      <alignment horizontal="center"/>
    </xf>
    <xf numFmtId="0" fontId="0" fillId="0" borderId="0" xfId="0" applyFont="1" applyBorder="1" applyAlignment="1">
      <alignment horizontal="right"/>
    </xf>
    <xf numFmtId="167" fontId="0" fillId="0" borderId="0" xfId="0" applyNumberFormat="1"/>
    <xf numFmtId="41" fontId="25" fillId="5" borderId="0" xfId="2" applyNumberFormat="1" applyFont="1" applyFill="1" applyBorder="1" applyAlignment="1">
      <alignment horizontal="center" vertical="center" wrapText="1" readingOrder="1"/>
    </xf>
    <xf numFmtId="166" fontId="14" fillId="2" borderId="0" xfId="2" applyNumberFormat="1" applyFont="1" applyFill="1" applyBorder="1" applyAlignment="1">
      <alignment horizontal="center" vertical="center" wrapText="1" readingOrder="1"/>
    </xf>
    <xf numFmtId="41" fontId="74" fillId="2" borderId="24" xfId="1" applyNumberFormat="1" applyFont="1" applyFill="1" applyBorder="1" applyAlignment="1">
      <alignment horizontal="center" vertical="top" wrapText="1" readingOrder="1"/>
    </xf>
    <xf numFmtId="166" fontId="14" fillId="2" borderId="24" xfId="1" applyNumberFormat="1" applyFont="1" applyFill="1" applyBorder="1" applyAlignment="1">
      <alignment horizontal="center" vertical="top" wrapText="1" readingOrder="1"/>
    </xf>
    <xf numFmtId="41" fontId="2" fillId="2" borderId="24" xfId="1" applyNumberFormat="1" applyFont="1" applyFill="1" applyBorder="1" applyAlignment="1">
      <alignment horizontal="right" vertical="top" wrapText="1" readingOrder="1"/>
    </xf>
    <xf numFmtId="41" fontId="0" fillId="0" borderId="0" xfId="0" applyNumberFormat="1" applyAlignment="1">
      <alignment vertical="top"/>
    </xf>
    <xf numFmtId="164" fontId="76" fillId="0" borderId="24" xfId="1" applyNumberFormat="1" applyFont="1" applyBorder="1" applyAlignment="1">
      <alignment horizontal="center"/>
    </xf>
    <xf numFmtId="164" fontId="78" fillId="0" borderId="0" xfId="1" applyNumberFormat="1" applyFont="1" applyFill="1" applyBorder="1" applyAlignment="1">
      <alignment horizontal="left" vertical="center" wrapText="1" readingOrder="1"/>
    </xf>
    <xf numFmtId="41" fontId="25" fillId="2" borderId="19" xfId="1" applyNumberFormat="1" applyFont="1" applyFill="1" applyBorder="1" applyAlignment="1">
      <alignment horizontal="right" vertical="center" wrapText="1" readingOrder="1"/>
    </xf>
    <xf numFmtId="41" fontId="25" fillId="2" borderId="19" xfId="1" applyNumberFormat="1" applyFont="1" applyFill="1" applyBorder="1" applyAlignment="1">
      <alignment horizontal="right" vertical="top" wrapText="1" readingOrder="1"/>
    </xf>
    <xf numFmtId="41" fontId="25" fillId="2" borderId="26" xfId="1" applyNumberFormat="1" applyFont="1" applyFill="1" applyBorder="1" applyAlignment="1">
      <alignment horizontal="right" vertical="top" wrapText="1" readingOrder="1"/>
    </xf>
    <xf numFmtId="41" fontId="25" fillId="2" borderId="19" xfId="1" applyNumberFormat="1" applyFont="1" applyFill="1" applyBorder="1" applyAlignment="1">
      <alignment vertical="center" wrapText="1" readingOrder="1"/>
    </xf>
    <xf numFmtId="41" fontId="25" fillId="2" borderId="24" xfId="1" applyNumberFormat="1" applyFont="1" applyFill="1" applyBorder="1" applyAlignment="1">
      <alignment horizontal="center" vertical="top" wrapText="1" readingOrder="1"/>
    </xf>
    <xf numFmtId="41" fontId="25" fillId="2" borderId="19" xfId="1" applyNumberFormat="1" applyFont="1" applyFill="1" applyBorder="1" applyAlignment="1">
      <alignment vertical="top" wrapText="1" readingOrder="1"/>
    </xf>
    <xf numFmtId="41" fontId="25" fillId="2" borderId="26" xfId="1" applyNumberFormat="1" applyFont="1" applyFill="1" applyBorder="1" applyAlignment="1">
      <alignment vertical="top" wrapText="1" readingOrder="1"/>
    </xf>
    <xf numFmtId="41" fontId="25" fillId="2" borderId="19" xfId="1" applyNumberFormat="1" applyFont="1" applyFill="1" applyBorder="1" applyAlignment="1">
      <alignment horizontal="center" vertical="center" wrapText="1" readingOrder="1"/>
    </xf>
    <xf numFmtId="41" fontId="25" fillId="2" borderId="19" xfId="1" applyNumberFormat="1" applyFont="1" applyFill="1" applyBorder="1" applyAlignment="1">
      <alignment horizontal="center" vertical="top" wrapText="1" readingOrder="1"/>
    </xf>
    <xf numFmtId="41" fontId="25" fillId="2" borderId="26" xfId="1" applyNumberFormat="1" applyFont="1" applyFill="1" applyBorder="1" applyAlignment="1">
      <alignment horizontal="center" vertical="top" wrapText="1" readingOrder="1"/>
    </xf>
    <xf numFmtId="41" fontId="25" fillId="5" borderId="25" xfId="2" applyNumberFormat="1" applyFont="1" applyFill="1" applyBorder="1" applyAlignment="1">
      <alignment horizontal="center" vertical="center" wrapText="1" readingOrder="1"/>
    </xf>
    <xf numFmtId="166" fontId="25" fillId="2" borderId="25" xfId="2" applyNumberFormat="1" applyFont="1" applyFill="1" applyBorder="1" applyAlignment="1">
      <alignment vertical="center" wrapText="1" readingOrder="1"/>
    </xf>
    <xf numFmtId="166" fontId="2" fillId="2" borderId="24" xfId="1" applyNumberFormat="1" applyFont="1" applyFill="1" applyBorder="1" applyAlignment="1">
      <alignment horizontal="center" vertical="top" wrapText="1" readingOrder="1"/>
    </xf>
    <xf numFmtId="166" fontId="25" fillId="2" borderId="24" xfId="1" applyNumberFormat="1" applyFont="1" applyFill="1" applyBorder="1" applyAlignment="1">
      <alignment horizontal="center" vertical="top" wrapText="1" readingOrder="1"/>
    </xf>
    <xf numFmtId="166" fontId="25" fillId="2" borderId="0" xfId="2" applyNumberFormat="1" applyFont="1" applyFill="1" applyBorder="1" applyAlignment="1">
      <alignment horizontal="center" vertical="center" wrapText="1" readingOrder="1"/>
    </xf>
    <xf numFmtId="166" fontId="2" fillId="0" borderId="24" xfId="1" applyNumberFormat="1" applyFont="1" applyFill="1" applyBorder="1" applyAlignment="1">
      <alignment horizontal="center" vertical="top" wrapText="1" readingOrder="1"/>
    </xf>
    <xf numFmtId="41" fontId="74" fillId="2" borderId="0" xfId="1" applyNumberFormat="1" applyFont="1" applyFill="1" applyBorder="1" applyAlignment="1">
      <alignment horizontal="center" vertical="center" wrapText="1" readingOrder="1"/>
    </xf>
    <xf numFmtId="41" fontId="74" fillId="2" borderId="19" xfId="1" applyNumberFormat="1" applyFont="1" applyFill="1" applyBorder="1" applyAlignment="1">
      <alignment horizontal="center" vertical="top" wrapText="1" readingOrder="1"/>
    </xf>
    <xf numFmtId="41" fontId="76" fillId="2" borderId="24" xfId="1" applyNumberFormat="1" applyFont="1" applyFill="1" applyBorder="1" applyAlignment="1">
      <alignment horizontal="center" vertical="center" wrapText="1" readingOrder="1"/>
    </xf>
    <xf numFmtId="0" fontId="26" fillId="0" borderId="0" xfId="4" applyFont="1" applyAlignment="1">
      <alignment horizontal="center" readingOrder="1"/>
    </xf>
    <xf numFmtId="0" fontId="29" fillId="5" borderId="0" xfId="4" applyFont="1" applyFill="1" applyBorder="1" applyAlignment="1">
      <alignment horizontal="right" vertical="center" wrapText="1" readingOrder="2"/>
    </xf>
    <xf numFmtId="0" fontId="28" fillId="5" borderId="0" xfId="4" applyFont="1" applyFill="1" applyBorder="1" applyAlignment="1">
      <alignment horizontal="left" vertical="center" wrapText="1"/>
    </xf>
    <xf numFmtId="0" fontId="47" fillId="5" borderId="0" xfId="4" applyFont="1" applyFill="1" applyBorder="1" applyAlignment="1">
      <alignment horizontal="right" vertical="center" wrapText="1" readingOrder="2"/>
    </xf>
    <xf numFmtId="0" fontId="30" fillId="5" borderId="0" xfId="4" applyFont="1" applyFill="1" applyBorder="1" applyAlignment="1">
      <alignment horizontal="left" vertical="center" wrapText="1" readingOrder="2"/>
    </xf>
    <xf numFmtId="0" fontId="30" fillId="5" borderId="0" xfId="4" applyFont="1" applyFill="1" applyBorder="1" applyAlignment="1">
      <alignment horizontal="left" vertical="center" wrapText="1"/>
    </xf>
    <xf numFmtId="0" fontId="77" fillId="2" borderId="35" xfId="0" applyFont="1" applyFill="1" applyBorder="1" applyAlignment="1">
      <alignment horizontal="center" vertical="top" wrapText="1" readingOrder="2"/>
    </xf>
    <xf numFmtId="0" fontId="7" fillId="0" borderId="0" xfId="0" applyFont="1" applyAlignment="1">
      <alignment horizontal="center"/>
    </xf>
  </cellXfs>
  <cellStyles count="6">
    <cellStyle name="Comma" xfId="1" builtinId="3"/>
    <cellStyle name="Normal" xfId="0" builtinId="0"/>
    <cellStyle name="Normal 10" xfId="2"/>
    <cellStyle name="Normal 2" xfId="5"/>
    <cellStyle name="Normal 5" xfId="4"/>
    <cellStyle name="Percent" xfId="3" builtinId="5"/>
  </cellStyles>
  <dxfs count="0"/>
  <tableStyles count="0" defaultTableStyle="TableStyleMedium2" defaultPivotStyle="PivotStyleMedium9"/>
  <colors>
    <mruColors>
      <color rgb="FFB3CFB5"/>
      <color rgb="FF00B1E6"/>
      <color rgb="FF47D3FF"/>
      <color rgb="FF99154C"/>
      <color rgb="FFE12772"/>
      <color rgb="FF828282"/>
      <color rgb="FFC0C2C4"/>
      <color rgb="FFD9DADB"/>
      <color rgb="FF008035"/>
      <color rgb="FF00EE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17581036745406825"/>
          <c:w val="0.93888888888888888"/>
          <c:h val="0.50819371536891222"/>
        </c:manualLayout>
      </c:layout>
      <c:barChart>
        <c:barDir val="col"/>
        <c:grouping val="clustered"/>
        <c:varyColors val="0"/>
        <c:ser>
          <c:idx val="0"/>
          <c:order val="0"/>
          <c:spPr>
            <a:solidFill>
              <a:srgbClr val="008035"/>
            </a:solidFill>
            <a:ln w="9525" cap="flat" cmpd="sng" algn="ctr">
              <a:solidFill>
                <a:schemeClr val="lt1">
                  <a:alpha val="50000"/>
                </a:schemeClr>
              </a:solidFill>
              <a:round/>
            </a:ln>
            <a:effectLst/>
          </c:spPr>
          <c:invertIfNegative val="0"/>
          <c:dLbls>
            <c:dLbl>
              <c:idx val="0"/>
              <c:layout>
                <c:manualLayout>
                  <c:x val="0"/>
                  <c:y val="4.56036745406824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CE-4741-97D1-9541A5EB758B}"/>
                </c:ext>
              </c:extLst>
            </c:dLbl>
            <c:dLbl>
              <c:idx val="1"/>
              <c:layout>
                <c:manualLayout>
                  <c:x val="0"/>
                  <c:y val="1.38196267133275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CE-4741-97D1-9541A5EB758B}"/>
                </c:ext>
              </c:extLst>
            </c:dLbl>
            <c:dLbl>
              <c:idx val="2"/>
              <c:layout>
                <c:manualLayout>
                  <c:x val="5.5555555555555297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CE-4741-97D1-9541A5EB758B}"/>
                </c:ext>
              </c:extLst>
            </c:dLbl>
            <c:dLbl>
              <c:idx val="3"/>
              <c:layout>
                <c:manualLayout>
                  <c:x val="-5.0925337632079971E-17"/>
                  <c:y val="2.30788859725867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CE-4741-97D1-9541A5EB758B}"/>
                </c:ext>
              </c:extLst>
            </c:dLbl>
            <c:dLbl>
              <c:idx val="4"/>
              <c:layout>
                <c:manualLayout>
                  <c:x val="-2.7777777777777779E-3"/>
                  <c:y val="1.38196267133275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CE-4741-97D1-9541A5EB758B}"/>
                </c:ext>
              </c:extLst>
            </c:dLbl>
            <c:dLbl>
              <c:idx val="6"/>
              <c:layout>
                <c:manualLayout>
                  <c:x val="-5.5555555555556572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CCE-4741-97D1-9541A5EB758B}"/>
                </c:ext>
              </c:extLst>
            </c:dLbl>
            <c:dLbl>
              <c:idx val="7"/>
              <c:layout>
                <c:manualLayout>
                  <c:x val="-1.0185067526415994E-16"/>
                  <c:y val="9.18999708369787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CE-4741-97D1-9541A5EB758B}"/>
                </c:ext>
              </c:extLst>
            </c:dLbl>
            <c:dLbl>
              <c:idx val="8"/>
              <c:layout>
                <c:manualLayout>
                  <c:x val="2.777777777777676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CE-4741-97D1-9541A5EB758B}"/>
                </c:ext>
              </c:extLst>
            </c:dLbl>
            <c:dLbl>
              <c:idx val="9"/>
              <c:layout>
                <c:manualLayout>
                  <c:x val="0"/>
                  <c:y val="1.8449256342957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CE-4741-97D1-9541A5EB758B}"/>
                </c:ext>
              </c:extLst>
            </c:dLbl>
            <c:dLbl>
              <c:idx val="10"/>
              <c:layout>
                <c:manualLayout>
                  <c:x val="0"/>
                  <c:y val="9.18999708369782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CE-4741-97D1-9541A5EB758B}"/>
                </c:ext>
              </c:extLst>
            </c:dLbl>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'CH 1.2'!#REF!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1.2'!#REF!</c15:sqref>
                        </c15:formulaRef>
                      </c:ext>
                    </c:extLst>
                  </c:multiLvlStrRef>
                </c15:cat>
              </c15:filteredCategoryTitle>
            </c:ext>
            <c:ext xmlns:c16="http://schemas.microsoft.com/office/drawing/2014/chart" uri="{C3380CC4-5D6E-409C-BE32-E72D297353CC}">
              <c16:uniqueId val="{0000000A-ACCE-4741-97D1-9541A5EB758B}"/>
            </c:ext>
          </c:extLst>
        </c:ser>
        <c:ser>
          <c:idx val="1"/>
          <c:order val="1"/>
          <c:spPr>
            <a:solidFill>
              <a:srgbClr val="D9DADB"/>
            </a:solidFill>
            <a:ln w="9525" cap="flat" cmpd="sng" algn="ctr">
              <a:solidFill>
                <a:schemeClr val="lt1">
                  <a:alpha val="50000"/>
                </a:schemeClr>
              </a:solidFill>
              <a:round/>
            </a:ln>
            <a:effectLst/>
          </c:spPr>
          <c:invertIfNegative val="0"/>
          <c:dLbls>
            <c:dLbl>
              <c:idx val="0"/>
              <c:layout>
                <c:manualLayout>
                  <c:x val="0"/>
                  <c:y val="1.93011811023621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CCE-4741-97D1-9541A5EB758B}"/>
                </c:ext>
              </c:extLst>
            </c:dLbl>
            <c:dLbl>
              <c:idx val="1"/>
              <c:layout>
                <c:manualLayout>
                  <c:x val="-2.5462668816039986E-17"/>
                  <c:y val="2.315179352580842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CCE-4741-97D1-9541A5EB758B}"/>
                </c:ext>
              </c:extLst>
            </c:dLbl>
            <c:dLbl>
              <c:idx val="2"/>
              <c:layout>
                <c:manualLayout>
                  <c:x val="0"/>
                  <c:y val="2.02693934091571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CCE-4741-97D1-9541A5EB758B}"/>
                </c:ext>
              </c:extLst>
            </c:dLbl>
            <c:dLbl>
              <c:idx val="3"/>
              <c:layout>
                <c:manualLayout>
                  <c:x val="-5.0925337632079971E-17"/>
                  <c:y val="9.6201516477107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CE-4741-97D1-9541A5EB758B}"/>
                </c:ext>
              </c:extLst>
            </c:dLbl>
            <c:dLbl>
              <c:idx val="4"/>
              <c:layout>
                <c:manualLayout>
                  <c:x val="0"/>
                  <c:y val="3.71515018955963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CCE-4741-97D1-9541A5EB758B}"/>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'CH 1.2'!#REF!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1.2'!#REF!</c15:sqref>
                        </c15:formulaRef>
                      </c:ext>
                    </c:extLst>
                  </c:multiLvlStrRef>
                </c15:cat>
              </c15:filteredCategoryTitle>
            </c:ext>
            <c:ext xmlns:c16="http://schemas.microsoft.com/office/drawing/2014/chart" uri="{C3380CC4-5D6E-409C-BE32-E72D297353CC}">
              <c16:uniqueId val="{00000010-ACCE-4741-97D1-9541A5EB758B}"/>
            </c:ext>
          </c:extLst>
        </c:ser>
        <c:dLbls>
          <c:dLblPos val="inEnd"/>
          <c:showLegendKey val="0"/>
          <c:showVal val="1"/>
          <c:showCatName val="0"/>
          <c:showSerName val="0"/>
          <c:showPercent val="0"/>
          <c:showBubbleSize val="0"/>
        </c:dLbls>
        <c:gapWidth val="65"/>
        <c:axId val="165712640"/>
        <c:axId val="165714176"/>
      </c:barChart>
      <c:catAx>
        <c:axId val="1657126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65714176"/>
        <c:crosses val="autoZero"/>
        <c:auto val="1"/>
        <c:lblAlgn val="ctr"/>
        <c:lblOffset val="100"/>
        <c:noMultiLvlLbl val="0"/>
      </c:catAx>
      <c:valAx>
        <c:axId val="165714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65712640"/>
        <c:crosses val="autoZero"/>
        <c:crossBetween val="between"/>
      </c:valAx>
      <c:spPr>
        <a:noFill/>
        <a:ln>
          <a:noFill/>
        </a:ln>
        <a:effectLst/>
      </c:spPr>
    </c:plotArea>
    <c:legend>
      <c:legendPos val="b"/>
      <c:overlay val="0"/>
      <c:spPr>
        <a:solidFill>
          <a:schemeClr val="accent5">
            <a:lumMod val="40000"/>
            <a:lumOff val="60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2">
        <a:lumMod val="75000"/>
      </a:schemeClr>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8888888888889E-2"/>
          <c:y val="3.2407407407407406E-2"/>
          <c:w val="0.93888888888888888"/>
          <c:h val="0.8416746864975212"/>
        </c:manualLayout>
      </c:layout>
      <c:lineChart>
        <c:grouping val="standard"/>
        <c:varyColors val="0"/>
        <c:ser>
          <c:idx val="1"/>
          <c:order val="0"/>
          <c:spPr>
            <a:ln w="31750" cap="rnd">
              <a:solidFill>
                <a:srgbClr val="5B9BD5"/>
              </a:solidFill>
              <a:round/>
            </a:ln>
            <a:effectLst/>
          </c:spPr>
          <c:marker>
            <c:symbol val="circle"/>
            <c:size val="17"/>
            <c:spPr>
              <a:solidFill>
                <a:srgbClr val="5B9BD5"/>
              </a:solidFill>
              <a:ln>
                <a:noFill/>
              </a:ln>
              <a:effectLst/>
            </c:spPr>
          </c:marker>
          <c:dLbls>
            <c:dLbl>
              <c:idx val="0"/>
              <c:layout>
                <c:manualLayout>
                  <c:x val="-6.9944444444444448E-2"/>
                  <c:y val="0.129629629629629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36-4A3A-A26A-12DA3E23F0AB}"/>
                </c:ext>
              </c:extLst>
            </c:dLbl>
            <c:dLbl>
              <c:idx val="1"/>
              <c:layout>
                <c:manualLayout>
                  <c:x val="-8.3833333333333329E-2"/>
                  <c:y val="0.12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36-4A3A-A26A-12DA3E23F0AB}"/>
                </c:ext>
              </c:extLst>
            </c:dLbl>
            <c:dLbl>
              <c:idx val="2"/>
              <c:layout>
                <c:manualLayout>
                  <c:x val="-7.2722222222222216E-2"/>
                  <c:y val="0.129629629629629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36-4A3A-A26A-12DA3E23F0AB}"/>
                </c:ext>
              </c:extLst>
            </c:dLbl>
            <c:dLbl>
              <c:idx val="3"/>
              <c:layout>
                <c:manualLayout>
                  <c:x val="-7.8277777777777779E-2"/>
                  <c:y val="0.12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36-4A3A-A26A-12DA3E23F0AB}"/>
                </c:ext>
              </c:extLst>
            </c:dLbl>
            <c:dLbl>
              <c:idx val="4"/>
              <c:layout>
                <c:manualLayout>
                  <c:x val="-6.9777777777777772E-2"/>
                  <c:y val="9.7222222222222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36-4A3A-A26A-12DA3E23F0A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2.1'!#REF!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'CH 2.1'!#REF!</c15:sqref>
                        </c15:formulaRef>
                      </c:ext>
                    </c:extLst>
                  </c:multiLvlStrRef>
                </c15:cat>
              </c15:filteredCategoryTitle>
            </c:ext>
            <c:ext xmlns:c16="http://schemas.microsoft.com/office/drawing/2014/chart" uri="{C3380CC4-5D6E-409C-BE32-E72D297353CC}">
              <c16:uniqueId val="{00000005-1736-4A3A-A26A-12DA3E23F0AB}"/>
            </c:ext>
          </c:extLst>
        </c:ser>
        <c:dLbls>
          <c:dLblPos val="ctr"/>
          <c:showLegendKey val="0"/>
          <c:showVal val="1"/>
          <c:showCatName val="0"/>
          <c:showSerName val="0"/>
          <c:showPercent val="0"/>
          <c:showBubbleSize val="0"/>
        </c:dLbls>
        <c:marker val="1"/>
        <c:smooth val="0"/>
        <c:axId val="163908608"/>
        <c:axId val="163915648"/>
      </c:lineChart>
      <c:catAx>
        <c:axId val="1639086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en-US"/>
          </a:p>
        </c:txPr>
        <c:crossAx val="163915648"/>
        <c:crosses val="autoZero"/>
        <c:auto val="1"/>
        <c:lblAlgn val="ctr"/>
        <c:lblOffset val="100"/>
        <c:noMultiLvlLbl val="0"/>
      </c:catAx>
      <c:valAx>
        <c:axId val="1639156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639086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1034577100734297E-3"/>
          <c:w val="0.93888888888888888"/>
          <c:h val="0.70218358121901425"/>
        </c:manualLayout>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dLbl>
              <c:idx val="0"/>
              <c:layout>
                <c:manualLayout>
                  <c:x val="-7.5215441819772549E-2"/>
                  <c:y val="-6.48148148148148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5F-45C0-9BFA-57DBA992463C}"/>
                </c:ext>
              </c:extLst>
            </c:dLbl>
            <c:dLbl>
              <c:idx val="1"/>
              <c:layout>
                <c:manualLayout>
                  <c:x val="-8.1548775153105865E-2"/>
                  <c:y val="-9.722222222222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F-45C0-9BFA-57DBA992463C}"/>
                </c:ext>
              </c:extLst>
            </c:dLbl>
            <c:dLbl>
              <c:idx val="2"/>
              <c:layout>
                <c:manualLayout>
                  <c:x val="-7.8770997375328083E-2"/>
                  <c:y val="-7.8703703703703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F-45C0-9BFA-57DBA992463C}"/>
                </c:ext>
              </c:extLst>
            </c:dLbl>
            <c:dLbl>
              <c:idx val="3"/>
              <c:layout>
                <c:manualLayout>
                  <c:x val="-8.4326552930883744E-2"/>
                  <c:y val="-9.722222222222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4-885F-45C0-9BFA-57DBA992463C}"/>
            </c:ext>
          </c:extLst>
        </c:ser>
        <c:ser>
          <c:idx val="1"/>
          <c:order val="1"/>
          <c:spPr>
            <a:ln w="31750" cap="rnd">
              <a:solidFill>
                <a:schemeClr val="accent2"/>
              </a:solidFill>
              <a:round/>
            </a:ln>
            <a:effectLst/>
          </c:spPr>
          <c:marker>
            <c:symbol val="circle"/>
            <c:size val="17"/>
            <c:spPr>
              <a:solidFill>
                <a:schemeClr val="accent2"/>
              </a:solidFill>
              <a:ln>
                <a:noFill/>
              </a:ln>
              <a:effectLst/>
            </c:spPr>
          </c:marker>
          <c:dLbls>
            <c:dLbl>
              <c:idx val="0"/>
              <c:layout>
                <c:manualLayout>
                  <c:x val="-6.9659886264217E-2"/>
                  <c:y val="-8.3333333333333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5F-45C0-9BFA-57DBA992463C}"/>
                </c:ext>
              </c:extLst>
            </c:dLbl>
            <c:dLbl>
              <c:idx val="1"/>
              <c:layout>
                <c:manualLayout>
                  <c:x val="-6.9659886264216972E-2"/>
                  <c:y val="-8.3333333333333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F-45C0-9BFA-57DBA992463C}"/>
                </c:ext>
              </c:extLst>
            </c:dLbl>
            <c:dLbl>
              <c:idx val="2"/>
              <c:layout>
                <c:manualLayout>
                  <c:x val="-7.7993219597550303E-2"/>
                  <c:y val="-8.7962962962962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5F-45C0-9BFA-57DBA992463C}"/>
                </c:ext>
              </c:extLst>
            </c:dLbl>
            <c:dLbl>
              <c:idx val="3"/>
              <c:layout>
                <c:manualLayout>
                  <c:x val="-7.7993219597550414E-2"/>
                  <c:y val="-6.9444444444444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9-885F-45C0-9BFA-57DBA992463C}"/>
            </c:ext>
          </c:extLst>
        </c:ser>
        <c:ser>
          <c:idx val="2"/>
          <c:order val="2"/>
          <c:spPr>
            <a:ln w="31750" cap="rnd">
              <a:solidFill>
                <a:schemeClr val="accent3"/>
              </a:solidFill>
              <a:round/>
            </a:ln>
            <a:effectLst/>
          </c:spPr>
          <c:marker>
            <c:symbol val="circle"/>
            <c:size val="17"/>
            <c:spPr>
              <a:solidFill>
                <a:schemeClr val="accent3"/>
              </a:solidFill>
              <a:ln>
                <a:noFill/>
              </a:ln>
              <a:effectLst/>
            </c:spPr>
          </c:marker>
          <c:dLbls>
            <c:dLbl>
              <c:idx val="0"/>
              <c:layout>
                <c:manualLayout>
                  <c:x val="-7.8770997375328083E-2"/>
                  <c:y val="-7.8703703703703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85F-45C0-9BFA-57DBA992463C}"/>
                </c:ext>
              </c:extLst>
            </c:dLbl>
            <c:dLbl>
              <c:idx val="1"/>
              <c:layout>
                <c:manualLayout>
                  <c:x val="-8.4326552930883689E-2"/>
                  <c:y val="-7.870370370370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5F-45C0-9BFA-57DBA992463C}"/>
                </c:ext>
              </c:extLst>
            </c:dLbl>
            <c:dLbl>
              <c:idx val="2"/>
              <c:layout>
                <c:manualLayout>
                  <c:x val="-8.4326552930883633E-2"/>
                  <c:y val="-8.3333333333333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5F-45C0-9BFA-57DBA992463C}"/>
                </c:ext>
              </c:extLst>
            </c:dLbl>
            <c:dLbl>
              <c:idx val="3"/>
              <c:layout>
                <c:manualLayout>
                  <c:x val="-7.5993219597550413E-2"/>
                  <c:y val="-8.33333333333333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E-885F-45C0-9BFA-57DBA992463C}"/>
            </c:ext>
          </c:extLst>
        </c:ser>
        <c:dLbls>
          <c:dLblPos val="ctr"/>
          <c:showLegendKey val="0"/>
          <c:showVal val="1"/>
          <c:showCatName val="0"/>
          <c:showSerName val="0"/>
          <c:showPercent val="0"/>
          <c:showBubbleSize val="0"/>
        </c:dLbls>
        <c:marker val="1"/>
        <c:smooth val="0"/>
        <c:axId val="177497216"/>
        <c:axId val="177498752"/>
      </c:lineChart>
      <c:catAx>
        <c:axId val="1774972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77498752"/>
        <c:crosses val="autoZero"/>
        <c:auto val="1"/>
        <c:lblAlgn val="ctr"/>
        <c:lblOffset val="100"/>
        <c:noMultiLvlLbl val="0"/>
      </c:catAx>
      <c:valAx>
        <c:axId val="177498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7749721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spPr>
            <a:ln w="28575" cap="rnd">
              <a:solidFill>
                <a:schemeClr val="accent3"/>
              </a:solidFill>
              <a:round/>
            </a:ln>
            <a:effectLst/>
          </c:spPr>
          <c:marker>
            <c:symbol val="none"/>
          </c:marker>
          <c:dLbls>
            <c:dLbl>
              <c:idx val="2"/>
              <c:layout>
                <c:manualLayout>
                  <c:x val="-8.3548775153105867E-2"/>
                  <c:y val="4.62962962962962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6B-4E33-9A90-9D7402225D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1-C56B-4E33-9A90-9D7402225D59}"/>
            </c:ext>
          </c:extLst>
        </c:ser>
        <c:ser>
          <c:idx val="0"/>
          <c:order val="1"/>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2-C56B-4E33-9A90-9D7402225D59}"/>
            </c:ext>
          </c:extLst>
        </c:ser>
        <c:ser>
          <c:idx val="1"/>
          <c:order val="2"/>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3-C56B-4E33-9A90-9D7402225D59}"/>
            </c:ext>
          </c:extLst>
        </c:ser>
        <c:dLbls>
          <c:dLblPos val="ctr"/>
          <c:showLegendKey val="0"/>
          <c:showVal val="1"/>
          <c:showCatName val="0"/>
          <c:showSerName val="0"/>
          <c:showPercent val="0"/>
          <c:showBubbleSize val="0"/>
        </c:dLbls>
        <c:smooth val="0"/>
        <c:axId val="179109888"/>
        <c:axId val="179111040"/>
      </c:lineChart>
      <c:catAx>
        <c:axId val="17910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111040"/>
        <c:crosses val="autoZero"/>
        <c:auto val="1"/>
        <c:lblAlgn val="ctr"/>
        <c:lblOffset val="100"/>
        <c:noMultiLvlLbl val="0"/>
      </c:catAx>
      <c:valAx>
        <c:axId val="179111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109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spPr>
            <a:ln w="28575" cap="rnd">
              <a:solidFill>
                <a:schemeClr val="accent3"/>
              </a:solidFill>
              <a:round/>
            </a:ln>
            <a:effectLst/>
          </c:spPr>
          <c:marker>
            <c:symbol val="none"/>
          </c:marker>
          <c:dLbls>
            <c:dLbl>
              <c:idx val="2"/>
              <c:layout>
                <c:manualLayout>
                  <c:x val="-8.3548775153105867E-2"/>
                  <c:y val="4.62962962962962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10-4339-B287-A1029C4B12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1-0B10-4339-B287-A1029C4B1219}"/>
            </c:ext>
          </c:extLst>
        </c:ser>
        <c:ser>
          <c:idx val="0"/>
          <c:order val="1"/>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2-0B10-4339-B287-A1029C4B1219}"/>
            </c:ext>
          </c:extLst>
        </c:ser>
        <c:ser>
          <c:idx val="1"/>
          <c:order val="2"/>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 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2.4'!#REF!</c15:sqref>
                        </c15:formulaRef>
                      </c:ext>
                    </c:extLst>
                  </c:multiLvlStrRef>
                </c15:cat>
              </c15:filteredCategoryTitle>
            </c:ext>
            <c:ext xmlns:c16="http://schemas.microsoft.com/office/drawing/2014/chart" uri="{C3380CC4-5D6E-409C-BE32-E72D297353CC}">
              <c16:uniqueId val="{00000003-0B10-4339-B287-A1029C4B1219}"/>
            </c:ext>
          </c:extLst>
        </c:ser>
        <c:dLbls>
          <c:dLblPos val="ctr"/>
          <c:showLegendKey val="0"/>
          <c:showVal val="1"/>
          <c:showCatName val="0"/>
          <c:showSerName val="0"/>
          <c:showPercent val="0"/>
          <c:showBubbleSize val="0"/>
        </c:dLbls>
        <c:smooth val="0"/>
        <c:axId val="180225536"/>
        <c:axId val="180227072"/>
      </c:lineChart>
      <c:catAx>
        <c:axId val="18022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27072"/>
        <c:crosses val="autoZero"/>
        <c:auto val="1"/>
        <c:lblAlgn val="ctr"/>
        <c:lblOffset val="100"/>
        <c:noMultiLvlLbl val="0"/>
      </c:catAx>
      <c:valAx>
        <c:axId val="180227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2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7</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11</xdr:row>
      <xdr:rowOff>23813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12</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11</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11</xdr:row>
      <xdr:rowOff>71437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45</xdr:row>
      <xdr:rowOff>123824</xdr:rowOff>
    </xdr:from>
    <xdr:to>
      <xdr:col>8</xdr:col>
      <xdr:colOff>1200150</xdr:colOff>
      <xdr:row>67</xdr:row>
      <xdr:rowOff>19049</xdr:rowOff>
    </xdr:to>
    <xdr:pic>
      <xdr:nvPicPr>
        <xdr:cNvPr id="4" name="Picture 3"/>
        <xdr:cNvPicPr>
          <a:picLocks noChangeAspect="1"/>
        </xdr:cNvPicPr>
      </xdr:nvPicPr>
      <xdr:blipFill>
        <a:blip xmlns:r="http://schemas.openxmlformats.org/officeDocument/2006/relationships" r:embed="rId1"/>
        <a:stretch>
          <a:fillRect/>
        </a:stretch>
      </xdr:blipFill>
      <xdr:spPr>
        <a:xfrm>
          <a:off x="9982495275" y="8963024"/>
          <a:ext cx="7648575" cy="4086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849190</xdr:colOff>
      <xdr:row>37</xdr:row>
      <xdr:rowOff>46161</xdr:rowOff>
    </xdr:from>
    <xdr:to>
      <xdr:col>7</xdr:col>
      <xdr:colOff>1962882</xdr:colOff>
      <xdr:row>57</xdr:row>
      <xdr:rowOff>185373</xdr:rowOff>
    </xdr:to>
    <xdr:pic>
      <xdr:nvPicPr>
        <xdr:cNvPr id="2" name="Picture 1"/>
        <xdr:cNvPicPr>
          <a:picLocks noChangeAspect="1"/>
        </xdr:cNvPicPr>
      </xdr:nvPicPr>
      <xdr:blipFill>
        <a:blip xmlns:r="http://schemas.openxmlformats.org/officeDocument/2006/relationships" r:embed="rId1"/>
        <a:stretch>
          <a:fillRect/>
        </a:stretch>
      </xdr:blipFill>
      <xdr:spPr>
        <a:xfrm>
          <a:off x="9983561343" y="8713911"/>
          <a:ext cx="6914417" cy="3949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noFill/>
        </a:ln>
      </a:spPr>
      <a:bodyPr/>
      <a:lstStyle>
        <a:defPPr>
          <a:defRPr sz="1000">
            <a:solidFill>
              <a:sysClr val="windowText" lastClr="000000"/>
            </a:solidFill>
            <a:latin typeface="Arial" panose="020B0604020202020204" pitchFamily="34" charset="0"/>
            <a:cs typeface="Arial" panose="020B0604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rightToLeft="1" zoomScaleNormal="100" zoomScaleSheetLayoutView="100" workbookViewId="0">
      <selection activeCell="A14" sqref="A14"/>
    </sheetView>
  </sheetViews>
  <sheetFormatPr defaultRowHeight="15" x14ac:dyDescent="0.25"/>
  <cols>
    <col min="1" max="1" width="47.85546875" customWidth="1"/>
    <col min="2" max="2" width="51.140625" customWidth="1"/>
  </cols>
  <sheetData>
    <row r="1" spans="1:3" ht="26.25" x14ac:dyDescent="0.25">
      <c r="A1" s="57" t="s">
        <v>89</v>
      </c>
      <c r="B1" s="58" t="s">
        <v>90</v>
      </c>
    </row>
    <row r="2" spans="1:3" ht="291.75" customHeight="1" x14ac:dyDescent="0.25">
      <c r="A2" s="78" t="s">
        <v>93</v>
      </c>
      <c r="B2" s="59" t="s">
        <v>94</v>
      </c>
    </row>
    <row r="3" spans="1:3" ht="18.75" x14ac:dyDescent="0.3">
      <c r="A3" s="404" t="s">
        <v>95</v>
      </c>
      <c r="B3" s="404"/>
    </row>
    <row r="4" spans="1:3" ht="23.25" x14ac:dyDescent="0.25">
      <c r="A4" s="51"/>
      <c r="B4" s="51"/>
    </row>
    <row r="5" spans="1:3" x14ac:dyDescent="0.25">
      <c r="A5" s="52"/>
      <c r="B5" s="53"/>
    </row>
    <row r="6" spans="1:3" x14ac:dyDescent="0.25">
      <c r="A6" s="80" t="s">
        <v>91</v>
      </c>
      <c r="B6" s="81" t="s">
        <v>92</v>
      </c>
      <c r="C6" s="95"/>
    </row>
    <row r="7" spans="1:3" ht="18.75" x14ac:dyDescent="0.3">
      <c r="A7" s="54"/>
      <c r="B7" s="55"/>
    </row>
    <row r="8" spans="1:3" x14ac:dyDescent="0.25">
      <c r="A8" s="308" t="s">
        <v>186</v>
      </c>
      <c r="B8" s="56" t="s">
        <v>187</v>
      </c>
      <c r="C8" s="95"/>
    </row>
  </sheetData>
  <mergeCells count="1">
    <mergeCell ref="A3:B3"/>
  </mergeCells>
  <printOptions horizontalCentered="1" verticalCentered="1"/>
  <pageMargins left="0.7" right="0.7" top="0.5" bottom="0.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rightToLeft="1" view="pageBreakPreview" zoomScale="85" zoomScaleNormal="100" zoomScaleSheetLayoutView="85" workbookViewId="0">
      <selection activeCell="L15" sqref="L15"/>
    </sheetView>
  </sheetViews>
  <sheetFormatPr defaultRowHeight="15" x14ac:dyDescent="0.25"/>
  <cols>
    <col min="1" max="1" width="15.140625" customWidth="1"/>
    <col min="2" max="7" width="8.7109375" customWidth="1"/>
    <col min="8" max="8" width="9.7109375" customWidth="1"/>
    <col min="9" max="9" width="20.140625" customWidth="1"/>
    <col min="11" max="11" width="20.28515625" bestFit="1" customWidth="1"/>
  </cols>
  <sheetData>
    <row r="1" spans="1:16" ht="18.75" x14ac:dyDescent="0.45">
      <c r="A1" s="250" t="s">
        <v>201</v>
      </c>
      <c r="B1" s="87"/>
      <c r="C1" s="87"/>
      <c r="D1" s="87"/>
      <c r="E1" s="87"/>
      <c r="F1" s="87"/>
      <c r="G1" s="87"/>
      <c r="H1" s="87"/>
      <c r="I1" s="87"/>
    </row>
    <row r="2" spans="1:16" x14ac:dyDescent="0.25">
      <c r="A2" s="251" t="s">
        <v>200</v>
      </c>
      <c r="B2" s="86"/>
      <c r="C2" s="86"/>
      <c r="D2" s="86"/>
      <c r="E2" s="86"/>
      <c r="F2" s="86"/>
      <c r="G2" s="86"/>
      <c r="H2" s="86"/>
      <c r="I2" s="86"/>
    </row>
    <row r="3" spans="1:16" ht="16.5" x14ac:dyDescent="0.35">
      <c r="A3" s="254" t="s">
        <v>63</v>
      </c>
      <c r="B3" s="50"/>
      <c r="C3" s="50"/>
      <c r="D3" s="50"/>
      <c r="E3" s="50"/>
      <c r="F3" s="50"/>
      <c r="G3" s="50"/>
      <c r="H3" s="50"/>
      <c r="I3" s="34" t="s">
        <v>64</v>
      </c>
    </row>
    <row r="4" spans="1:16" ht="36" x14ac:dyDescent="0.45">
      <c r="A4" s="103"/>
      <c r="B4" s="111" t="s">
        <v>181</v>
      </c>
      <c r="C4" s="112" t="s">
        <v>60</v>
      </c>
      <c r="D4" s="112" t="s">
        <v>62</v>
      </c>
      <c r="E4" s="112" t="s">
        <v>182</v>
      </c>
      <c r="F4" s="112" t="s">
        <v>183</v>
      </c>
      <c r="G4" s="113" t="s">
        <v>184</v>
      </c>
      <c r="H4" s="114" t="s">
        <v>59</v>
      </c>
      <c r="I4" s="103"/>
    </row>
    <row r="5" spans="1:16" ht="19.5" thickBot="1" x14ac:dyDescent="0.5">
      <c r="A5" s="109" t="s">
        <v>180</v>
      </c>
      <c r="B5" s="118" t="s">
        <v>1</v>
      </c>
      <c r="C5" s="119" t="s">
        <v>2</v>
      </c>
      <c r="D5" s="119" t="s">
        <v>3</v>
      </c>
      <c r="E5" s="119" t="s">
        <v>4</v>
      </c>
      <c r="F5" s="119" t="s">
        <v>5</v>
      </c>
      <c r="G5" s="120" t="s">
        <v>6</v>
      </c>
      <c r="H5" s="121" t="s">
        <v>169</v>
      </c>
      <c r="I5" s="210" t="s">
        <v>179</v>
      </c>
      <c r="K5" t="s">
        <v>255</v>
      </c>
      <c r="N5">
        <v>5</v>
      </c>
    </row>
    <row r="6" spans="1:16" ht="19.5" thickBot="1" x14ac:dyDescent="0.5">
      <c r="A6" s="243" t="s">
        <v>67</v>
      </c>
      <c r="B6" s="244"/>
      <c r="C6" s="244"/>
      <c r="D6" s="244"/>
      <c r="E6" s="244"/>
      <c r="F6" s="244"/>
      <c r="G6" s="244"/>
      <c r="H6" s="245"/>
      <c r="I6" s="246" t="s">
        <v>170</v>
      </c>
      <c r="J6" s="256"/>
    </row>
    <row r="7" spans="1:16" ht="18.75" thickBot="1" x14ac:dyDescent="0.5">
      <c r="A7" s="222">
        <v>2013</v>
      </c>
      <c r="B7" s="31">
        <v>126</v>
      </c>
      <c r="C7" s="31">
        <v>27</v>
      </c>
      <c r="D7" s="31">
        <v>2259</v>
      </c>
      <c r="E7" s="31">
        <v>245</v>
      </c>
      <c r="F7" s="31">
        <v>21</v>
      </c>
      <c r="G7" s="31">
        <v>92</v>
      </c>
      <c r="H7" s="195">
        <f t="shared" ref="H7:H12" si="0">SUM(B7:G7)</f>
        <v>2770</v>
      </c>
      <c r="I7" s="224">
        <v>2013</v>
      </c>
      <c r="J7" s="243" t="s">
        <v>67</v>
      </c>
      <c r="L7" s="2">
        <f>(EXP(LN(H13/H9)/N5)-1)*100</f>
        <v>0.23369704718549933</v>
      </c>
    </row>
    <row r="8" spans="1:16" ht="18" customHeight="1" thickBot="1" x14ac:dyDescent="0.5">
      <c r="A8" s="222">
        <v>2014</v>
      </c>
      <c r="B8" s="31">
        <v>127</v>
      </c>
      <c r="C8" s="31">
        <v>28</v>
      </c>
      <c r="D8" s="31">
        <v>2281</v>
      </c>
      <c r="E8" s="31">
        <v>252</v>
      </c>
      <c r="F8" s="31">
        <v>21</v>
      </c>
      <c r="G8" s="31">
        <v>91</v>
      </c>
      <c r="H8" s="195">
        <f t="shared" si="0"/>
        <v>2800</v>
      </c>
      <c r="I8" s="224">
        <v>2014</v>
      </c>
      <c r="J8" s="243" t="s">
        <v>65</v>
      </c>
      <c r="K8" s="371"/>
      <c r="L8" s="2">
        <f>(EXP(LN(H22/H18)/N5)-1)*100</f>
        <v>1.5661872519324049</v>
      </c>
    </row>
    <row r="9" spans="1:16" ht="18" customHeight="1" x14ac:dyDescent="0.45">
      <c r="A9" s="222">
        <v>2015</v>
      </c>
      <c r="B9" s="31">
        <v>124</v>
      </c>
      <c r="C9" s="31">
        <v>30</v>
      </c>
      <c r="D9" s="31">
        <v>2282</v>
      </c>
      <c r="E9" s="31">
        <v>259</v>
      </c>
      <c r="F9" s="31">
        <v>22</v>
      </c>
      <c r="G9" s="31">
        <v>94</v>
      </c>
      <c r="H9" s="195">
        <f t="shared" si="0"/>
        <v>2811</v>
      </c>
      <c r="I9" s="224">
        <v>2015</v>
      </c>
      <c r="J9" s="243" t="s">
        <v>12</v>
      </c>
      <c r="K9" s="371"/>
      <c r="L9" s="2">
        <f>(EXP(LN(H31/H27)/N5)-1)*100</f>
        <v>2.6369525874470723</v>
      </c>
    </row>
    <row r="10" spans="1:16" x14ac:dyDescent="0.25">
      <c r="A10" s="222">
        <v>2016</v>
      </c>
      <c r="B10" s="31">
        <v>126</v>
      </c>
      <c r="C10" s="31">
        <v>30</v>
      </c>
      <c r="D10" s="31">
        <v>2325</v>
      </c>
      <c r="E10" s="31">
        <v>266</v>
      </c>
      <c r="F10" s="31">
        <v>23</v>
      </c>
      <c r="G10" s="31">
        <v>95</v>
      </c>
      <c r="H10" s="195">
        <f t="shared" si="0"/>
        <v>2865</v>
      </c>
      <c r="I10" s="224">
        <v>2016</v>
      </c>
    </row>
    <row r="11" spans="1:16" x14ac:dyDescent="0.25">
      <c r="A11" s="222">
        <v>2017</v>
      </c>
      <c r="B11" s="31">
        <v>149</v>
      </c>
      <c r="C11" s="31">
        <v>30</v>
      </c>
      <c r="D11" s="31">
        <v>2361</v>
      </c>
      <c r="E11" s="31">
        <v>269</v>
      </c>
      <c r="F11" s="31">
        <v>26</v>
      </c>
      <c r="G11" s="31">
        <v>97</v>
      </c>
      <c r="H11" s="195">
        <f t="shared" si="0"/>
        <v>2932</v>
      </c>
      <c r="I11" s="224">
        <v>2017</v>
      </c>
    </row>
    <row r="12" spans="1:16" x14ac:dyDescent="0.25">
      <c r="A12" s="222">
        <v>2018</v>
      </c>
      <c r="B12" s="31">
        <v>149</v>
      </c>
      <c r="C12" s="31">
        <v>30</v>
      </c>
      <c r="D12" s="31">
        <v>2390</v>
      </c>
      <c r="E12" s="31">
        <v>269</v>
      </c>
      <c r="F12" s="31">
        <v>27</v>
      </c>
      <c r="G12" s="31">
        <v>99</v>
      </c>
      <c r="H12" s="195">
        <f t="shared" si="0"/>
        <v>2964</v>
      </c>
      <c r="I12" s="224">
        <v>2018</v>
      </c>
      <c r="K12" s="21"/>
      <c r="L12" s="21"/>
      <c r="M12" s="21"/>
      <c r="N12" s="21"/>
      <c r="O12" s="21"/>
      <c r="P12" s="21"/>
    </row>
    <row r="13" spans="1:16" ht="15.75" thickBot="1" x14ac:dyDescent="0.3">
      <c r="A13" s="222">
        <v>2019</v>
      </c>
      <c r="B13" s="31">
        <v>149</v>
      </c>
      <c r="C13" s="31">
        <v>30</v>
      </c>
      <c r="D13" s="31">
        <v>2261</v>
      </c>
      <c r="E13" s="31">
        <v>273</v>
      </c>
      <c r="F13" s="31">
        <v>27</v>
      </c>
      <c r="G13" s="31">
        <v>104</v>
      </c>
      <c r="H13" s="195">
        <f>SUM(B13:G13)</f>
        <v>2844</v>
      </c>
      <c r="I13" s="224">
        <v>2019</v>
      </c>
      <c r="K13" s="21"/>
      <c r="L13" s="21"/>
      <c r="M13" s="21"/>
      <c r="N13" s="21"/>
      <c r="O13" s="21"/>
      <c r="P13" s="21"/>
    </row>
    <row r="14" spans="1:16" ht="16.5" customHeight="1" x14ac:dyDescent="0.25">
      <c r="A14" s="194" t="s">
        <v>276</v>
      </c>
      <c r="B14" s="196"/>
      <c r="C14" s="196"/>
      <c r="D14" s="196"/>
      <c r="E14" s="196"/>
      <c r="F14" s="196"/>
      <c r="G14" s="196"/>
      <c r="H14" s="197"/>
      <c r="I14" s="143" t="s">
        <v>66</v>
      </c>
    </row>
    <row r="15" spans="1:16" x14ac:dyDescent="0.25">
      <c r="A15" s="222"/>
      <c r="B15" s="31"/>
      <c r="C15" s="252"/>
      <c r="D15" s="31"/>
      <c r="E15" s="31"/>
      <c r="F15" s="31"/>
      <c r="G15" s="252"/>
      <c r="H15" s="253"/>
      <c r="I15" s="224"/>
    </row>
    <row r="16" spans="1:16" x14ac:dyDescent="0.25">
      <c r="A16" s="222">
        <v>2013</v>
      </c>
      <c r="B16" s="31">
        <v>3531</v>
      </c>
      <c r="C16" s="252" t="s">
        <v>11</v>
      </c>
      <c r="D16" s="31">
        <v>2249</v>
      </c>
      <c r="E16" s="31">
        <v>1026</v>
      </c>
      <c r="F16" s="31">
        <v>419</v>
      </c>
      <c r="G16" s="252" t="s">
        <v>11</v>
      </c>
      <c r="H16" s="315">
        <f>SUM(B16:G16)</f>
        <v>7225</v>
      </c>
      <c r="I16" s="224">
        <v>2013</v>
      </c>
    </row>
    <row r="17" spans="1:15" x14ac:dyDescent="0.25">
      <c r="A17" s="222">
        <v>2014</v>
      </c>
      <c r="B17" s="31">
        <v>3886</v>
      </c>
      <c r="C17" s="252" t="s">
        <v>11</v>
      </c>
      <c r="D17" s="31">
        <v>2408</v>
      </c>
      <c r="E17" s="31">
        <v>1095</v>
      </c>
      <c r="F17" s="31">
        <v>435</v>
      </c>
      <c r="G17" s="252" t="s">
        <v>11</v>
      </c>
      <c r="H17" s="315">
        <f t="shared" ref="H17:H19" si="1">SUM(B17:G17)</f>
        <v>7824</v>
      </c>
      <c r="I17" s="224">
        <v>2014</v>
      </c>
    </row>
    <row r="18" spans="1:15" x14ac:dyDescent="0.25">
      <c r="A18" s="222">
        <v>2015</v>
      </c>
      <c r="B18" s="31">
        <v>4232</v>
      </c>
      <c r="C18" s="252" t="s">
        <v>31</v>
      </c>
      <c r="D18" s="31">
        <v>2670</v>
      </c>
      <c r="E18" s="31">
        <v>1045</v>
      </c>
      <c r="F18" s="31">
        <v>642</v>
      </c>
      <c r="G18" s="252" t="s">
        <v>31</v>
      </c>
      <c r="H18" s="315">
        <f t="shared" si="1"/>
        <v>8589</v>
      </c>
      <c r="I18" s="224">
        <v>2015</v>
      </c>
    </row>
    <row r="19" spans="1:15" x14ac:dyDescent="0.25">
      <c r="A19" s="222">
        <v>2016</v>
      </c>
      <c r="B19" s="31">
        <v>4522</v>
      </c>
      <c r="C19" s="31"/>
      <c r="D19" s="31">
        <v>2754</v>
      </c>
      <c r="E19" s="31">
        <v>1105</v>
      </c>
      <c r="F19" s="31">
        <v>853</v>
      </c>
      <c r="G19" s="252" t="s">
        <v>31</v>
      </c>
      <c r="H19" s="315">
        <f t="shared" si="1"/>
        <v>9234</v>
      </c>
      <c r="I19" s="224">
        <v>2016</v>
      </c>
      <c r="K19" s="21"/>
      <c r="L19" s="21"/>
      <c r="M19" s="21"/>
      <c r="N19" s="21"/>
      <c r="O19" s="21"/>
    </row>
    <row r="20" spans="1:15" x14ac:dyDescent="0.25">
      <c r="A20" s="222">
        <v>2017</v>
      </c>
      <c r="B20" s="31">
        <v>4819</v>
      </c>
      <c r="C20" s="31">
        <v>194</v>
      </c>
      <c r="D20" s="31">
        <v>2767</v>
      </c>
      <c r="E20" s="31">
        <v>1215</v>
      </c>
      <c r="F20" s="31">
        <v>417</v>
      </c>
      <c r="G20" s="252" t="s">
        <v>11</v>
      </c>
      <c r="H20" s="315">
        <f>SUM(B20:G20)</f>
        <v>9412</v>
      </c>
      <c r="I20" s="224">
        <v>2017</v>
      </c>
      <c r="K20" s="21"/>
      <c r="L20" s="21"/>
      <c r="M20" s="21"/>
      <c r="N20" s="21"/>
      <c r="O20" s="21"/>
    </row>
    <row r="21" spans="1:15" x14ac:dyDescent="0.25">
      <c r="A21" s="222">
        <v>2018</v>
      </c>
      <c r="B21" s="31">
        <v>4510</v>
      </c>
      <c r="C21" s="31">
        <v>227</v>
      </c>
      <c r="D21" s="31">
        <v>2922</v>
      </c>
      <c r="E21" s="31">
        <v>1258</v>
      </c>
      <c r="F21" s="31">
        <v>490</v>
      </c>
      <c r="G21" s="252" t="s">
        <v>31</v>
      </c>
      <c r="H21" s="315">
        <f>SUM(B21:G21)</f>
        <v>9407</v>
      </c>
      <c r="I21" s="224">
        <v>2018</v>
      </c>
    </row>
    <row r="22" spans="1:15" ht="15.75" thickBot="1" x14ac:dyDescent="0.3">
      <c r="A22" s="222">
        <v>2019</v>
      </c>
      <c r="B22" s="31">
        <v>4547</v>
      </c>
      <c r="C22" s="31">
        <v>257</v>
      </c>
      <c r="D22" s="31">
        <v>2980</v>
      </c>
      <c r="E22" s="31">
        <v>1254</v>
      </c>
      <c r="F22" s="31">
        <v>245</v>
      </c>
      <c r="G22" s="252" t="s">
        <v>11</v>
      </c>
      <c r="H22" s="315">
        <f>SUM(B22:G22)</f>
        <v>9283</v>
      </c>
      <c r="I22" s="224">
        <v>2019</v>
      </c>
    </row>
    <row r="23" spans="1:15" s="32" customFormat="1" ht="15.75" customHeight="1" x14ac:dyDescent="0.25">
      <c r="A23" s="194" t="s">
        <v>12</v>
      </c>
      <c r="B23" s="196"/>
      <c r="C23" s="196"/>
      <c r="D23" s="196"/>
      <c r="E23" s="196"/>
      <c r="F23" s="196"/>
      <c r="G23" s="198"/>
      <c r="H23" s="197"/>
      <c r="I23" s="143" t="s">
        <v>75</v>
      </c>
    </row>
    <row r="24" spans="1:15" x14ac:dyDescent="0.25">
      <c r="A24" s="222"/>
      <c r="B24" s="31"/>
      <c r="C24" s="252"/>
      <c r="D24" s="31"/>
      <c r="E24" s="31"/>
      <c r="F24" s="31"/>
      <c r="G24" s="252"/>
      <c r="H24" s="253"/>
      <c r="I24" s="224"/>
    </row>
    <row r="25" spans="1:15" x14ac:dyDescent="0.25">
      <c r="A25" s="222">
        <v>2013</v>
      </c>
      <c r="B25" s="31">
        <v>1720</v>
      </c>
      <c r="C25" s="31">
        <v>115</v>
      </c>
      <c r="D25" s="31">
        <v>7180</v>
      </c>
      <c r="E25" s="31">
        <v>537</v>
      </c>
      <c r="F25" s="31">
        <v>340</v>
      </c>
      <c r="G25" s="252" t="s">
        <v>11</v>
      </c>
      <c r="H25" s="315">
        <f>SUM(B25:G25)</f>
        <v>9892</v>
      </c>
      <c r="I25" s="224">
        <v>2013</v>
      </c>
    </row>
    <row r="26" spans="1:15" x14ac:dyDescent="0.25">
      <c r="A26" s="222">
        <v>2014</v>
      </c>
      <c r="B26" s="31">
        <v>1920</v>
      </c>
      <c r="C26" s="31">
        <v>174</v>
      </c>
      <c r="D26" s="31">
        <v>7322</v>
      </c>
      <c r="E26" s="31">
        <v>550</v>
      </c>
      <c r="F26" s="31">
        <v>380</v>
      </c>
      <c r="G26" s="252" t="s">
        <v>11</v>
      </c>
      <c r="H26" s="315">
        <f t="shared" ref="H26:H30" si="2">SUM(B26:G26)</f>
        <v>10346</v>
      </c>
      <c r="I26" s="224">
        <v>2014</v>
      </c>
    </row>
    <row r="27" spans="1:15" x14ac:dyDescent="0.25">
      <c r="A27" s="222">
        <v>2015</v>
      </c>
      <c r="B27" s="31">
        <v>2304</v>
      </c>
      <c r="C27" s="31">
        <v>195</v>
      </c>
      <c r="D27" s="31">
        <v>7815</v>
      </c>
      <c r="E27" s="31">
        <v>604</v>
      </c>
      <c r="F27" s="31">
        <v>414</v>
      </c>
      <c r="G27" s="252" t="s">
        <v>31</v>
      </c>
      <c r="H27" s="315">
        <f t="shared" si="2"/>
        <v>11332</v>
      </c>
      <c r="I27" s="224">
        <v>2015</v>
      </c>
    </row>
    <row r="28" spans="1:15" x14ac:dyDescent="0.25">
      <c r="A28" s="222">
        <v>2016</v>
      </c>
      <c r="B28" s="31">
        <v>2753</v>
      </c>
      <c r="C28" s="31">
        <v>213</v>
      </c>
      <c r="D28" s="31">
        <v>8114</v>
      </c>
      <c r="E28" s="31">
        <v>672</v>
      </c>
      <c r="F28" s="31">
        <v>449</v>
      </c>
      <c r="G28" s="252" t="s">
        <v>11</v>
      </c>
      <c r="H28" s="315">
        <f t="shared" si="2"/>
        <v>12201</v>
      </c>
      <c r="I28" s="224">
        <v>2016</v>
      </c>
      <c r="K28" s="21"/>
      <c r="L28" s="21"/>
      <c r="M28" s="21"/>
      <c r="N28" s="21"/>
      <c r="O28" s="21"/>
    </row>
    <row r="29" spans="1:15" x14ac:dyDescent="0.25">
      <c r="A29" s="222">
        <v>2017</v>
      </c>
      <c r="B29" s="31">
        <v>2652</v>
      </c>
      <c r="C29" s="31">
        <v>264</v>
      </c>
      <c r="D29" s="31">
        <v>8720</v>
      </c>
      <c r="E29" s="31">
        <v>718</v>
      </c>
      <c r="F29" s="31">
        <v>265</v>
      </c>
      <c r="G29" s="252" t="s">
        <v>11</v>
      </c>
      <c r="H29" s="315">
        <f t="shared" si="2"/>
        <v>12619</v>
      </c>
      <c r="I29" s="224">
        <v>2017</v>
      </c>
      <c r="K29" s="21"/>
      <c r="L29" s="21"/>
      <c r="M29" s="21"/>
      <c r="N29" s="21"/>
      <c r="O29" s="21"/>
    </row>
    <row r="30" spans="1:15" x14ac:dyDescent="0.25">
      <c r="A30" s="222">
        <v>2018</v>
      </c>
      <c r="B30" s="31">
        <v>2809</v>
      </c>
      <c r="C30" s="374">
        <v>263</v>
      </c>
      <c r="D30" s="31">
        <v>8683</v>
      </c>
      <c r="E30" s="374">
        <v>745</v>
      </c>
      <c r="F30" s="374">
        <v>327</v>
      </c>
      <c r="G30" s="375" t="s">
        <v>31</v>
      </c>
      <c r="H30" s="315">
        <f t="shared" si="2"/>
        <v>12827</v>
      </c>
      <c r="I30" s="224">
        <v>2018</v>
      </c>
    </row>
    <row r="31" spans="1:15" ht="15.75" thickBot="1" x14ac:dyDescent="0.3">
      <c r="A31" s="241">
        <v>2019</v>
      </c>
      <c r="B31" s="383">
        <v>2809</v>
      </c>
      <c r="C31" s="341">
        <v>307</v>
      </c>
      <c r="D31" s="340">
        <v>8586</v>
      </c>
      <c r="E31" s="341">
        <v>788</v>
      </c>
      <c r="F31" s="341">
        <v>417</v>
      </c>
      <c r="G31" s="339" t="s">
        <v>11</v>
      </c>
      <c r="H31" s="357">
        <f>SUM(B31:G31)</f>
        <v>12907</v>
      </c>
      <c r="I31" s="242">
        <v>2019</v>
      </c>
    </row>
    <row r="32" spans="1:15" ht="15.75" thickTop="1" x14ac:dyDescent="0.25"/>
  </sheetData>
  <printOptions horizontalCentered="1"/>
  <pageMargins left="0.7" right="0.7" top="0.75" bottom="0.75" header="0.3" footer="0.3"/>
  <pageSetup paperSize="9" scale="78" orientation="portrait" horizontalDpi="300" verticalDpi="300" r:id="rId1"/>
  <colBreaks count="1" manualBreakCount="1">
    <brk id="9" max="33" man="1"/>
  </colBreaks>
  <ignoredErrors>
    <ignoredError sqref="H7:H10 H11:H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rightToLeft="1" tabSelected="1" view="pageBreakPreview" zoomScale="85" zoomScaleNormal="85" zoomScaleSheetLayoutView="85" workbookViewId="0">
      <selection activeCell="L34" sqref="L34"/>
    </sheetView>
  </sheetViews>
  <sheetFormatPr defaultRowHeight="15" x14ac:dyDescent="0.25"/>
  <cols>
    <col min="1" max="1" width="17.7109375" customWidth="1"/>
    <col min="2" max="7" width="8.7109375" customWidth="1"/>
    <col min="8" max="8" width="9.7109375" customWidth="1"/>
    <col min="9" max="9" width="18.7109375" customWidth="1"/>
    <col min="10" max="10" width="9.5703125" bestFit="1" customWidth="1"/>
    <col min="11" max="12" width="13.28515625" bestFit="1" customWidth="1"/>
    <col min="13" max="13" width="14.28515625" bestFit="1" customWidth="1"/>
    <col min="14" max="16" width="13.28515625" bestFit="1" customWidth="1"/>
    <col min="17" max="17" width="13.5703125" bestFit="1" customWidth="1"/>
  </cols>
  <sheetData>
    <row r="1" spans="1:15" ht="18.75" x14ac:dyDescent="0.45">
      <c r="A1" s="250" t="s">
        <v>202</v>
      </c>
      <c r="B1" s="87"/>
      <c r="C1" s="87"/>
      <c r="D1" s="87"/>
      <c r="E1" s="87"/>
      <c r="F1" s="87"/>
      <c r="G1" s="87"/>
      <c r="H1" s="87"/>
      <c r="I1" s="87"/>
    </row>
    <row r="2" spans="1:15" x14ac:dyDescent="0.25">
      <c r="A2" s="251" t="s">
        <v>203</v>
      </c>
      <c r="B2" s="86"/>
      <c r="C2" s="86"/>
      <c r="D2" s="86"/>
      <c r="E2" s="86"/>
      <c r="F2" s="86"/>
      <c r="G2" s="86"/>
      <c r="H2" s="86"/>
      <c r="I2" s="86"/>
    </row>
    <row r="3" spans="1:15" ht="14.25" customHeight="1" x14ac:dyDescent="0.35">
      <c r="A3" s="29" t="s">
        <v>63</v>
      </c>
      <c r="B3" s="84"/>
      <c r="C3" s="84"/>
      <c r="D3" s="84"/>
      <c r="E3" s="84"/>
      <c r="F3" s="84"/>
      <c r="G3" s="84"/>
      <c r="H3" s="84"/>
      <c r="I3" s="34" t="s">
        <v>64</v>
      </c>
    </row>
    <row r="4" spans="1:15" ht="23.25" customHeight="1" x14ac:dyDescent="0.45">
      <c r="A4" s="103"/>
      <c r="B4" s="111" t="s">
        <v>181</v>
      </c>
      <c r="C4" s="112" t="s">
        <v>60</v>
      </c>
      <c r="D4" s="112" t="s">
        <v>62</v>
      </c>
      <c r="E4" s="112" t="s">
        <v>182</v>
      </c>
      <c r="F4" s="112" t="s">
        <v>183</v>
      </c>
      <c r="G4" s="113" t="s">
        <v>184</v>
      </c>
      <c r="H4" s="114" t="s">
        <v>59</v>
      </c>
      <c r="I4" s="103"/>
      <c r="N4" t="s">
        <v>273</v>
      </c>
      <c r="O4">
        <v>5</v>
      </c>
    </row>
    <row r="5" spans="1:15" ht="26.25" thickBot="1" x14ac:dyDescent="0.5">
      <c r="A5" s="109" t="s">
        <v>180</v>
      </c>
      <c r="B5" s="118" t="s">
        <v>1</v>
      </c>
      <c r="C5" s="119" t="s">
        <v>2</v>
      </c>
      <c r="D5" s="119" t="s">
        <v>3</v>
      </c>
      <c r="E5" s="119" t="s">
        <v>4</v>
      </c>
      <c r="F5" s="119" t="s">
        <v>5</v>
      </c>
      <c r="G5" s="120" t="s">
        <v>6</v>
      </c>
      <c r="H5" s="121" t="s">
        <v>169</v>
      </c>
      <c r="I5" s="210" t="s">
        <v>179</v>
      </c>
      <c r="J5" s="358" t="s">
        <v>262</v>
      </c>
    </row>
    <row r="6" spans="1:15" x14ac:dyDescent="0.25">
      <c r="A6" s="122">
        <v>2013</v>
      </c>
      <c r="B6" s="106">
        <f>SUM(B7,B10)</f>
        <v>9760</v>
      </c>
      <c r="C6" s="106">
        <f t="shared" ref="C6" si="0">SUM(C7,C10)</f>
        <v>2542</v>
      </c>
      <c r="D6" s="106">
        <f t="shared" ref="D6" si="1">SUM(D7,D10)</f>
        <v>64694</v>
      </c>
      <c r="E6" s="106">
        <f t="shared" ref="E6" si="2">SUM(E7,E10)</f>
        <v>6291</v>
      </c>
      <c r="F6" s="106">
        <f t="shared" ref="F6" si="3">SUM(F7,F10)</f>
        <v>2402</v>
      </c>
      <c r="G6" s="106">
        <f t="shared" ref="G6" si="4">SUM(G7,G10)</f>
        <v>8117</v>
      </c>
      <c r="H6" s="124">
        <f>SUM(B6:G6)</f>
        <v>93806</v>
      </c>
      <c r="I6" s="123">
        <v>2013</v>
      </c>
      <c r="K6" t="s">
        <v>263</v>
      </c>
      <c r="M6" t="s">
        <v>264</v>
      </c>
    </row>
    <row r="7" spans="1:15" ht="18" x14ac:dyDescent="0.25">
      <c r="A7" s="116" t="s">
        <v>8</v>
      </c>
      <c r="B7" s="33">
        <f>SUM(B8:B9)</f>
        <v>6100</v>
      </c>
      <c r="C7" s="33">
        <f t="shared" ref="C7:G7" si="5">SUM(C8:C9)</f>
        <v>2087</v>
      </c>
      <c r="D7" s="33">
        <f t="shared" si="5"/>
        <v>50384</v>
      </c>
      <c r="E7" s="33">
        <f t="shared" si="5"/>
        <v>5811</v>
      </c>
      <c r="F7" s="33">
        <f t="shared" si="5"/>
        <v>2118</v>
      </c>
      <c r="G7" s="33">
        <f t="shared" si="5"/>
        <v>6848</v>
      </c>
      <c r="H7" s="125">
        <f t="shared" ref="H7:H15" si="6">SUM(B7:G7)</f>
        <v>73348</v>
      </c>
      <c r="I7" s="143" t="s">
        <v>72</v>
      </c>
      <c r="J7">
        <v>2014</v>
      </c>
      <c r="K7" s="19">
        <f>H11</f>
        <v>98258</v>
      </c>
      <c r="L7" s="25">
        <f>K7/1000</f>
        <v>98.257999999999996</v>
      </c>
      <c r="M7" s="2">
        <f>H12/H11*100</f>
        <v>77.29548739033973</v>
      </c>
    </row>
    <row r="8" spans="1:15" ht="18" x14ac:dyDescent="0.25">
      <c r="A8" s="105" t="s">
        <v>13</v>
      </c>
      <c r="B8" s="126">
        <v>2145</v>
      </c>
      <c r="C8" s="126">
        <v>1325</v>
      </c>
      <c r="D8" s="126">
        <v>38970</v>
      </c>
      <c r="E8" s="126">
        <v>4966</v>
      </c>
      <c r="F8" s="126">
        <v>2118</v>
      </c>
      <c r="G8" s="126">
        <v>6848</v>
      </c>
      <c r="H8" s="127">
        <f t="shared" si="6"/>
        <v>56372</v>
      </c>
      <c r="I8" s="144" t="s">
        <v>14</v>
      </c>
      <c r="J8">
        <v>2015</v>
      </c>
      <c r="K8" s="19">
        <f>H16</f>
        <v>101692</v>
      </c>
      <c r="L8" s="25">
        <f t="shared" ref="L8:L12" si="7">K8/1000</f>
        <v>101.69199999999999</v>
      </c>
      <c r="M8" s="2">
        <f>H17/H16*100</f>
        <v>75.740471226841834</v>
      </c>
    </row>
    <row r="9" spans="1:15" ht="18" x14ac:dyDescent="0.25">
      <c r="A9" s="105" t="s">
        <v>15</v>
      </c>
      <c r="B9" s="126">
        <v>3955</v>
      </c>
      <c r="C9" s="126">
        <v>762</v>
      </c>
      <c r="D9" s="126">
        <v>11414</v>
      </c>
      <c r="E9" s="126">
        <v>845</v>
      </c>
      <c r="F9" s="128" t="s">
        <v>171</v>
      </c>
      <c r="G9" s="128" t="s">
        <v>171</v>
      </c>
      <c r="H9" s="127">
        <f t="shared" si="6"/>
        <v>16976</v>
      </c>
      <c r="I9" s="145" t="s">
        <v>16</v>
      </c>
      <c r="J9">
        <v>2016</v>
      </c>
      <c r="K9" s="19">
        <f>H21</f>
        <v>103498</v>
      </c>
      <c r="L9" s="25">
        <f t="shared" si="7"/>
        <v>103.498</v>
      </c>
      <c r="M9" s="2">
        <f>H22/H21*100</f>
        <v>75.039131190940893</v>
      </c>
    </row>
    <row r="10" spans="1:15" ht="16.5" customHeight="1" thickBot="1" x14ac:dyDescent="0.3">
      <c r="A10" s="104" t="s">
        <v>9</v>
      </c>
      <c r="B10" s="126">
        <v>3660</v>
      </c>
      <c r="C10" s="126">
        <v>455</v>
      </c>
      <c r="D10" s="126">
        <v>14310</v>
      </c>
      <c r="E10" s="126">
        <v>480</v>
      </c>
      <c r="F10" s="129">
        <v>284</v>
      </c>
      <c r="G10" s="126">
        <v>1269</v>
      </c>
      <c r="H10" s="127">
        <f t="shared" si="6"/>
        <v>20458</v>
      </c>
      <c r="I10" s="146" t="s">
        <v>10</v>
      </c>
      <c r="J10">
        <v>2017</v>
      </c>
      <c r="K10" s="19">
        <f>H26</f>
        <v>106772</v>
      </c>
      <c r="L10" s="25">
        <f t="shared" si="7"/>
        <v>106.77200000000001</v>
      </c>
      <c r="M10" s="2">
        <f>H27/H26*100</f>
        <v>75.124564492563593</v>
      </c>
    </row>
    <row r="11" spans="1:15" x14ac:dyDescent="0.25">
      <c r="A11" s="122">
        <v>2014</v>
      </c>
      <c r="B11" s="106">
        <f>SUM(B12,B15)</f>
        <v>10615</v>
      </c>
      <c r="C11" s="106">
        <f t="shared" ref="C11" si="8">SUM(C12,C15)</f>
        <v>2564</v>
      </c>
      <c r="D11" s="106">
        <f t="shared" ref="D11" si="9">SUM(D12,D15)</f>
        <v>67997</v>
      </c>
      <c r="E11" s="106">
        <f t="shared" ref="E11" si="10">SUM(E12,E15)</f>
        <v>6467</v>
      </c>
      <c r="F11" s="106">
        <f t="shared" ref="F11" si="11">SUM(F12,F15)</f>
        <v>2385</v>
      </c>
      <c r="G11" s="106">
        <f t="shared" ref="G11" si="12">SUM(G12,G15)</f>
        <v>8230</v>
      </c>
      <c r="H11" s="124">
        <f>SUM(B11:G11)</f>
        <v>98258</v>
      </c>
      <c r="I11" s="123">
        <v>2014</v>
      </c>
      <c r="J11">
        <v>2018</v>
      </c>
      <c r="K11" s="19">
        <f>H31</f>
        <v>111125</v>
      </c>
      <c r="L11" s="25">
        <f t="shared" si="7"/>
        <v>111.125</v>
      </c>
      <c r="M11" s="2">
        <f>H32/H31*100</f>
        <v>73.690888638920143</v>
      </c>
    </row>
    <row r="12" spans="1:15" ht="18" x14ac:dyDescent="0.25">
      <c r="A12" s="116" t="s">
        <v>8</v>
      </c>
      <c r="B12" s="33">
        <f>SUM(B13:B14)</f>
        <v>6564</v>
      </c>
      <c r="C12" s="33">
        <f t="shared" ref="C12" si="13">SUM(C13:C14)</f>
        <v>2107</v>
      </c>
      <c r="D12" s="33">
        <f t="shared" ref="D12" si="14">SUM(D13:D14)</f>
        <v>52332</v>
      </c>
      <c r="E12" s="33">
        <f t="shared" ref="E12" si="15">SUM(E13:E14)</f>
        <v>5950</v>
      </c>
      <c r="F12" s="33">
        <f t="shared" ref="F12" si="16">SUM(F13:F14)</f>
        <v>2034</v>
      </c>
      <c r="G12" s="33">
        <f t="shared" ref="G12" si="17">SUM(G13:G14)</f>
        <v>6962</v>
      </c>
      <c r="H12" s="125">
        <f t="shared" si="6"/>
        <v>75949</v>
      </c>
      <c r="I12" s="143" t="s">
        <v>72</v>
      </c>
      <c r="J12">
        <v>2019</v>
      </c>
      <c r="K12" s="19">
        <f>H36</f>
        <v>115355</v>
      </c>
      <c r="L12" s="25">
        <f t="shared" si="7"/>
        <v>115.355</v>
      </c>
      <c r="M12" s="2">
        <f>H37/H36*100</f>
        <v>73.14203979021282</v>
      </c>
    </row>
    <row r="13" spans="1:15" ht="18" x14ac:dyDescent="0.25">
      <c r="A13" s="105" t="s">
        <v>13</v>
      </c>
      <c r="B13" s="126">
        <v>2083</v>
      </c>
      <c r="C13" s="126">
        <v>1325</v>
      </c>
      <c r="D13" s="126">
        <v>40300</v>
      </c>
      <c r="E13" s="126">
        <v>5036</v>
      </c>
      <c r="F13" s="126">
        <v>2034</v>
      </c>
      <c r="G13" s="126">
        <v>6962</v>
      </c>
      <c r="H13" s="127">
        <f t="shared" si="6"/>
        <v>57740</v>
      </c>
      <c r="I13" s="144" t="s">
        <v>14</v>
      </c>
    </row>
    <row r="14" spans="1:15" ht="18" x14ac:dyDescent="0.25">
      <c r="A14" s="105" t="s">
        <v>15</v>
      </c>
      <c r="B14" s="126">
        <v>4481</v>
      </c>
      <c r="C14" s="126">
        <v>782</v>
      </c>
      <c r="D14" s="126">
        <v>12032</v>
      </c>
      <c r="E14" s="126">
        <v>914</v>
      </c>
      <c r="F14" s="128" t="s">
        <v>171</v>
      </c>
      <c r="G14" s="128" t="s">
        <v>171</v>
      </c>
      <c r="H14" s="127">
        <f t="shared" si="6"/>
        <v>18209</v>
      </c>
      <c r="I14" s="145" t="s">
        <v>16</v>
      </c>
      <c r="J14" t="s">
        <v>272</v>
      </c>
      <c r="L14" s="25">
        <f>(EXP(LN(H36/H16)/O4)-1)*100</f>
        <v>2.5533678001534277</v>
      </c>
    </row>
    <row r="15" spans="1:15" ht="18.75" thickBot="1" x14ac:dyDescent="0.3">
      <c r="A15" s="104" t="s">
        <v>9</v>
      </c>
      <c r="B15" s="126">
        <v>4051</v>
      </c>
      <c r="C15" s="126">
        <v>457</v>
      </c>
      <c r="D15" s="126">
        <v>15665</v>
      </c>
      <c r="E15" s="126">
        <v>517</v>
      </c>
      <c r="F15" s="129">
        <v>351</v>
      </c>
      <c r="G15" s="126">
        <v>1268</v>
      </c>
      <c r="H15" s="127">
        <f t="shared" si="6"/>
        <v>22309</v>
      </c>
      <c r="I15" s="146" t="s">
        <v>10</v>
      </c>
    </row>
    <row r="16" spans="1:15" x14ac:dyDescent="0.25">
      <c r="A16" s="122">
        <v>2015</v>
      </c>
      <c r="B16" s="106">
        <f>SUM(B17,B20)</f>
        <v>12434</v>
      </c>
      <c r="C16" s="106">
        <f t="shared" ref="C16" si="18">SUM(C17,C20)</f>
        <v>2594</v>
      </c>
      <c r="D16" s="106">
        <f t="shared" ref="D16" si="19">SUM(D17,D20)</f>
        <v>69394</v>
      </c>
      <c r="E16" s="106">
        <f t="shared" ref="E16:F16" si="20">SUM(E17,E20)</f>
        <v>6468</v>
      </c>
      <c r="F16" s="106">
        <f t="shared" si="20"/>
        <v>2462</v>
      </c>
      <c r="G16" s="106">
        <f t="shared" ref="G16" si="21">SUM(G17,G20)</f>
        <v>8340</v>
      </c>
      <c r="H16" s="135">
        <f>SUM(B16:G16)</f>
        <v>101692</v>
      </c>
      <c r="I16" s="123">
        <v>2015</v>
      </c>
      <c r="J16" t="s">
        <v>282</v>
      </c>
    </row>
    <row r="17" spans="1:17" ht="18" x14ac:dyDescent="0.25">
      <c r="A17" s="116" t="s">
        <v>8</v>
      </c>
      <c r="B17" s="33">
        <v>7022</v>
      </c>
      <c r="C17" s="33">
        <v>2134</v>
      </c>
      <c r="D17" s="33">
        <v>52746</v>
      </c>
      <c r="E17" s="33">
        <v>5886</v>
      </c>
      <c r="F17" s="133">
        <v>2208</v>
      </c>
      <c r="G17" s="33">
        <v>7026</v>
      </c>
      <c r="H17" s="136">
        <f>SUM(B17:G17)</f>
        <v>77022</v>
      </c>
      <c r="I17" s="143" t="s">
        <v>72</v>
      </c>
      <c r="K17" t="s">
        <v>181</v>
      </c>
      <c r="L17" t="s">
        <v>60</v>
      </c>
      <c r="M17" t="s">
        <v>62</v>
      </c>
      <c r="N17" t="s">
        <v>257</v>
      </c>
      <c r="O17" t="s">
        <v>258</v>
      </c>
      <c r="P17" t="s">
        <v>259</v>
      </c>
      <c r="Q17" t="s">
        <v>59</v>
      </c>
    </row>
    <row r="18" spans="1:17" ht="18" x14ac:dyDescent="0.25">
      <c r="A18" s="105" t="s">
        <v>13</v>
      </c>
      <c r="B18" s="126">
        <v>2066</v>
      </c>
      <c r="C18" s="126">
        <v>1330</v>
      </c>
      <c r="D18" s="126">
        <v>41297</v>
      </c>
      <c r="E18" s="126">
        <v>4998</v>
      </c>
      <c r="F18" s="133">
        <v>2208</v>
      </c>
      <c r="G18" s="126">
        <v>7026</v>
      </c>
      <c r="H18" s="136">
        <f t="shared" ref="H18:H20" si="22">SUM(B18:G18)</f>
        <v>58925</v>
      </c>
      <c r="I18" s="144" t="s">
        <v>14</v>
      </c>
      <c r="J18" t="s">
        <v>8</v>
      </c>
      <c r="K18" s="2">
        <f>B37/B36*100</f>
        <v>49.099099099099099</v>
      </c>
      <c r="L18" s="2">
        <f t="shared" ref="L18:Q18" si="23">C37/C36*100</f>
        <v>83.60908041554444</v>
      </c>
      <c r="M18" s="2">
        <f t="shared" si="23"/>
        <v>75.131189276250836</v>
      </c>
      <c r="N18" s="2">
        <f t="shared" si="23"/>
        <v>85.712213519002034</v>
      </c>
      <c r="O18" s="359">
        <f t="shared" si="23"/>
        <v>88.640714741544357</v>
      </c>
      <c r="P18" s="2">
        <f t="shared" si="23"/>
        <v>83.299503834009926</v>
      </c>
      <c r="Q18" s="2">
        <f t="shared" si="23"/>
        <v>73.14203979021282</v>
      </c>
    </row>
    <row r="19" spans="1:17" ht="18" x14ac:dyDescent="0.25">
      <c r="A19" s="105" t="s">
        <v>15</v>
      </c>
      <c r="B19" s="126">
        <v>4956</v>
      </c>
      <c r="C19" s="126">
        <v>804</v>
      </c>
      <c r="D19" s="126">
        <v>11449</v>
      </c>
      <c r="E19" s="126">
        <v>888</v>
      </c>
      <c r="F19" s="128" t="s">
        <v>171</v>
      </c>
      <c r="G19" s="128" t="s">
        <v>171</v>
      </c>
      <c r="H19" s="136">
        <f t="shared" si="22"/>
        <v>18097</v>
      </c>
      <c r="I19" s="145" t="s">
        <v>16</v>
      </c>
      <c r="J19" t="s">
        <v>9</v>
      </c>
      <c r="K19" s="359">
        <f>100-K18</f>
        <v>50.900900900900901</v>
      </c>
      <c r="L19" s="2">
        <f t="shared" ref="L19:Q19" si="24">100-L18</f>
        <v>16.39091958445556</v>
      </c>
      <c r="M19" s="2">
        <f t="shared" si="24"/>
        <v>24.868810723749164</v>
      </c>
      <c r="N19" s="2">
        <f t="shared" si="24"/>
        <v>14.287786480997966</v>
      </c>
      <c r="O19" s="2">
        <f t="shared" si="24"/>
        <v>11.359285258455643</v>
      </c>
      <c r="P19" s="2">
        <f t="shared" si="24"/>
        <v>16.700496165990074</v>
      </c>
      <c r="Q19" s="2">
        <f t="shared" si="24"/>
        <v>26.85796020978718</v>
      </c>
    </row>
    <row r="20" spans="1:17" ht="18.75" thickBot="1" x14ac:dyDescent="0.3">
      <c r="A20" s="104" t="s">
        <v>9</v>
      </c>
      <c r="B20" s="126">
        <v>5412</v>
      </c>
      <c r="C20" s="126">
        <v>460</v>
      </c>
      <c r="D20" s="126">
        <v>16648</v>
      </c>
      <c r="E20" s="126">
        <v>582</v>
      </c>
      <c r="F20" s="126">
        <v>254</v>
      </c>
      <c r="G20" s="126">
        <v>1314</v>
      </c>
      <c r="H20" s="136">
        <f t="shared" si="22"/>
        <v>24670</v>
      </c>
      <c r="I20" s="146" t="s">
        <v>10</v>
      </c>
    </row>
    <row r="21" spans="1:17" x14ac:dyDescent="0.25">
      <c r="A21" s="122">
        <v>2016</v>
      </c>
      <c r="B21" s="106">
        <f>SUM(B22,B25)</f>
        <v>12590</v>
      </c>
      <c r="C21" s="106">
        <f t="shared" ref="C21" si="25">SUM(C22,C25)</f>
        <v>2593</v>
      </c>
      <c r="D21" s="106">
        <f t="shared" ref="D21" si="26">SUM(D22,D25)</f>
        <v>70691</v>
      </c>
      <c r="E21" s="106">
        <f t="shared" ref="E21:F21" si="27">SUM(E22,E25)</f>
        <v>6588</v>
      </c>
      <c r="F21" s="106">
        <f t="shared" si="27"/>
        <v>2627</v>
      </c>
      <c r="G21" s="106">
        <f t="shared" ref="G21" si="28">SUM(G22,G25)</f>
        <v>8409</v>
      </c>
      <c r="H21" s="135">
        <f>SUM(B21:G21)</f>
        <v>103498</v>
      </c>
      <c r="I21" s="123">
        <v>2016</v>
      </c>
    </row>
    <row r="22" spans="1:17" ht="18" x14ac:dyDescent="0.25">
      <c r="A22" s="116" t="s">
        <v>8</v>
      </c>
      <c r="B22" s="33">
        <v>6865</v>
      </c>
      <c r="C22" s="33">
        <v>2143</v>
      </c>
      <c r="D22" s="33">
        <v>53263</v>
      </c>
      <c r="E22" s="33">
        <v>5922</v>
      </c>
      <c r="F22" s="36">
        <v>2373</v>
      </c>
      <c r="G22" s="33">
        <v>7098</v>
      </c>
      <c r="H22" s="136">
        <f>SUM(B22:G22)</f>
        <v>77664</v>
      </c>
      <c r="I22" s="143" t="s">
        <v>72</v>
      </c>
    </row>
    <row r="23" spans="1:17" ht="18" x14ac:dyDescent="0.25">
      <c r="A23" s="105" t="s">
        <v>13</v>
      </c>
      <c r="B23" s="126">
        <v>2023</v>
      </c>
      <c r="C23" s="126">
        <v>1336</v>
      </c>
      <c r="D23" s="126">
        <v>41835</v>
      </c>
      <c r="E23" s="126">
        <v>5034</v>
      </c>
      <c r="F23" s="133">
        <v>2373</v>
      </c>
      <c r="G23" s="126">
        <v>7098</v>
      </c>
      <c r="H23" s="136">
        <f t="shared" ref="H23:H25" si="29">SUM(B23:G23)</f>
        <v>59699</v>
      </c>
      <c r="I23" s="144" t="s">
        <v>14</v>
      </c>
    </row>
    <row r="24" spans="1:17" ht="18" x14ac:dyDescent="0.25">
      <c r="A24" s="105" t="s">
        <v>15</v>
      </c>
      <c r="B24" s="126">
        <v>4842</v>
      </c>
      <c r="C24" s="126">
        <v>807</v>
      </c>
      <c r="D24" s="126">
        <v>11428</v>
      </c>
      <c r="E24" s="126">
        <v>888</v>
      </c>
      <c r="F24" s="128" t="s">
        <v>171</v>
      </c>
      <c r="G24" s="128" t="s">
        <v>171</v>
      </c>
      <c r="H24" s="136">
        <f t="shared" si="29"/>
        <v>17965</v>
      </c>
      <c r="I24" s="145" t="s">
        <v>16</v>
      </c>
    </row>
    <row r="25" spans="1:17" ht="18.75" thickBot="1" x14ac:dyDescent="0.3">
      <c r="A25" s="104" t="s">
        <v>9</v>
      </c>
      <c r="B25" s="126">
        <v>5725</v>
      </c>
      <c r="C25" s="126">
        <v>450</v>
      </c>
      <c r="D25" s="126">
        <v>17428</v>
      </c>
      <c r="E25" s="126">
        <v>666</v>
      </c>
      <c r="F25" s="133">
        <v>254</v>
      </c>
      <c r="G25" s="126">
        <v>1311</v>
      </c>
      <c r="H25" s="136">
        <f t="shared" si="29"/>
        <v>25834</v>
      </c>
      <c r="I25" s="146" t="s">
        <v>10</v>
      </c>
    </row>
    <row r="26" spans="1:17" x14ac:dyDescent="0.25">
      <c r="A26" s="122">
        <v>2017</v>
      </c>
      <c r="B26" s="106">
        <f>SUM(B27,B30)</f>
        <v>13437</v>
      </c>
      <c r="C26" s="106">
        <f t="shared" ref="C26:F26" si="30">SUM(C27,C30)</f>
        <v>2580</v>
      </c>
      <c r="D26" s="106">
        <f t="shared" si="30"/>
        <v>72981</v>
      </c>
      <c r="E26" s="106">
        <f t="shared" si="30"/>
        <v>6696</v>
      </c>
      <c r="F26" s="106">
        <f t="shared" si="30"/>
        <v>2550</v>
      </c>
      <c r="G26" s="106">
        <f t="shared" ref="G26" si="31">SUM(G27,G30)</f>
        <v>8528</v>
      </c>
      <c r="H26" s="135">
        <f>SUM(B26:G26)</f>
        <v>106772</v>
      </c>
      <c r="I26" s="123">
        <v>2017</v>
      </c>
    </row>
    <row r="27" spans="1:17" ht="18" x14ac:dyDescent="0.25">
      <c r="A27" s="116" t="s">
        <v>8</v>
      </c>
      <c r="B27" s="33">
        <v>7357</v>
      </c>
      <c r="C27" s="33">
        <f>SUM(C28:C29)</f>
        <v>2139</v>
      </c>
      <c r="D27" s="33">
        <f>SUM(D28:D29)</f>
        <v>55359</v>
      </c>
      <c r="E27" s="33">
        <f>SUM(E28:E29)</f>
        <v>5971</v>
      </c>
      <c r="F27" s="33">
        <f>SUM(F28:F29)</f>
        <v>2223</v>
      </c>
      <c r="G27" s="33">
        <f>SUM(G28:G29)</f>
        <v>7163</v>
      </c>
      <c r="H27" s="136">
        <f>SUM(B27:G27)</f>
        <v>80212</v>
      </c>
      <c r="I27" s="143" t="s">
        <v>72</v>
      </c>
      <c r="J27" t="s">
        <v>283</v>
      </c>
      <c r="K27" s="1">
        <v>9503737.9999999963</v>
      </c>
      <c r="L27" s="1">
        <v>1483756</v>
      </c>
      <c r="M27" s="1">
        <v>34218169</v>
      </c>
      <c r="N27" s="1">
        <v>4617927</v>
      </c>
      <c r="O27" s="1">
        <v>2799202</v>
      </c>
      <c r="P27" s="1">
        <v>4464521</v>
      </c>
      <c r="Q27" s="384">
        <v>57087313</v>
      </c>
    </row>
    <row r="28" spans="1:17" ht="18.75" thickBot="1" x14ac:dyDescent="0.3">
      <c r="A28" s="105" t="s">
        <v>13</v>
      </c>
      <c r="B28" s="126" t="s">
        <v>11</v>
      </c>
      <c r="C28" s="126">
        <v>1332</v>
      </c>
      <c r="D28" s="126">
        <v>43080</v>
      </c>
      <c r="E28" s="126">
        <v>5039</v>
      </c>
      <c r="F28" s="133">
        <v>2223</v>
      </c>
      <c r="G28" s="126">
        <v>7163</v>
      </c>
      <c r="H28" s="137" t="s">
        <v>11</v>
      </c>
      <c r="I28" s="144" t="s">
        <v>14</v>
      </c>
      <c r="K28" s="118" t="s">
        <v>1</v>
      </c>
      <c r="L28" s="119" t="s">
        <v>2</v>
      </c>
      <c r="M28" s="119" t="s">
        <v>3</v>
      </c>
      <c r="N28" s="119" t="s">
        <v>4</v>
      </c>
      <c r="O28" s="119" t="s">
        <v>5</v>
      </c>
      <c r="P28" s="120" t="s">
        <v>6</v>
      </c>
      <c r="Q28" s="121" t="s">
        <v>169</v>
      </c>
    </row>
    <row r="29" spans="1:17" ht="18" x14ac:dyDescent="0.25">
      <c r="A29" s="105" t="s">
        <v>15</v>
      </c>
      <c r="B29" s="126" t="s">
        <v>31</v>
      </c>
      <c r="C29" s="126">
        <v>807</v>
      </c>
      <c r="D29" s="126">
        <v>12279</v>
      </c>
      <c r="E29" s="126">
        <v>932</v>
      </c>
      <c r="F29" s="128" t="s">
        <v>171</v>
      </c>
      <c r="G29" s="128" t="s">
        <v>171</v>
      </c>
      <c r="H29" s="137" t="s">
        <v>11</v>
      </c>
      <c r="I29" s="145" t="s">
        <v>16</v>
      </c>
      <c r="J29" t="s">
        <v>277</v>
      </c>
      <c r="K29" s="106">
        <f>B36</f>
        <v>16872</v>
      </c>
      <c r="L29" s="106">
        <v>2599</v>
      </c>
      <c r="M29" s="106">
        <v>76988</v>
      </c>
      <c r="N29" s="106">
        <v>6894</v>
      </c>
      <c r="O29" s="106">
        <v>3134</v>
      </c>
      <c r="P29" s="106">
        <v>8868</v>
      </c>
      <c r="Q29" s="106">
        <f>SUM(K29:P29)</f>
        <v>115355</v>
      </c>
    </row>
    <row r="30" spans="1:17" ht="18.75" thickBot="1" x14ac:dyDescent="0.3">
      <c r="A30" s="104" t="s">
        <v>9</v>
      </c>
      <c r="B30" s="126">
        <v>6080</v>
      </c>
      <c r="C30" s="126">
        <v>441</v>
      </c>
      <c r="D30" s="126">
        <v>17622</v>
      </c>
      <c r="E30" s="126">
        <v>725</v>
      </c>
      <c r="F30" s="133">
        <v>327</v>
      </c>
      <c r="G30" s="126">
        <v>1365</v>
      </c>
      <c r="H30" s="137">
        <f>SUM(B30:G30)</f>
        <v>26560</v>
      </c>
      <c r="I30" s="146" t="s">
        <v>10</v>
      </c>
      <c r="J30" t="s">
        <v>278</v>
      </c>
      <c r="K30" s="25">
        <f>K29/K27*10000</f>
        <v>17.7530146559175</v>
      </c>
      <c r="L30" s="25">
        <f t="shared" ref="L30:Q30" si="32">L29/L27*10000</f>
        <v>17.516357136887734</v>
      </c>
      <c r="M30" s="25">
        <f t="shared" si="32"/>
        <v>22.499158268813272</v>
      </c>
      <c r="N30" s="25">
        <f t="shared" si="32"/>
        <v>14.928776483474078</v>
      </c>
      <c r="O30" s="25">
        <f t="shared" si="32"/>
        <v>11.196048016541857</v>
      </c>
      <c r="P30" s="25">
        <f t="shared" si="32"/>
        <v>19.863273126053166</v>
      </c>
      <c r="Q30" s="25">
        <f t="shared" si="32"/>
        <v>20.206766431623784</v>
      </c>
    </row>
    <row r="31" spans="1:17" x14ac:dyDescent="0.25">
      <c r="A31" s="122">
        <v>2018</v>
      </c>
      <c r="B31" s="106">
        <f t="shared" ref="B31:G31" si="33">SUM(B32,B35)</f>
        <v>14936</v>
      </c>
      <c r="C31" s="106">
        <f t="shared" si="33"/>
        <v>2672</v>
      </c>
      <c r="D31" s="106">
        <f t="shared" si="33"/>
        <v>75146</v>
      </c>
      <c r="E31" s="106">
        <f t="shared" si="33"/>
        <v>6824</v>
      </c>
      <c r="F31" s="106">
        <f t="shared" si="33"/>
        <v>2856</v>
      </c>
      <c r="G31" s="106">
        <f t="shared" si="33"/>
        <v>8691</v>
      </c>
      <c r="H31" s="135">
        <f>SUM(B31:G31)</f>
        <v>111125</v>
      </c>
      <c r="I31" s="123">
        <v>2018</v>
      </c>
    </row>
    <row r="32" spans="1:17" ht="18" x14ac:dyDescent="0.25">
      <c r="A32" s="104" t="s">
        <v>8</v>
      </c>
      <c r="B32" s="126">
        <v>7886</v>
      </c>
      <c r="C32" s="126">
        <f>SUM(C33:C34)</f>
        <v>2161</v>
      </c>
      <c r="D32" s="126">
        <f>SUM(D33:D34)</f>
        <v>56263</v>
      </c>
      <c r="E32" s="126">
        <f>SUM(E33:E34)</f>
        <v>5916</v>
      </c>
      <c r="F32" s="126">
        <f>SUM(F33:F34)</f>
        <v>2498</v>
      </c>
      <c r="G32" s="338">
        <v>7165</v>
      </c>
      <c r="H32" s="326">
        <f>SUM(B32:G32)</f>
        <v>81889</v>
      </c>
      <c r="I32" s="146" t="s">
        <v>72</v>
      </c>
    </row>
    <row r="33" spans="1:9" ht="18" x14ac:dyDescent="0.25">
      <c r="A33" s="104" t="s">
        <v>13</v>
      </c>
      <c r="B33" s="126" t="s">
        <v>11</v>
      </c>
      <c r="C33" s="126">
        <v>1416</v>
      </c>
      <c r="D33" s="126">
        <v>43680</v>
      </c>
      <c r="E33" s="126">
        <v>5027</v>
      </c>
      <c r="F33" s="133">
        <v>2498</v>
      </c>
      <c r="G33" s="126">
        <v>7165</v>
      </c>
      <c r="H33" s="326" t="s">
        <v>11</v>
      </c>
      <c r="I33" s="146" t="s">
        <v>14</v>
      </c>
    </row>
    <row r="34" spans="1:9" ht="18" x14ac:dyDescent="0.25">
      <c r="A34" s="104" t="s">
        <v>15</v>
      </c>
      <c r="B34" s="126" t="s">
        <v>11</v>
      </c>
      <c r="C34" s="126">
        <v>745</v>
      </c>
      <c r="D34" s="126">
        <v>12583</v>
      </c>
      <c r="E34" s="126">
        <v>889</v>
      </c>
      <c r="F34" s="128" t="s">
        <v>171</v>
      </c>
      <c r="G34" s="126" t="s">
        <v>171</v>
      </c>
      <c r="H34" s="326" t="s">
        <v>11</v>
      </c>
      <c r="I34" s="146" t="s">
        <v>16</v>
      </c>
    </row>
    <row r="35" spans="1:9" ht="18.75" thickBot="1" x14ac:dyDescent="0.3">
      <c r="A35" s="115" t="s">
        <v>9</v>
      </c>
      <c r="B35" s="130">
        <v>7050</v>
      </c>
      <c r="C35" s="130">
        <v>511</v>
      </c>
      <c r="D35" s="130">
        <v>18883</v>
      </c>
      <c r="E35" s="130">
        <v>908</v>
      </c>
      <c r="F35" s="142">
        <v>358</v>
      </c>
      <c r="G35" s="337">
        <v>1526</v>
      </c>
      <c r="H35" s="327">
        <f>SUM(B35:G35)</f>
        <v>29236</v>
      </c>
      <c r="I35" s="147" t="s">
        <v>10</v>
      </c>
    </row>
    <row r="36" spans="1:9" ht="15.75" thickTop="1" x14ac:dyDescent="0.25">
      <c r="A36" s="122">
        <v>2019</v>
      </c>
      <c r="B36" s="106">
        <f t="shared" ref="B36:G36" si="34">SUM(B37,B40)</f>
        <v>16872</v>
      </c>
      <c r="C36" s="106">
        <f t="shared" si="34"/>
        <v>2599</v>
      </c>
      <c r="D36" s="106">
        <f t="shared" si="34"/>
        <v>76988</v>
      </c>
      <c r="E36" s="106">
        <f t="shared" si="34"/>
        <v>6894</v>
      </c>
      <c r="F36" s="106">
        <f t="shared" si="34"/>
        <v>3134</v>
      </c>
      <c r="G36" s="106">
        <f t="shared" si="34"/>
        <v>8868</v>
      </c>
      <c r="H36" s="135">
        <f>SUM(B36:G36)</f>
        <v>115355</v>
      </c>
      <c r="I36" s="123">
        <v>2019</v>
      </c>
    </row>
    <row r="37" spans="1:9" ht="18" x14ac:dyDescent="0.25">
      <c r="A37" s="104" t="s">
        <v>8</v>
      </c>
      <c r="B37" s="126">
        <v>8284</v>
      </c>
      <c r="C37" s="126">
        <f>SUM(C38:C39)</f>
        <v>2173</v>
      </c>
      <c r="D37" s="126">
        <f>SUM(D38:D39)</f>
        <v>57842</v>
      </c>
      <c r="E37" s="126">
        <f>SUM(E38:E39)</f>
        <v>5909</v>
      </c>
      <c r="F37" s="126">
        <v>2778</v>
      </c>
      <c r="G37" s="338">
        <f>SUM(G38:G39)</f>
        <v>7387</v>
      </c>
      <c r="H37" s="326">
        <f>SUM(B37:G37)</f>
        <v>84373</v>
      </c>
      <c r="I37" s="146" t="s">
        <v>72</v>
      </c>
    </row>
    <row r="38" spans="1:9" ht="18" x14ac:dyDescent="0.25">
      <c r="A38" s="104" t="s">
        <v>13</v>
      </c>
      <c r="B38" s="126" t="s">
        <v>11</v>
      </c>
      <c r="C38" s="126">
        <v>1426</v>
      </c>
      <c r="D38" s="126">
        <v>44665</v>
      </c>
      <c r="E38" s="126">
        <v>5049</v>
      </c>
      <c r="F38" s="126">
        <v>2778</v>
      </c>
      <c r="G38" s="126">
        <v>7387</v>
      </c>
      <c r="H38" s="326">
        <f t="shared" ref="H38:H39" si="35">SUM(B38:G38)</f>
        <v>61305</v>
      </c>
      <c r="I38" s="146" t="s">
        <v>14</v>
      </c>
    </row>
    <row r="39" spans="1:9" ht="18" x14ac:dyDescent="0.25">
      <c r="A39" s="104" t="s">
        <v>15</v>
      </c>
      <c r="B39" s="126" t="s">
        <v>11</v>
      </c>
      <c r="C39" s="126">
        <v>747</v>
      </c>
      <c r="D39" s="126">
        <v>13177</v>
      </c>
      <c r="E39" s="126">
        <v>860</v>
      </c>
      <c r="F39" s="128" t="s">
        <v>171</v>
      </c>
      <c r="G39" s="126" t="s">
        <v>171</v>
      </c>
      <c r="H39" s="326">
        <f t="shared" si="35"/>
        <v>14784</v>
      </c>
      <c r="I39" s="146" t="s">
        <v>16</v>
      </c>
    </row>
    <row r="40" spans="1:9" ht="18.75" thickBot="1" x14ac:dyDescent="0.3">
      <c r="A40" s="115" t="s">
        <v>9</v>
      </c>
      <c r="B40" s="130">
        <v>8588</v>
      </c>
      <c r="C40" s="130">
        <v>426</v>
      </c>
      <c r="D40" s="130">
        <v>19146</v>
      </c>
      <c r="E40" s="130">
        <v>985</v>
      </c>
      <c r="F40" s="142">
        <v>356</v>
      </c>
      <c r="G40" s="337">
        <v>1481</v>
      </c>
      <c r="H40" s="327">
        <f>SUM(B40:G40)</f>
        <v>30982</v>
      </c>
      <c r="I40" s="147" t="s">
        <v>10</v>
      </c>
    </row>
    <row r="41" spans="1:9" ht="15.75" thickTop="1" x14ac:dyDescent="0.25">
      <c r="A41" s="122">
        <v>2020</v>
      </c>
      <c r="B41" s="106">
        <f t="shared" ref="B41:G41" si="36">SUM(B42,B45)</f>
        <v>0</v>
      </c>
      <c r="C41" s="106">
        <f t="shared" si="36"/>
        <v>0</v>
      </c>
      <c r="D41" s="106">
        <f t="shared" si="36"/>
        <v>0</v>
      </c>
      <c r="E41" s="106">
        <f t="shared" si="36"/>
        <v>0</v>
      </c>
      <c r="F41" s="106">
        <f t="shared" si="36"/>
        <v>0</v>
      </c>
      <c r="G41" s="106">
        <f t="shared" si="36"/>
        <v>0</v>
      </c>
      <c r="H41" s="135">
        <f>SUM(B41:G41)</f>
        <v>0</v>
      </c>
      <c r="I41" s="123">
        <v>2020</v>
      </c>
    </row>
    <row r="42" spans="1:9" ht="18" x14ac:dyDescent="0.25">
      <c r="A42" s="104" t="s">
        <v>8</v>
      </c>
      <c r="B42" s="126"/>
      <c r="C42" s="126">
        <f>SUM(C43:C44)</f>
        <v>0</v>
      </c>
      <c r="D42" s="126">
        <f>SUM(D43:D44)</f>
        <v>0</v>
      </c>
      <c r="E42" s="126">
        <f>SUM(E43:E44)</f>
        <v>0</v>
      </c>
      <c r="F42" s="126"/>
      <c r="G42" s="338">
        <f>SUM(G43:G44)</f>
        <v>0</v>
      </c>
      <c r="H42" s="326">
        <f>SUM(B42:G42)</f>
        <v>0</v>
      </c>
      <c r="I42" s="146" t="s">
        <v>72</v>
      </c>
    </row>
    <row r="43" spans="1:9" ht="18" x14ac:dyDescent="0.25">
      <c r="A43" s="104" t="s">
        <v>13</v>
      </c>
      <c r="B43" s="126"/>
      <c r="C43" s="126"/>
      <c r="D43" s="126"/>
      <c r="E43" s="126"/>
      <c r="F43" s="126"/>
      <c r="G43" s="126"/>
      <c r="H43" s="326">
        <f t="shared" ref="H43:H44" si="37">SUM(B43:G43)</f>
        <v>0</v>
      </c>
      <c r="I43" s="146" t="s">
        <v>14</v>
      </c>
    </row>
    <row r="44" spans="1:9" ht="18" x14ac:dyDescent="0.25">
      <c r="A44" s="104" t="s">
        <v>15</v>
      </c>
      <c r="B44" s="126"/>
      <c r="C44" s="126"/>
      <c r="D44" s="126"/>
      <c r="E44" s="126"/>
      <c r="F44" s="128"/>
      <c r="G44" s="126"/>
      <c r="H44" s="326">
        <f t="shared" si="37"/>
        <v>0</v>
      </c>
      <c r="I44" s="146" t="s">
        <v>16</v>
      </c>
    </row>
    <row r="45" spans="1:9" ht="18.75" thickBot="1" x14ac:dyDescent="0.3">
      <c r="A45" s="115" t="s">
        <v>9</v>
      </c>
      <c r="B45" s="130"/>
      <c r="C45" s="130"/>
      <c r="D45" s="130"/>
      <c r="E45" s="130"/>
      <c r="F45" s="142"/>
      <c r="G45" s="337"/>
      <c r="H45" s="327">
        <f>SUM(B45:G45)</f>
        <v>0</v>
      </c>
      <c r="I45" s="147" t="s">
        <v>10</v>
      </c>
    </row>
    <row r="46" spans="1:9" ht="15.75" thickTop="1" x14ac:dyDescent="0.25"/>
  </sheetData>
  <pageMargins left="0.7" right="0.7" top="0.75" bottom="0.75" header="0.3" footer="0.3"/>
  <pageSetup paperSize="9" scale="71" orientation="portrait" horizontalDpi="300" verticalDpi="300" r:id="rId1"/>
  <colBreaks count="1" manualBreakCount="1">
    <brk id="9" max="1048575" man="1"/>
  </colBreaks>
  <ignoredErrors>
    <ignoredError sqref="B7:G7 B12:G12 C37:E3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rightToLeft="1" view="pageBreakPreview" zoomScale="85" zoomScaleNormal="85" zoomScaleSheetLayoutView="85" workbookViewId="0">
      <selection activeCell="W12" sqref="M12:W19"/>
    </sheetView>
  </sheetViews>
  <sheetFormatPr defaultRowHeight="15" x14ac:dyDescent="0.25"/>
  <cols>
    <col min="1" max="1" width="17.7109375" customWidth="1"/>
    <col min="2" max="7" width="8.7109375" customWidth="1"/>
    <col min="8" max="8" width="9.7109375" customWidth="1"/>
    <col min="9" max="9" width="18.7109375" customWidth="1"/>
    <col min="12" max="12" width="10.85546875" bestFit="1" customWidth="1"/>
    <col min="13" max="13" width="14.85546875" customWidth="1"/>
    <col min="14" max="19" width="12.5703125" bestFit="1" customWidth="1"/>
    <col min="20" max="20" width="12.5703125" customWidth="1"/>
    <col min="21" max="21" width="12" bestFit="1" customWidth="1"/>
    <col min="22" max="22" width="11.28515625" bestFit="1" customWidth="1"/>
    <col min="23" max="24" width="10.28515625" bestFit="1" customWidth="1"/>
  </cols>
  <sheetData>
    <row r="1" spans="1:24" ht="18.75" x14ac:dyDescent="0.45">
      <c r="A1" s="250" t="s">
        <v>204</v>
      </c>
      <c r="B1" s="87"/>
      <c r="C1" s="87"/>
      <c r="D1" s="87"/>
      <c r="E1" s="87"/>
      <c r="F1" s="87"/>
      <c r="G1" s="87"/>
      <c r="H1" s="87"/>
      <c r="I1" s="87"/>
    </row>
    <row r="2" spans="1:24" x14ac:dyDescent="0.25">
      <c r="A2" s="251" t="s">
        <v>205</v>
      </c>
      <c r="B2" s="86"/>
      <c r="C2" s="86"/>
      <c r="D2" s="86"/>
      <c r="E2" s="86"/>
      <c r="F2" s="86"/>
      <c r="G2" s="86"/>
      <c r="H2" s="86"/>
      <c r="I2" s="86"/>
    </row>
    <row r="3" spans="1:24" ht="18.75" x14ac:dyDescent="0.45">
      <c r="A3" s="29" t="s">
        <v>68</v>
      </c>
      <c r="B3" s="28"/>
      <c r="C3" s="28"/>
      <c r="D3" s="28"/>
      <c r="E3" s="28"/>
      <c r="F3" s="28"/>
      <c r="G3" s="28"/>
      <c r="H3" s="28"/>
      <c r="I3" s="34" t="s">
        <v>69</v>
      </c>
    </row>
    <row r="4" spans="1:24" ht="24" customHeight="1" x14ac:dyDescent="0.45">
      <c r="A4" s="103"/>
      <c r="B4" s="111" t="s">
        <v>181</v>
      </c>
      <c r="C4" s="112" t="s">
        <v>60</v>
      </c>
      <c r="D4" s="112" t="s">
        <v>62</v>
      </c>
      <c r="E4" s="112" t="s">
        <v>182</v>
      </c>
      <c r="F4" s="112" t="s">
        <v>183</v>
      </c>
      <c r="G4" s="113" t="s">
        <v>184</v>
      </c>
      <c r="H4" s="114" t="s">
        <v>59</v>
      </c>
      <c r="I4" s="103"/>
    </row>
    <row r="5" spans="1:24" ht="18.95" customHeight="1" thickBot="1" x14ac:dyDescent="0.5">
      <c r="A5" s="109" t="s">
        <v>180</v>
      </c>
      <c r="B5" s="118" t="s">
        <v>1</v>
      </c>
      <c r="C5" s="119" t="s">
        <v>2</v>
      </c>
      <c r="D5" s="119" t="s">
        <v>3</v>
      </c>
      <c r="E5" s="119" t="s">
        <v>4</v>
      </c>
      <c r="F5" s="119" t="s">
        <v>5</v>
      </c>
      <c r="G5" s="120" t="s">
        <v>6</v>
      </c>
      <c r="H5" s="121" t="s">
        <v>169</v>
      </c>
      <c r="I5" s="210" t="s">
        <v>179</v>
      </c>
    </row>
    <row r="6" spans="1:24" x14ac:dyDescent="0.25">
      <c r="A6" s="122">
        <v>2013</v>
      </c>
      <c r="B6" s="153">
        <f>('CH 1.3'!B6/'CH 1.4'!Q$14)*10000</f>
        <v>11.810161336968346</v>
      </c>
      <c r="C6" s="153">
        <f>('CH 1.3'!C6/'CH 1.4'!Q$15)*10000</f>
        <v>20.284218447148117</v>
      </c>
      <c r="D6" s="153">
        <f>('CH 1.3'!D6/'CH 1.4'!R$16)*10000</f>
        <v>21.350679481562704</v>
      </c>
      <c r="E6" s="153">
        <f>('CH 1.3'!E6/'CH 1.4'!Q$17)*10000</f>
        <v>16.318194150974033</v>
      </c>
      <c r="F6" s="153">
        <f>('CH 1.3'!F6/'CH 1.4'!Q$18)*10000</f>
        <v>11.987822528322603</v>
      </c>
      <c r="G6" s="153">
        <f>('CH 1.3'!G6/'CH 1.4'!Q$19)*10000</f>
        <v>23.540234311899841</v>
      </c>
      <c r="H6" s="154">
        <f>('CH 1.3'!H6/'CH 1.4'!Q$13)*10000</f>
        <v>19.371065052363061</v>
      </c>
      <c r="I6" s="123">
        <v>2013</v>
      </c>
    </row>
    <row r="7" spans="1:24" ht="18" x14ac:dyDescent="0.25">
      <c r="A7" s="116" t="s">
        <v>8</v>
      </c>
      <c r="B7" s="35">
        <f>('CH 1.3'!B7/'CH 1.4'!Q$14)*10000</f>
        <v>7.3813508356052164</v>
      </c>
      <c r="C7" s="35">
        <f>('CH 1.3'!C7/'CH 1.4'!Q$15)*10000</f>
        <v>16.653486978441435</v>
      </c>
      <c r="D7" s="35">
        <f>('CH 1.3'!D7/'CH 1.4'!R$16)*10000</f>
        <v>16.628012412264745</v>
      </c>
      <c r="E7" s="35">
        <f>('CH 1.3'!E7/'CH 1.4'!Q$17)*10000</f>
        <v>15.073124497108584</v>
      </c>
      <c r="F7" s="35">
        <f>('CH 1.3'!F7/'CH 1.4'!Q$18)*10000</f>
        <v>10.570444677346909</v>
      </c>
      <c r="G7" s="35">
        <f>('CH 1.3'!G7/'CH 1.4'!Q$19)*10000</f>
        <v>19.859988242933365</v>
      </c>
      <c r="H7" s="155">
        <f>('CH 1.3'!H7/'CH 1.4'!Q$13)*10000</f>
        <v>15.14646056180549</v>
      </c>
      <c r="I7" s="143" t="s">
        <v>72</v>
      </c>
    </row>
    <row r="8" spans="1:24" ht="18" x14ac:dyDescent="0.25">
      <c r="A8" s="105" t="s">
        <v>13</v>
      </c>
      <c r="B8" s="156">
        <f>('CH 1.3'!B8/'CH 1.4'!Q$14)*10000</f>
        <v>2.5955733676021624</v>
      </c>
      <c r="C8" s="156">
        <f>('CH 1.3'!C8/'CH 1.4'!Q$15)*10000</f>
        <v>10.57300922205793</v>
      </c>
      <c r="D8" s="156">
        <f>('CH 1.3'!D8/'CH 1.4'!R$16)*10000</f>
        <v>12.861099628968661</v>
      </c>
      <c r="E8" s="156">
        <f>('CH 1.3'!E8/'CH 1.4'!Q$17)*10000</f>
        <v>12.881283127282952</v>
      </c>
      <c r="F8" s="156">
        <f>('CH 1.3'!F8/'CH 1.4'!Q$18)*10000</f>
        <v>10.570444677346909</v>
      </c>
      <c r="G8" s="156">
        <f>('CH 1.3'!G8/'CH 1.4'!Q$19)*10000</f>
        <v>19.859988242933365</v>
      </c>
      <c r="H8" s="160">
        <f>('CH 1.3'!H8/'CH 1.4'!Q$13)*10000</f>
        <v>11.640893750205857</v>
      </c>
      <c r="I8" s="144" t="s">
        <v>14</v>
      </c>
    </row>
    <row r="9" spans="1:24" ht="18" x14ac:dyDescent="0.25">
      <c r="A9" s="105" t="s">
        <v>15</v>
      </c>
      <c r="B9" s="156">
        <f>('CH 1.3'!B9/'CH 1.4'!Q$14)*10000</f>
        <v>4.7857774680030536</v>
      </c>
      <c r="C9" s="156">
        <f>('CH 1.3'!C9/'CH 1.4'!Q$15)*10000</f>
        <v>6.0804777563835044</v>
      </c>
      <c r="D9" s="156">
        <f>('CH 1.3'!D9/'CH 1.4'!R$16)*10000</f>
        <v>3.7669127832960818</v>
      </c>
      <c r="E9" s="156">
        <f>('CH 1.3'!E9/'CH 1.4'!Q$17)*10000</f>
        <v>2.1918413698256334</v>
      </c>
      <c r="F9" s="282" t="s">
        <v>171</v>
      </c>
      <c r="G9" s="282" t="s">
        <v>171</v>
      </c>
      <c r="H9" s="160">
        <f>('CH 1.3'!H9/'CH 1.4'!Q$13)*10000</f>
        <v>3.5055668115996346</v>
      </c>
      <c r="I9" s="145" t="s">
        <v>16</v>
      </c>
    </row>
    <row r="10" spans="1:24" ht="18.75" thickBot="1" x14ac:dyDescent="0.3">
      <c r="A10" s="104" t="s">
        <v>9</v>
      </c>
      <c r="B10" s="156">
        <f>('CH 1.3'!B10/'CH 1.4'!Q$14)*10000</f>
        <v>4.42881050136313</v>
      </c>
      <c r="C10" s="156">
        <f>('CH 1.3'!C10/'CH 1.4'!Q$15)*10000</f>
        <v>3.6307314687066858</v>
      </c>
      <c r="D10" s="156">
        <f>('CH 1.3'!D10/'CH 1.4'!R$16)*10000</f>
        <v>4.7226670692979607</v>
      </c>
      <c r="E10" s="156">
        <f>('CH 1.3'!E10/'CH 1.4'!Q$17)*10000</f>
        <v>1.2450696538654484</v>
      </c>
      <c r="F10" s="159">
        <f>('CH 1.3'!F10/'CH 1.4'!Q$18)*10000</f>
        <v>1.4173778509756949</v>
      </c>
      <c r="G10" s="156">
        <f>('CH 1.3'!G10/'CH 1.4'!Q$19)*10000</f>
        <v>3.6802460689664773</v>
      </c>
      <c r="H10" s="160">
        <f>('CH 1.3'!H10/'CH 1.4'!Q$13)*10000</f>
        <v>4.2246044905575717</v>
      </c>
      <c r="I10" s="146" t="s">
        <v>10</v>
      </c>
    </row>
    <row r="11" spans="1:24" x14ac:dyDescent="0.25">
      <c r="A11" s="122">
        <v>2014</v>
      </c>
      <c r="B11" s="153">
        <f>('CH 1.3'!B11/'CH 1.4'!R$14)*10000</f>
        <v>12.844760511467111</v>
      </c>
      <c r="C11" s="153">
        <f>('CH 1.3'!C11/'CH 1.4'!R$15)*10000</f>
        <v>19.5045954470006</v>
      </c>
      <c r="D11" s="153">
        <f>('CH 1.3'!D11/'CH 1.4'!R$16)*10000</f>
        <v>22.440754207620788</v>
      </c>
      <c r="E11" s="153">
        <f>('CH 1.3'!E11/'CH 1.4'!R$17)*10000</f>
        <v>16.196276734688357</v>
      </c>
      <c r="F11" s="153">
        <f>('CH 1.3'!F11/'CH 1.4'!R$18)*10000</f>
        <v>10.761761228781056</v>
      </c>
      <c r="G11" s="153">
        <f>('CH 1.3'!G11/'CH 1.4'!R$19)*10000</f>
        <v>21.84521747670485</v>
      </c>
      <c r="H11" s="154">
        <f>('CH 1.3'!H11/'CH 1.4'!R$13)*10000</f>
        <v>19.708441115019827</v>
      </c>
      <c r="I11" s="123">
        <v>2014</v>
      </c>
    </row>
    <row r="12" spans="1:24" ht="18" x14ac:dyDescent="0.25">
      <c r="A12" s="116" t="s">
        <v>8</v>
      </c>
      <c r="B12" s="35">
        <f>('CH 1.3'!B12/'CH 1.4'!R$14)*10000</f>
        <v>7.942817522116826</v>
      </c>
      <c r="C12" s="35">
        <f>('CH 1.3'!C12/'CH 1.4'!R$15)*10000</f>
        <v>16.028152342757512</v>
      </c>
      <c r="D12" s="35">
        <f>('CH 1.3'!D12/'CH 1.4'!R$16)*10000</f>
        <v>17.270902380887556</v>
      </c>
      <c r="E12" s="35">
        <f>('CH 1.3'!E12/'CH 1.4'!R$17)*10000</f>
        <v>14.901476197834503</v>
      </c>
      <c r="F12" s="35">
        <f>('CH 1.3'!F12/'CH 1.4'!R$18)*10000</f>
        <v>9.1779548592623339</v>
      </c>
      <c r="G12" s="35">
        <f>('CH 1.3'!G12/'CH 1.4'!R$19)*10000</f>
        <v>18.479514468143275</v>
      </c>
      <c r="H12" s="155">
        <f>('CH 1.3'!H12/'CH 1.4'!R$13)*10000</f>
        <v>15.23373561689268</v>
      </c>
      <c r="I12" s="143" t="s">
        <v>72</v>
      </c>
      <c r="M12" s="6"/>
      <c r="N12" s="7" t="s">
        <v>49</v>
      </c>
      <c r="O12" s="8" t="s">
        <v>50</v>
      </c>
      <c r="P12" s="8" t="s">
        <v>51</v>
      </c>
      <c r="Q12" s="8" t="s">
        <v>52</v>
      </c>
      <c r="R12" s="8" t="s">
        <v>53</v>
      </c>
      <c r="S12" s="8" t="s">
        <v>54</v>
      </c>
      <c r="T12" s="9" t="s">
        <v>55</v>
      </c>
      <c r="U12" s="313">
        <v>2017</v>
      </c>
      <c r="V12" s="313">
        <v>2018</v>
      </c>
      <c r="W12">
        <v>2019</v>
      </c>
      <c r="X12" s="313">
        <v>2020</v>
      </c>
    </row>
    <row r="13" spans="1:24" ht="18" x14ac:dyDescent="0.25">
      <c r="A13" s="105" t="s">
        <v>13</v>
      </c>
      <c r="B13" s="156">
        <f>('CH 1.3'!B13/'CH 1.4'!R$14)*10000</f>
        <v>2.5205498017320762</v>
      </c>
      <c r="C13" s="156">
        <f>('CH 1.3'!C13/'CH 1.4'!R$15)*10000</f>
        <v>10.079402873352493</v>
      </c>
      <c r="D13" s="156">
        <f>('CH 1.3'!D13/'CH 1.4'!R$16)*10000</f>
        <v>13.300033745122841</v>
      </c>
      <c r="E13" s="156">
        <f>('CH 1.3'!E13/'CH 1.4'!R$17)*10000</f>
        <v>12.61240909786463</v>
      </c>
      <c r="F13" s="156">
        <f>('CH 1.3'!F13/'CH 1.4'!R$18)*10000</f>
        <v>9.1779548592623339</v>
      </c>
      <c r="G13" s="156">
        <f>('CH 1.3'!G13/'CH 1.4'!R$19)*10000</f>
        <v>18.479514468143275</v>
      </c>
      <c r="H13" s="160">
        <f>('CH 1.3'!H13/'CH 1.4'!R$13)*10000</f>
        <v>11.581401921281168</v>
      </c>
      <c r="I13" s="144" t="s">
        <v>14</v>
      </c>
      <c r="M13" s="10" t="s">
        <v>251</v>
      </c>
      <c r="N13" s="13">
        <v>44337441</v>
      </c>
      <c r="O13" s="14">
        <v>45757080</v>
      </c>
      <c r="P13" s="14">
        <v>47092044</v>
      </c>
      <c r="Q13" s="14">
        <v>48425835</v>
      </c>
      <c r="R13" s="14">
        <v>49855795</v>
      </c>
      <c r="S13" s="14">
        <v>51264387</v>
      </c>
      <c r="T13" s="14">
        <v>53446862</v>
      </c>
      <c r="U13" s="314">
        <v>54929523</v>
      </c>
      <c r="V13" s="3">
        <v>56003014</v>
      </c>
      <c r="W13" s="3">
        <f>SUM(W14:W19)</f>
        <v>57087313</v>
      </c>
      <c r="X13" s="3">
        <f>SUM(X14:X19)</f>
        <v>57629474</v>
      </c>
    </row>
    <row r="14" spans="1:24" ht="18" x14ac:dyDescent="0.25">
      <c r="A14" s="105" t="s">
        <v>15</v>
      </c>
      <c r="B14" s="156">
        <f>('CH 1.3'!B14/'CH 1.4'!R$14)*10000</f>
        <v>5.4222677203847498</v>
      </c>
      <c r="C14" s="156">
        <f>('CH 1.3'!C14/'CH 1.4'!R$15)*10000</f>
        <v>5.9487494694050183</v>
      </c>
      <c r="D14" s="156">
        <f>('CH 1.3'!D14/'CH 1.4'!R$16)*10000</f>
        <v>3.9708686357647149</v>
      </c>
      <c r="E14" s="156">
        <f>('CH 1.3'!E14/'CH 1.4'!R$17)*10000</f>
        <v>2.2890670999698712</v>
      </c>
      <c r="F14" s="282" t="s">
        <v>171</v>
      </c>
      <c r="G14" s="282" t="s">
        <v>171</v>
      </c>
      <c r="H14" s="160">
        <f>('CH 1.3'!H14/'CH 1.4'!R$13)*10000</f>
        <v>3.6523336956115133</v>
      </c>
      <c r="I14" s="145" t="s">
        <v>16</v>
      </c>
      <c r="M14" s="11" t="s">
        <v>45</v>
      </c>
      <c r="N14" s="15">
        <v>8264070</v>
      </c>
      <c r="O14" s="16">
        <v>8264070</v>
      </c>
      <c r="P14" s="16">
        <v>8264070</v>
      </c>
      <c r="Q14" s="16">
        <v>8264070</v>
      </c>
      <c r="R14" s="16">
        <v>8264070</v>
      </c>
      <c r="S14" s="16">
        <v>8264070</v>
      </c>
      <c r="T14" s="16">
        <v>9121167</v>
      </c>
      <c r="U14" s="16">
        <v>9304277</v>
      </c>
      <c r="V14" s="3">
        <v>9366829</v>
      </c>
      <c r="W14" s="3">
        <v>9503738</v>
      </c>
      <c r="X14" s="3">
        <v>9282410</v>
      </c>
    </row>
    <row r="15" spans="1:24" ht="18.75" thickBot="1" x14ac:dyDescent="0.3">
      <c r="A15" s="104" t="s">
        <v>9</v>
      </c>
      <c r="B15" s="156">
        <f>('CH 1.3'!B15/'CH 1.4'!R$14)*10000</f>
        <v>4.9019429893502844</v>
      </c>
      <c r="C15" s="156">
        <f>('CH 1.3'!C15/'CH 1.4'!R$15)*10000</f>
        <v>3.4764431042430863</v>
      </c>
      <c r="D15" s="156">
        <f>('CH 1.3'!D15/'CH 1.4'!R$16)*10000</f>
        <v>5.1698518267332325</v>
      </c>
      <c r="E15" s="156">
        <f>('CH 1.3'!E15/'CH 1.4'!R$17)*10000</f>
        <v>1.2948005368538549</v>
      </c>
      <c r="F15" s="159">
        <f>('CH 1.3'!F15/'CH 1.4'!R$18)*10000</f>
        <v>1.5838063695187214</v>
      </c>
      <c r="G15" s="156">
        <f>('CH 1.3'!G15/'CH 1.4'!R$19)*10000</f>
        <v>3.3657030085615731</v>
      </c>
      <c r="H15" s="160">
        <f>('CH 1.3'!H15/'CH 1.4'!R$13)*10000</f>
        <v>4.4747054981271486</v>
      </c>
      <c r="I15" s="146" t="s">
        <v>10</v>
      </c>
      <c r="M15" s="11" t="s">
        <v>2</v>
      </c>
      <c r="N15" s="17">
        <v>1228543</v>
      </c>
      <c r="O15" s="18">
        <v>1195020</v>
      </c>
      <c r="P15" s="18">
        <v>1208964</v>
      </c>
      <c r="Q15" s="18">
        <v>1253191</v>
      </c>
      <c r="R15" s="18">
        <v>1314562</v>
      </c>
      <c r="S15" s="18">
        <v>1370322</v>
      </c>
      <c r="T15" s="18">
        <v>1423726</v>
      </c>
      <c r="U15" s="18">
        <v>1501116</v>
      </c>
      <c r="V15" s="3">
        <v>1503091</v>
      </c>
      <c r="W15" s="3">
        <v>1483756</v>
      </c>
      <c r="X15" s="3">
        <v>1472204</v>
      </c>
    </row>
    <row r="16" spans="1:24" x14ac:dyDescent="0.25">
      <c r="A16" s="122">
        <v>2015</v>
      </c>
      <c r="B16" s="153">
        <f>('CH 1.3'!B16/'CH 1.4'!S$14)*10000</f>
        <v>15.045855129494305</v>
      </c>
      <c r="C16" s="153">
        <f>('CH 1.3'!C16/'CH 1.4'!S$15)*10000</f>
        <v>18.929857361992291</v>
      </c>
      <c r="D16" s="153">
        <f>('CH 1.3'!D16/'CH 1.4'!S$16)*10000</f>
        <v>22.340428545784068</v>
      </c>
      <c r="E16" s="153">
        <f>('CH 1.3'!E16/'CH 1.4'!S$17)*10000</f>
        <v>15.551433939345561</v>
      </c>
      <c r="F16" s="161">
        <f>('CH 1.3'!F16/'CH 1.4'!S$18)*10000</f>
        <v>10.099311261429408</v>
      </c>
      <c r="G16" s="153">
        <f>('CH 1.3'!G16/'CH 1.4'!S$19)*10000</f>
        <v>21.002102476661602</v>
      </c>
      <c r="H16" s="280">
        <f>('CH 1.3'!H16/'CH 1.4'!S$13)*10000</f>
        <v>19.836772845835451</v>
      </c>
      <c r="I16" s="123">
        <v>2015</v>
      </c>
      <c r="M16" s="11" t="s">
        <v>46</v>
      </c>
      <c r="N16" s="15">
        <v>27422983</v>
      </c>
      <c r="O16" s="16">
        <v>28171083</v>
      </c>
      <c r="P16" s="16">
        <v>28894675</v>
      </c>
      <c r="Q16" s="16">
        <v>29601529</v>
      </c>
      <c r="R16" s="16">
        <v>30300675</v>
      </c>
      <c r="S16" s="16">
        <v>31062072</v>
      </c>
      <c r="T16" s="16">
        <v>31787580</v>
      </c>
      <c r="U16" s="16">
        <v>32612641</v>
      </c>
      <c r="V16" s="3">
        <v>33413660</v>
      </c>
      <c r="W16" s="3">
        <v>34218169</v>
      </c>
      <c r="X16" s="3">
        <v>35013414</v>
      </c>
    </row>
    <row r="17" spans="1:24" ht="18" x14ac:dyDescent="0.25">
      <c r="A17" s="116" t="s">
        <v>8</v>
      </c>
      <c r="B17" s="35">
        <f>('CH 1.3'!B17/'CH 1.4'!S$14)*10000</f>
        <v>8.4970238635442339</v>
      </c>
      <c r="C17" s="35">
        <f>('CH 1.3'!C17/'CH 1.4'!S$15)*10000</f>
        <v>15.572982116612009</v>
      </c>
      <c r="D17" s="35">
        <f>('CH 1.3'!D17/'CH 1.4'!S$16)*10000</f>
        <v>16.980837595122438</v>
      </c>
      <c r="E17" s="35">
        <f>('CH 1.3'!E17/'CH 1.4'!S$17)*10000</f>
        <v>14.152093408625227</v>
      </c>
      <c r="F17" s="201">
        <f>('CH 1.3'!F17/'CH 1.4'!S$18)*10000</f>
        <v>9.0573839420130522</v>
      </c>
      <c r="G17" s="35">
        <f>('CH 1.3'!G17/'CH 1.4'!S$19)*10000</f>
        <v>17.693138129619236</v>
      </c>
      <c r="H17" s="281">
        <f>('CH 1.3'!H17/'CH 1.4'!S$13)*10000</f>
        <v>15.024465229633975</v>
      </c>
      <c r="I17" s="143" t="s">
        <v>72</v>
      </c>
      <c r="M17" s="11" t="s">
        <v>4</v>
      </c>
      <c r="N17" s="17">
        <v>2773479</v>
      </c>
      <c r="O17" s="18">
        <v>3295298</v>
      </c>
      <c r="P17" s="18">
        <v>3623001</v>
      </c>
      <c r="Q17" s="18">
        <v>3855206</v>
      </c>
      <c r="R17" s="18">
        <v>3992893</v>
      </c>
      <c r="S17" s="18">
        <v>4159102</v>
      </c>
      <c r="T17" s="18">
        <v>4414051</v>
      </c>
      <c r="U17" s="18">
        <v>4559963</v>
      </c>
      <c r="V17" s="18">
        <v>4601706</v>
      </c>
      <c r="W17" s="3">
        <v>4617927</v>
      </c>
      <c r="X17" s="3">
        <v>4602777</v>
      </c>
    </row>
    <row r="18" spans="1:24" ht="18" x14ac:dyDescent="0.25">
      <c r="A18" s="105" t="s">
        <v>13</v>
      </c>
      <c r="B18" s="156">
        <f>('CH 1.3'!B18/'CH 1.4'!S$14)*10000</f>
        <v>2.4999788239935041</v>
      </c>
      <c r="C18" s="156">
        <f>('CH 1.3'!C18/'CH 1.4'!S$15)*10000</f>
        <v>9.7057479920777734</v>
      </c>
      <c r="D18" s="156">
        <f>('CH 1.3'!D18/'CH 1.4'!S$16)*10000</f>
        <v>13.294992040453709</v>
      </c>
      <c r="E18" s="156">
        <f>('CH 1.3'!E18/'CH 1.4'!S$17)*10000</f>
        <v>12.017017134948842</v>
      </c>
      <c r="F18" s="200">
        <f>('CH 1.3'!F18/'CH 1.4'!S$18)*10000</f>
        <v>9.0573839420130522</v>
      </c>
      <c r="G18" s="156">
        <f>('CH 1.3'!G18/'CH 1.4'!S$19)*10000</f>
        <v>17.693138129619236</v>
      </c>
      <c r="H18" s="283">
        <f>('CH 1.3'!H18/'CH 1.4'!S$13)*10000</f>
        <v>11.494334263667291</v>
      </c>
      <c r="I18" s="144" t="s">
        <v>14</v>
      </c>
      <c r="L18" s="23"/>
      <c r="M18" s="11" t="s">
        <v>5</v>
      </c>
      <c r="N18" s="15">
        <v>1715098</v>
      </c>
      <c r="O18" s="16">
        <v>1732717</v>
      </c>
      <c r="P18" s="16">
        <v>1832903</v>
      </c>
      <c r="Q18" s="16">
        <v>2003700</v>
      </c>
      <c r="R18" s="16">
        <v>2216180</v>
      </c>
      <c r="S18" s="16">
        <v>2437790</v>
      </c>
      <c r="T18" s="16">
        <v>2617634</v>
      </c>
      <c r="U18" s="16">
        <v>2724606</v>
      </c>
      <c r="V18" s="3">
        <v>2760170</v>
      </c>
      <c r="W18" s="3">
        <v>2799202</v>
      </c>
      <c r="X18" s="3">
        <v>2794148</v>
      </c>
    </row>
    <row r="19" spans="1:24" ht="18" x14ac:dyDescent="0.25">
      <c r="A19" s="105" t="s">
        <v>15</v>
      </c>
      <c r="B19" s="156">
        <f>('CH 1.3'!B19/'CH 1.4'!S$14)*10000</f>
        <v>5.9970450395507298</v>
      </c>
      <c r="C19" s="156">
        <f>('CH 1.3'!C19/'CH 1.4'!S$15)*10000</f>
        <v>5.8672341245342334</v>
      </c>
      <c r="D19" s="156">
        <f>('CH 1.3'!D19/'CH 1.4'!S$16)*10000</f>
        <v>3.6858455546687288</v>
      </c>
      <c r="E19" s="156">
        <f>('CH 1.3'!E19/'CH 1.4'!S$17)*10000</f>
        <v>2.1350762736763849</v>
      </c>
      <c r="F19" s="282" t="s">
        <v>171</v>
      </c>
      <c r="G19" s="282" t="s">
        <v>171</v>
      </c>
      <c r="H19" s="283">
        <f>('CH 1.3'!H19/'CH 1.4'!S$13)*10000</f>
        <v>3.5301309659666855</v>
      </c>
      <c r="I19" s="145" t="s">
        <v>16</v>
      </c>
      <c r="L19" s="22"/>
      <c r="M19" s="12" t="s">
        <v>6</v>
      </c>
      <c r="N19" s="17">
        <v>2933268</v>
      </c>
      <c r="O19" s="18">
        <v>3098892</v>
      </c>
      <c r="P19" s="18">
        <v>3268431</v>
      </c>
      <c r="Q19" s="18">
        <v>3448139</v>
      </c>
      <c r="R19" s="18">
        <v>3767415</v>
      </c>
      <c r="S19" s="18">
        <v>3971031</v>
      </c>
      <c r="T19" s="18">
        <v>4132415</v>
      </c>
      <c r="U19" s="18">
        <v>4226920</v>
      </c>
      <c r="V19" s="3">
        <v>4420110</v>
      </c>
      <c r="W19" s="3">
        <v>4464521</v>
      </c>
      <c r="X19" s="3">
        <v>4464521</v>
      </c>
    </row>
    <row r="20" spans="1:24" ht="18.75" thickBot="1" x14ac:dyDescent="0.3">
      <c r="A20" s="104" t="s">
        <v>9</v>
      </c>
      <c r="B20" s="156">
        <f>('CH 1.3'!B20/'CH 1.4'!S$14)*10000</f>
        <v>6.5488312659500707</v>
      </c>
      <c r="C20" s="156">
        <f>('CH 1.3'!C20/'CH 1.4'!S$15)*10000</f>
        <v>3.3568752453802828</v>
      </c>
      <c r="D20" s="156">
        <f>('CH 1.3'!D20/'CH 1.4'!S$16)*10000</f>
        <v>5.3595909506616302</v>
      </c>
      <c r="E20" s="156">
        <f>('CH 1.3'!E20/'CH 1.4'!S$17)*10000</f>
        <v>1.3993405307203335</v>
      </c>
      <c r="F20" s="200">
        <f>('CH 1.3'!F20/'CH 1.4'!S$18)*10000</f>
        <v>1.0419273194163565</v>
      </c>
      <c r="G20" s="156">
        <f>('CH 1.3'!G20/'CH 1.4'!S$19)*10000</f>
        <v>3.3089643470423677</v>
      </c>
      <c r="H20" s="156">
        <f>('CH 1.3'!H20/'CH 1.4'!S$13)*10000</f>
        <v>4.8123076162014771</v>
      </c>
      <c r="I20" s="146" t="s">
        <v>10</v>
      </c>
      <c r="L20" s="22"/>
      <c r="M20" s="22"/>
      <c r="P20" s="22"/>
      <c r="R20" s="22"/>
      <c r="S20" s="22"/>
      <c r="T20" s="22"/>
      <c r="U20" s="22"/>
      <c r="V20" s="22"/>
    </row>
    <row r="21" spans="1:24" x14ac:dyDescent="0.25">
      <c r="A21" s="122">
        <v>2016</v>
      </c>
      <c r="B21" s="153">
        <f>('CH 1.3'!B21/'CH 1.4'!T$14)*10000</f>
        <v>13.803058314796779</v>
      </c>
      <c r="C21" s="153">
        <f>('CH 1.3'!C21/'CH 1.4'!T$15)*10000</f>
        <v>18.212774087148791</v>
      </c>
      <c r="D21" s="153">
        <f>('CH 1.3'!D21/'CH 1.4'!T$16)*10000</f>
        <v>22.238559840038153</v>
      </c>
      <c r="E21" s="153">
        <f>('CH 1.3'!E21/'CH 1.4'!T$17)*10000</f>
        <v>14.925065433090829</v>
      </c>
      <c r="F21" s="153">
        <f>('CH 1.3'!F21/'CH 1.4'!T$18)*10000</f>
        <v>10.035780403219089</v>
      </c>
      <c r="G21" s="153">
        <f>('CH 1.3'!G21/'CH 1.4'!T$19)*10000</f>
        <v>20.34887589944379</v>
      </c>
      <c r="H21" s="280">
        <f>('CH 1.3'!H21/'CH 1.4'!T$13)*10000</f>
        <v>19.364654186807076</v>
      </c>
      <c r="I21" s="123">
        <v>2016</v>
      </c>
    </row>
    <row r="22" spans="1:24" ht="18" x14ac:dyDescent="0.25">
      <c r="A22" s="116" t="s">
        <v>8</v>
      </c>
      <c r="B22" s="35">
        <f>('CH 1.3'!B22/'CH 1.4'!T$14)*10000</f>
        <v>7.5264491923018175</v>
      </c>
      <c r="C22" s="35">
        <f>('CH 1.3'!C22/'CH 1.4'!T$15)*10000</f>
        <v>15.052053555248692</v>
      </c>
      <c r="D22" s="35">
        <f>('CH 1.3'!D22/'CH 1.4'!T$16)*10000</f>
        <v>16.755915360653436</v>
      </c>
      <c r="E22" s="35">
        <f>('CH 1.3'!E22/'CH 1.4'!T$17)*10000</f>
        <v>13.416247342860334</v>
      </c>
      <c r="F22" s="35">
        <f>('CH 1.3'!F22/'CH 1.4'!T$18)*10000</f>
        <v>9.0654384837605253</v>
      </c>
      <c r="G22" s="35">
        <f>('CH 1.3'!G22/'CH 1.4'!T$19)*10000</f>
        <v>17.176396852687834</v>
      </c>
      <c r="H22" s="35">
        <f>('CH 1.3'!H22/'CH 1.4'!T$13)*10000</f>
        <v>14.531068259910189</v>
      </c>
      <c r="I22" s="143" t="s">
        <v>72</v>
      </c>
    </row>
    <row r="23" spans="1:24" ht="18" x14ac:dyDescent="0.25">
      <c r="A23" s="105" t="s">
        <v>13</v>
      </c>
      <c r="B23" s="156">
        <f>('CH 1.3'!B23/'CH 1.4'!T$14)*10000</f>
        <v>2.2179179484379574</v>
      </c>
      <c r="C23" s="156">
        <f>('CH 1.3'!C23/'CH 1.4'!T$15)*10000</f>
        <v>9.383828068041181</v>
      </c>
      <c r="D23" s="156">
        <f>('CH 1.3'!D23/'CH 1.4'!T$16)*10000</f>
        <v>13.160800539078471</v>
      </c>
      <c r="E23" s="156">
        <f>('CH 1.3'!E23/'CH 1.4'!T$17)*10000</f>
        <v>11.404489889219676</v>
      </c>
      <c r="F23" s="156">
        <f>('CH 1.3'!F23/'CH 1.4'!T$18)*10000</f>
        <v>9.0654384837605253</v>
      </c>
      <c r="G23" s="156">
        <f>('CH 1.3'!G23/'CH 1.4'!T$19)*10000</f>
        <v>17.176396852687834</v>
      </c>
      <c r="H23" s="156">
        <f>('CH 1.3'!H23/'CH 1.4'!T$13)*10000</f>
        <v>11.169785795843357</v>
      </c>
      <c r="I23" s="144" t="s">
        <v>14</v>
      </c>
    </row>
    <row r="24" spans="1:24" ht="18" x14ac:dyDescent="0.25">
      <c r="A24" s="105" t="s">
        <v>15</v>
      </c>
      <c r="B24" s="156">
        <f>('CH 1.3'!B24/'CH 1.4'!T$14)*10000</f>
        <v>5.3085312438638601</v>
      </c>
      <c r="C24" s="156">
        <f>('CH 1.3'!C24/'CH 1.4'!T$15)*10000</f>
        <v>5.6682254872075104</v>
      </c>
      <c r="D24" s="156">
        <f>('CH 1.3'!D24/'CH 1.4'!T$16)*10000</f>
        <v>3.5951148215749673</v>
      </c>
      <c r="E24" s="156">
        <f>('CH 1.3'!E24/'CH 1.4'!T$17)*10000</f>
        <v>2.0117574536406582</v>
      </c>
      <c r="F24" s="282" t="s">
        <v>171</v>
      </c>
      <c r="G24" s="282" t="s">
        <v>171</v>
      </c>
      <c r="H24" s="137">
        <f>('CH 1.3'!H24/'CH 1.4'!T$13)*10000</f>
        <v>3.3612824640668335</v>
      </c>
      <c r="I24" s="145" t="s">
        <v>16</v>
      </c>
    </row>
    <row r="25" spans="1:24" ht="16.5" customHeight="1" x14ac:dyDescent="0.25">
      <c r="A25" s="104" t="s">
        <v>9</v>
      </c>
      <c r="B25" s="156">
        <f>('CH 1.3'!B25/'CH 1.4'!T$14)*10000</f>
        <v>6.2766091224949614</v>
      </c>
      <c r="C25" s="156">
        <f>('CH 1.3'!C25/'CH 1.4'!T$15)*10000</f>
        <v>3.1607205319000991</v>
      </c>
      <c r="D25" s="156">
        <f>('CH 1.3'!D25/'CH 1.4'!T$16)*10000</f>
        <v>5.4826444793847164</v>
      </c>
      <c r="E25" s="156">
        <f>('CH 1.3'!E25/'CH 1.4'!T$17)*10000</f>
        <v>1.5088180902304935</v>
      </c>
      <c r="F25" s="156">
        <f>('CH 1.3'!F25/'CH 1.4'!T$18)*10000</f>
        <v>0.97034191945856441</v>
      </c>
      <c r="G25" s="156">
        <f>('CH 1.3'!G25/'CH 1.4'!T$19)*10000</f>
        <v>3.1724790467559529</v>
      </c>
      <c r="H25" s="156">
        <f>('CH 1.3'!H25/'CH 1.4'!T$13)*10000</f>
        <v>4.8335859268968866</v>
      </c>
      <c r="I25" s="146" t="s">
        <v>10</v>
      </c>
    </row>
    <row r="26" spans="1:24" x14ac:dyDescent="0.25">
      <c r="A26" s="122">
        <v>2017</v>
      </c>
      <c r="B26" s="153">
        <f>('CH 1.3'!B26/'CH 1.4'!T$14)*10000</f>
        <v>14.731667559644507</v>
      </c>
      <c r="C26" s="153">
        <f>('CH 1.3'!C26/'CH 1.4'!T$15)*10000</f>
        <v>18.121464382893901</v>
      </c>
      <c r="D26" s="153">
        <f>('CH 1.3'!D26/'CH 1.4'!T$16)*10000</f>
        <v>22.958966992768872</v>
      </c>
      <c r="E26" s="153">
        <f>('CH 1.3'!E26/'CH 1.4'!T$17)*10000</f>
        <v>15.169738636911989</v>
      </c>
      <c r="F26" s="153">
        <f>('CH 1.3'!F26/'CH 1.4'!U$18)*10000</f>
        <v>9.3591513782176214</v>
      </c>
      <c r="G26" s="153">
        <f>('CH 1.3'!G26/'CH 1.4'!T$19)*10000</f>
        <v>20.636843105060841</v>
      </c>
      <c r="H26" s="153">
        <f>('CH 1.3'!H26/'CH 1.4'!U$13)*10000</f>
        <v>19.437998760702875</v>
      </c>
      <c r="I26" s="123">
        <v>2017</v>
      </c>
    </row>
    <row r="27" spans="1:24" ht="18" x14ac:dyDescent="0.25">
      <c r="A27" s="116" t="s">
        <v>8</v>
      </c>
      <c r="B27" s="35">
        <f>('CH 1.3'!B27/'CH 1.4'!U$14)*10000</f>
        <v>7.9071162649177369</v>
      </c>
      <c r="C27" s="35">
        <f>('CH 1.3'!C27/'CH 1.4'!U$15)*10000</f>
        <v>14.24939844755502</v>
      </c>
      <c r="D27" s="35">
        <f>('CH 1.3'!D27/'CH 1.4'!U$16)*10000</f>
        <v>16.974706218978096</v>
      </c>
      <c r="E27" s="35">
        <f>('CH 1.3'!E27/'CH 1.4'!U$17)*10000</f>
        <v>13.094404494071552</v>
      </c>
      <c r="F27" s="35">
        <f>('CH 1.3'!F27/'CH 1.4'!U$18)*10000</f>
        <v>8.1589778485403031</v>
      </c>
      <c r="G27" s="35">
        <f>('CH 1.3'!G27/'CH 1.4'!U$19)*10000</f>
        <v>16.946145183727158</v>
      </c>
      <c r="H27" s="35">
        <f>('CH 1.3'!H27/'CH 1.4'!U$13)*10000</f>
        <v>14.602711915047943</v>
      </c>
      <c r="I27" s="143" t="s">
        <v>72</v>
      </c>
    </row>
    <row r="28" spans="1:24" ht="18" x14ac:dyDescent="0.25">
      <c r="A28" s="105" t="s">
        <v>13</v>
      </c>
      <c r="B28" s="156" t="s">
        <v>31</v>
      </c>
      <c r="C28" s="156">
        <f>('CH 1.3'!C28/'CH 1.4'!U$15)*10000</f>
        <v>8.8733981917453413</v>
      </c>
      <c r="D28" s="156">
        <f>('CH 1.3'!D28/'CH 1.4'!U$16)*10000</f>
        <v>13.209601761476478</v>
      </c>
      <c r="E28" s="156">
        <f>('CH 1.3'!E28/'CH 1.4'!U$17)*10000</f>
        <v>11.050528260865276</v>
      </c>
      <c r="F28" s="156">
        <f>('CH 1.3'!F28/'CH 1.4'!U$18)*10000</f>
        <v>8.1589778485403031</v>
      </c>
      <c r="G28" s="156">
        <f>('CH 1.3'!G28/'CH 1.4'!U$19)*10000</f>
        <v>16.946145183727158</v>
      </c>
      <c r="H28" s="137" t="s">
        <v>11</v>
      </c>
      <c r="I28" s="144" t="s">
        <v>14</v>
      </c>
    </row>
    <row r="29" spans="1:24" ht="18" x14ac:dyDescent="0.25">
      <c r="A29" s="105" t="s">
        <v>15</v>
      </c>
      <c r="B29" s="156" t="s">
        <v>31</v>
      </c>
      <c r="C29" s="156">
        <f>('CH 1.3'!C29/'CH 1.4'!U$15)*10000</f>
        <v>5.3760002558096778</v>
      </c>
      <c r="D29" s="156">
        <f>('CH 1.3'!D29/'CH 1.4'!U$16)*10000</f>
        <v>3.765104457501617</v>
      </c>
      <c r="E29" s="156">
        <f>('CH 1.3'!E29/'CH 1.4'!U$17)*10000</f>
        <v>2.0438762332062783</v>
      </c>
      <c r="F29" s="282" t="s">
        <v>171</v>
      </c>
      <c r="G29" s="282" t="s">
        <v>171</v>
      </c>
      <c r="H29" s="137" t="s">
        <v>11</v>
      </c>
      <c r="I29" s="145" t="s">
        <v>16</v>
      </c>
    </row>
    <row r="30" spans="1:24" ht="18" x14ac:dyDescent="0.25">
      <c r="A30" s="104" t="s">
        <v>9</v>
      </c>
      <c r="B30" s="156">
        <f>('CH 1.3'!B30/'CH 1.4'!U$14)*10000</f>
        <v>6.5346291818268094</v>
      </c>
      <c r="C30" s="156">
        <f>('CH 1.3'!C30/'CH 1.4'!U$15)*10000</f>
        <v>2.9378142661859576</v>
      </c>
      <c r="D30" s="156">
        <f>('CH 1.3'!D30/'CH 1.4'!U$16)*10000</f>
        <v>5.4034262358574399</v>
      </c>
      <c r="E30" s="156">
        <f>('CH 1.3'!E30/'CH 1.4'!U$17)*10000</f>
        <v>1.5899251814104631</v>
      </c>
      <c r="F30" s="156">
        <f>('CH 1.3'!F30/'CH 1.4'!U$18)*10000</f>
        <v>1.2001735296773186</v>
      </c>
      <c r="G30" s="156">
        <f>('CH 1.3'!G30/'CH 1.4'!U$19)*10000</f>
        <v>3.2293017137774074</v>
      </c>
      <c r="H30" s="156">
        <f>('CH 1.3'!H30/'CH 1.4'!U$13)*10000</f>
        <v>4.8352868456549318</v>
      </c>
      <c r="I30" s="146" t="s">
        <v>10</v>
      </c>
    </row>
    <row r="31" spans="1:24" x14ac:dyDescent="0.25">
      <c r="A31" s="122">
        <v>2018</v>
      </c>
      <c r="B31" s="153">
        <f>'CH 1.3'!B31/'CH 1.4'!V14*10000</f>
        <v>15.94563112020087</v>
      </c>
      <c r="C31" s="153">
        <f>'CH 1.3'!C31/'CH 1.4'!V15*10000</f>
        <v>17.776701477156074</v>
      </c>
      <c r="D31" s="153">
        <f>'CH 1.3'!D31/'CH 1.4'!V16*10000</f>
        <v>22.489604550953111</v>
      </c>
      <c r="E31" s="153">
        <f>'CH 1.3'!E31/'CH 1.4'!V17*10000</f>
        <v>14.829282879001832</v>
      </c>
      <c r="F31" s="153">
        <f>'CH 1.3'!F31/'CH 1.4'!V18*10000</f>
        <v>10.347188760112601</v>
      </c>
      <c r="G31" s="153">
        <f>'CH 1.3'!G31/'CH 1.4'!V19*10000</f>
        <v>19.662406591691159</v>
      </c>
      <c r="H31" s="153">
        <f>'CH 1.3'!H31/'CH 1.4'!V13*10000</f>
        <v>19.842682038505998</v>
      </c>
      <c r="I31" s="123">
        <v>2018</v>
      </c>
    </row>
    <row r="32" spans="1:24" ht="18" x14ac:dyDescent="0.25">
      <c r="A32" s="116" t="s">
        <v>8</v>
      </c>
      <c r="B32" s="35">
        <f>'CH 1.3'!B32/'CH 1.4'!V14*10000</f>
        <v>8.4190711712576363</v>
      </c>
      <c r="C32" s="35">
        <f>'CH 1.3'!C32/'CH 1.4'!V15*10000</f>
        <v>14.377040378792767</v>
      </c>
      <c r="D32" s="35">
        <f>'CH 1.3'!D32/'CH 1.4'!V16*10000</f>
        <v>16.838323009212402</v>
      </c>
      <c r="E32" s="35">
        <f>'CH 1.3'!E32/'CH 1.4'!V17*10000</f>
        <v>12.856101628396077</v>
      </c>
      <c r="F32" s="35">
        <f>'CH 1.3'!F32/'CH 1.4'!V18*10000</f>
        <v>9.0501671998463866</v>
      </c>
      <c r="G32" s="35">
        <f>'CH 1.3'!G32/'CH 1.4'!V19*10000</f>
        <v>16.21000382343426</v>
      </c>
      <c r="H32" s="35">
        <f>'CH 1.3'!H32/'CH 1.4'!V13*10000</f>
        <v>14.622248723970463</v>
      </c>
      <c r="I32" s="143" t="s">
        <v>72</v>
      </c>
    </row>
    <row r="33" spans="1:9" ht="18" x14ac:dyDescent="0.25">
      <c r="A33" s="105" t="s">
        <v>13</v>
      </c>
      <c r="B33" s="156" t="s">
        <v>31</v>
      </c>
      <c r="C33" s="156">
        <f>'CH 1.3'!C33/'CH 1.4'!V15*10000</f>
        <v>9.4205873097503741</v>
      </c>
      <c r="D33" s="156">
        <f>'CH 1.3'!D33/'CH 1.4'!V16*10000</f>
        <v>13.072497894573656</v>
      </c>
      <c r="E33" s="156">
        <f>'CH 1.3'!E33/'CH 1.4'!V17*10000</f>
        <v>10.92420941276996</v>
      </c>
      <c r="F33" s="156">
        <f>'CH 1.3'!F33/'CH 1.4'!V18*10000</f>
        <v>9.0501671998463866</v>
      </c>
      <c r="G33" s="156">
        <f>'CH 1.3'!G33/'CH 1.4'!V18*10000</f>
        <v>25.958546031585012</v>
      </c>
      <c r="H33" s="137" t="s">
        <v>11</v>
      </c>
      <c r="I33" s="144" t="s">
        <v>14</v>
      </c>
    </row>
    <row r="34" spans="1:9" ht="18" x14ac:dyDescent="0.25">
      <c r="A34" s="105" t="s">
        <v>15</v>
      </c>
      <c r="B34" s="156" t="s">
        <v>31</v>
      </c>
      <c r="C34" s="156">
        <f>'CH 1.3'!C34/'CH 1.4'!V15*10000</f>
        <v>4.9564530690423929</v>
      </c>
      <c r="D34" s="156">
        <f>'CH 1.3'!D34/'CH 1.4'!V16*10000</f>
        <v>3.7658251146387438</v>
      </c>
      <c r="E34" s="156">
        <f>'CH 1.3'!E34/'CH 1.4'!V17*10000</f>
        <v>1.9318922156261178</v>
      </c>
      <c r="F34" s="282" t="s">
        <v>171</v>
      </c>
      <c r="G34" s="282" t="s">
        <v>171</v>
      </c>
      <c r="H34" s="137" t="s">
        <v>11</v>
      </c>
      <c r="I34" s="145" t="s">
        <v>16</v>
      </c>
    </row>
    <row r="35" spans="1:9" ht="18.75" thickBot="1" x14ac:dyDescent="0.3">
      <c r="A35" s="115" t="s">
        <v>9</v>
      </c>
      <c r="B35" s="166">
        <f>'CH 1.3'!B35/'CH 1.4'!V14*10000</f>
        <v>7.526559948943234</v>
      </c>
      <c r="C35" s="166">
        <f>'CH 1.3'!C35/'CH 1.4'!V15*10000</f>
        <v>3.399661098363306</v>
      </c>
      <c r="D35" s="166">
        <f>'CH 1.3'!D35/'CH 1.4'!V16*10000</f>
        <v>5.6512815417407136</v>
      </c>
      <c r="E35" s="166">
        <f>'CH 1.3'!E35/'CH 1.4'!V17*10000</f>
        <v>1.9731812506057536</v>
      </c>
      <c r="F35" s="166">
        <f>'CH 1.3'!F35/'CH 1.4'!V18*10000</f>
        <v>1.2970215602662154</v>
      </c>
      <c r="G35" s="166">
        <f>'CH 1.3'!G35/'CH 1.4'!V19*10000</f>
        <v>3.4524027682568983</v>
      </c>
      <c r="H35" s="166">
        <f>'CH 1.3'!H35/'CH 1.4'!V13*10000</f>
        <v>5.2204333145355353</v>
      </c>
      <c r="I35" s="147" t="s">
        <v>10</v>
      </c>
    </row>
    <row r="36" spans="1:9" ht="15.75" thickTop="1" x14ac:dyDescent="0.25">
      <c r="A36" s="122">
        <v>2019</v>
      </c>
      <c r="B36" s="153">
        <f>'CH 1.3'!B36/'CH 1.4'!W$14*10000</f>
        <v>17.753014655917493</v>
      </c>
      <c r="C36" s="153">
        <f>'CH 1.3'!C36/'CH 1.4'!W$15*10000</f>
        <v>17.516357136887734</v>
      </c>
      <c r="D36" s="153">
        <f>'CH 1.3'!D36/'CH 1.4'!W$16*10000</f>
        <v>22.499158268813272</v>
      </c>
      <c r="E36" s="153">
        <f>'CH 1.3'!E36/'CH 1.4'!W$17*10000</f>
        <v>14.928776483474078</v>
      </c>
      <c r="F36" s="153">
        <f>'CH 1.3'!F36/'CH 1.4'!W$18*10000</f>
        <v>11.196048016541857</v>
      </c>
      <c r="G36" s="153">
        <f>'CH 1.3'!G36/'CH 1.4'!W$19*10000</f>
        <v>19.863273126053166</v>
      </c>
      <c r="H36" s="153">
        <f>'CH 1.3'!H36/'CH 1.4'!W$13*10000</f>
        <v>20.206766431623784</v>
      </c>
      <c r="I36" s="123">
        <v>2019</v>
      </c>
    </row>
    <row r="37" spans="1:9" ht="18" x14ac:dyDescent="0.25">
      <c r="A37" s="116" t="s">
        <v>8</v>
      </c>
      <c r="B37" s="378">
        <f>'CH 1.3'!B37/'CH 1.4'!W$14*10000</f>
        <v>8.7165702589865166</v>
      </c>
      <c r="C37" s="378">
        <f>'CH 1.3'!C37/'CH 1.4'!W$15*10000</f>
        <v>14.645265124454426</v>
      </c>
      <c r="D37" s="378">
        <f>'CH 1.3'!D37/'CH 1.4'!W$16*10000</f>
        <v>16.903885184505345</v>
      </c>
      <c r="E37" s="378">
        <f>'CH 1.3'!E37/'CH 1.4'!W$17*10000</f>
        <v>12.795784775289865</v>
      </c>
      <c r="F37" s="378">
        <f>'CH 1.3'!F37/'CH 1.4'!W$18*10000</f>
        <v>9.9242569846692028</v>
      </c>
      <c r="G37" s="378">
        <f>'CH 1.3'!G37/'CH 1.4'!W$19*10000</f>
        <v>16.546007959196519</v>
      </c>
      <c r="H37" s="378">
        <f>'CH 1.3'!H37/'CH 1.4'!W$13*10000</f>
        <v>14.779641143733635</v>
      </c>
      <c r="I37" s="143" t="s">
        <v>72</v>
      </c>
    </row>
    <row r="38" spans="1:9" ht="18" x14ac:dyDescent="0.25">
      <c r="A38" s="105" t="s">
        <v>13</v>
      </c>
      <c r="B38" s="378" t="s">
        <v>11</v>
      </c>
      <c r="C38" s="378">
        <f>'CH 1.3'!C38/'CH 1.4'!W$15*10000</f>
        <v>9.6107446237791123</v>
      </c>
      <c r="D38" s="378">
        <f>'CH 1.3'!D38/'CH 1.4'!W$16*10000</f>
        <v>13.05300701507436</v>
      </c>
      <c r="E38" s="378">
        <f>'CH 1.3'!E38/'CH 1.4'!W$17*10000</f>
        <v>10.933477294032583</v>
      </c>
      <c r="F38" s="378">
        <f>'CH 1.3'!F38/'CH 1.4'!W$18*10000</f>
        <v>9.9242569846692028</v>
      </c>
      <c r="G38" s="378">
        <f>'CH 1.3'!G38/'CH 1.4'!W$19*10000</f>
        <v>16.546007959196519</v>
      </c>
      <c r="H38" s="378" t="s">
        <v>11</v>
      </c>
      <c r="I38" s="144" t="s">
        <v>14</v>
      </c>
    </row>
    <row r="39" spans="1:9" ht="18" x14ac:dyDescent="0.25">
      <c r="A39" s="105" t="s">
        <v>15</v>
      </c>
      <c r="B39" s="378" t="s">
        <v>11</v>
      </c>
      <c r="C39" s="378">
        <f>'CH 1.3'!C39/'CH 1.4'!W$15*10000</f>
        <v>5.0345205006753133</v>
      </c>
      <c r="D39" s="378">
        <f>'CH 1.3'!D39/'CH 1.4'!W$16*10000</f>
        <v>3.8508781694309828</v>
      </c>
      <c r="E39" s="378">
        <f>'CH 1.3'!E39/'CH 1.4'!W$17*10000</f>
        <v>1.8623074812572828</v>
      </c>
      <c r="F39" s="282" t="s">
        <v>171</v>
      </c>
      <c r="G39" s="282" t="s">
        <v>171</v>
      </c>
      <c r="H39" s="378" t="s">
        <v>11</v>
      </c>
      <c r="I39" s="145" t="s">
        <v>16</v>
      </c>
    </row>
    <row r="40" spans="1:9" ht="18.75" thickBot="1" x14ac:dyDescent="0.3">
      <c r="A40" s="115" t="s">
        <v>9</v>
      </c>
      <c r="B40" s="166">
        <f>'CH 1.3'!B40/'CH 1.4'!W$14*10000</f>
        <v>9.0364443969309765</v>
      </c>
      <c r="C40" s="166">
        <f>'CH 1.3'!C40/'CH 1.4'!W$15*10000</f>
        <v>2.8710920124333108</v>
      </c>
      <c r="D40" s="166">
        <f>'CH 1.3'!D40/'CH 1.4'!W$16*10000</f>
        <v>5.5952730843079301</v>
      </c>
      <c r="E40" s="166">
        <f>'CH 1.3'!E40/'CH 1.4'!W$17*10000</f>
        <v>2.1329917081842131</v>
      </c>
      <c r="F40" s="166">
        <f>'CH 1.3'!F40/'CH 1.4'!W$18*10000</f>
        <v>1.2717910318726551</v>
      </c>
      <c r="G40" s="166">
        <f>'CH 1.3'!G40/'CH 1.4'!W$19*10000</f>
        <v>3.3172651668566457</v>
      </c>
      <c r="H40" s="380">
        <f>'CH 1.3'!H40/'CH 1.4'!W$13*10000</f>
        <v>5.4271252878901484</v>
      </c>
      <c r="I40" s="147" t="s">
        <v>10</v>
      </c>
    </row>
    <row r="41" spans="1:9" ht="15.75" thickTop="1" x14ac:dyDescent="0.25"/>
  </sheetData>
  <pageMargins left="0.7" right="0.7" top="0.75" bottom="0.75" header="0.3" footer="0.3"/>
  <pageSetup paperSize="9" scale="8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view="pageBreakPreview" zoomScaleNormal="100" zoomScaleSheetLayoutView="100" workbookViewId="0">
      <selection activeCell="A7" sqref="A7"/>
    </sheetView>
  </sheetViews>
  <sheetFormatPr defaultRowHeight="15" x14ac:dyDescent="0.25"/>
  <cols>
    <col min="1" max="1" width="79.28515625" customWidth="1"/>
  </cols>
  <sheetData>
    <row r="1" spans="1:1" ht="51.75" x14ac:dyDescent="1.05">
      <c r="A1" s="76" t="s">
        <v>131</v>
      </c>
    </row>
    <row r="2" spans="1:1" ht="46.5" x14ac:dyDescent="0.25">
      <c r="A2" s="77" t="s">
        <v>132</v>
      </c>
    </row>
  </sheetData>
  <printOptions horizontalCentered="1" verticalCentered="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rightToLeft="1" view="pageBreakPreview" topLeftCell="A7" zoomScale="85" zoomScaleNormal="85" zoomScaleSheetLayoutView="85" workbookViewId="0">
      <selection activeCell="P22" sqref="P22"/>
    </sheetView>
  </sheetViews>
  <sheetFormatPr defaultRowHeight="15" x14ac:dyDescent="0.25"/>
  <cols>
    <col min="1" max="1" width="17.7109375" customWidth="1"/>
    <col min="2" max="7" width="8.7109375" customWidth="1"/>
    <col min="8" max="8" width="9.7109375" customWidth="1"/>
    <col min="9" max="9" width="18.7109375" customWidth="1"/>
    <col min="11" max="11" width="9.7109375" bestFit="1" customWidth="1"/>
  </cols>
  <sheetData>
    <row r="1" spans="1:18" ht="18.75" x14ac:dyDescent="0.45">
      <c r="A1" s="250" t="s">
        <v>206</v>
      </c>
      <c r="B1" s="87"/>
      <c r="C1" s="87"/>
      <c r="D1" s="87"/>
      <c r="E1" s="87"/>
      <c r="F1" s="87"/>
      <c r="G1" s="87"/>
      <c r="H1" s="87"/>
      <c r="I1" s="87"/>
    </row>
    <row r="2" spans="1:18" x14ac:dyDescent="0.25">
      <c r="A2" s="86" t="s">
        <v>207</v>
      </c>
      <c r="B2" s="86"/>
      <c r="C2" s="86"/>
      <c r="D2" s="86"/>
      <c r="E2" s="86"/>
      <c r="F2" s="86"/>
      <c r="G2" s="86"/>
      <c r="H2" s="86"/>
      <c r="I2" s="86"/>
      <c r="J2" s="95"/>
      <c r="K2" s="95"/>
      <c r="L2" s="95"/>
      <c r="M2" s="95"/>
      <c r="N2" s="95"/>
      <c r="O2" s="95"/>
      <c r="P2" s="95"/>
      <c r="Q2" s="95"/>
    </row>
    <row r="3" spans="1:18" ht="16.5" x14ac:dyDescent="0.35">
      <c r="A3" s="254" t="s">
        <v>63</v>
      </c>
      <c r="B3" s="84"/>
      <c r="C3" s="84"/>
      <c r="D3" s="84"/>
      <c r="E3" s="84"/>
      <c r="F3" s="84"/>
      <c r="G3" s="84"/>
      <c r="H3" s="84"/>
      <c r="I3" s="34" t="s">
        <v>64</v>
      </c>
      <c r="J3" t="s">
        <v>268</v>
      </c>
    </row>
    <row r="4" spans="1:18" ht="36" x14ac:dyDescent="0.45">
      <c r="A4" s="103"/>
      <c r="B4" s="111" t="s">
        <v>181</v>
      </c>
      <c r="C4" s="112" t="s">
        <v>60</v>
      </c>
      <c r="D4" s="112" t="s">
        <v>62</v>
      </c>
      <c r="E4" s="112" t="s">
        <v>182</v>
      </c>
      <c r="F4" s="112" t="s">
        <v>183</v>
      </c>
      <c r="G4" s="113" t="s">
        <v>184</v>
      </c>
      <c r="H4" s="114" t="s">
        <v>59</v>
      </c>
      <c r="I4" s="103"/>
      <c r="J4" t="s">
        <v>8</v>
      </c>
      <c r="K4" s="2">
        <f>H37/H36*100</f>
        <v>64.539974756510418</v>
      </c>
    </row>
    <row r="5" spans="1:18" ht="19.5" thickBot="1" x14ac:dyDescent="0.5">
      <c r="A5" s="109" t="s">
        <v>180</v>
      </c>
      <c r="B5" s="118" t="s">
        <v>1</v>
      </c>
      <c r="C5" s="119" t="s">
        <v>2</v>
      </c>
      <c r="D5" s="119" t="s">
        <v>3</v>
      </c>
      <c r="E5" s="119" t="s">
        <v>4</v>
      </c>
      <c r="F5" s="119" t="s">
        <v>5</v>
      </c>
      <c r="G5" s="120" t="s">
        <v>6</v>
      </c>
      <c r="H5" s="121" t="s">
        <v>169</v>
      </c>
      <c r="I5" s="210" t="s">
        <v>179</v>
      </c>
      <c r="J5" t="s">
        <v>9</v>
      </c>
      <c r="K5" s="2">
        <f>H40/H36*100</f>
        <v>35.460025243489582</v>
      </c>
    </row>
    <row r="6" spans="1:18" ht="21" customHeight="1" x14ac:dyDescent="0.25">
      <c r="A6" s="122">
        <v>2013</v>
      </c>
      <c r="B6" s="106">
        <f>'CH 2.3'!B6+'CH 2.4'!B6+'CH2.5'!B6+'CH 2.6'!B6+'CH 2.7'!B6</f>
        <v>68787</v>
      </c>
      <c r="C6" s="106">
        <f>'CH 2.3'!C6+'CH 2.4'!C6+'CH2.5'!C6+'CH 2.6'!C6+'CH 2.7'!C6</f>
        <v>13478</v>
      </c>
      <c r="D6" s="106">
        <f>'CH 2.3'!D6+'CH 2.4'!D6+'CH2.5'!D6+'CH 2.6'!D6+'CH 2.7'!D6</f>
        <v>349377</v>
      </c>
      <c r="E6" s="106">
        <f>'CH 2.3'!E6+'CH 2.4'!E6+'CH2.5'!E6+'CH 2.6'!E6+'CH 2.7'!E6</f>
        <v>29103</v>
      </c>
      <c r="F6" s="106">
        <f>'CH 2.3'!F6+'CH 2.4'!F6+'CH2.5'!F6+'CH 2.6'!F6+'CH 2.7'!F6</f>
        <v>28583</v>
      </c>
      <c r="G6" s="134" t="s">
        <v>11</v>
      </c>
      <c r="H6" s="135">
        <f>SUM(H10,H7)</f>
        <v>0</v>
      </c>
      <c r="I6" s="123">
        <v>2013</v>
      </c>
      <c r="K6" s="2"/>
    </row>
    <row r="7" spans="1:18" ht="18.75" customHeight="1" x14ac:dyDescent="0.25">
      <c r="A7" s="116" t="s">
        <v>8</v>
      </c>
      <c r="B7" s="33">
        <f>'CH 2.3'!B7+'CH 2.4'!B7+'CH2.5'!B7+'CH 2.6'!B7+'CH 2.7'!B7</f>
        <v>31602</v>
      </c>
      <c r="C7" s="33">
        <f>'CH 2.3'!C7+'CH 2.4'!C7+'CH2.5'!C7+'CH 2.6'!C7+'CH 2.7'!C7</f>
        <v>9212</v>
      </c>
      <c r="D7" s="33">
        <f>'CH 2.3'!D7+'CH 2.4'!D7+'CH2.5'!D7+'CH 2.6'!D7+'CH 2.7'!D7</f>
        <v>243715</v>
      </c>
      <c r="E7" s="33">
        <f>'CH 2.3'!E7+'CH 2.4'!E7+'CH2.5'!E7+'CH 2.6'!E7+'CH 2.7'!E7</f>
        <v>22694</v>
      </c>
      <c r="F7" s="33">
        <f>'CH 2.3'!F7+'CH 2.4'!F7+'CH2.5'!F7+'CH 2.6'!F7+'CH 2.7'!F7</f>
        <v>19687</v>
      </c>
      <c r="G7" s="36" t="s">
        <v>11</v>
      </c>
      <c r="H7" s="137" t="s">
        <v>11</v>
      </c>
      <c r="I7" s="143" t="s">
        <v>72</v>
      </c>
    </row>
    <row r="8" spans="1:18" ht="18" x14ac:dyDescent="0.25">
      <c r="A8" s="105" t="s">
        <v>13</v>
      </c>
      <c r="B8" s="126">
        <f>'CH 2.3'!B8+'CH 2.4'!B8+'CH2.5'!B8+'CH 2.6'!B8+'CH 2.7'!B8</f>
        <v>8310</v>
      </c>
      <c r="C8" s="126">
        <f>'CH 2.3'!C8+'CH 2.4'!C8+'CH2.5'!C8+'CH 2.6'!C8+'CH 2.7'!C8</f>
        <v>5727</v>
      </c>
      <c r="D8" s="126">
        <f>'CH 2.3'!D8+'CH 2.4'!D8+'CH2.5'!D8+'CH 2.6'!D8+'CH 2.7'!D8</f>
        <v>174996</v>
      </c>
      <c r="E8" s="126">
        <f>'CH 2.3'!E8+'CH 2.4'!E8+'CH2.5'!E8+'CH 2.6'!E8+'CH 2.7'!E8</f>
        <v>20608</v>
      </c>
      <c r="F8" s="33">
        <f>'CH 2.3'!F8+'CH 2.4'!F8+'CH2.5'!F8+'CH 2.6'!F8+'CH 2.7'!F8</f>
        <v>19687</v>
      </c>
      <c r="G8" s="133" t="s">
        <v>11</v>
      </c>
      <c r="H8" s="137" t="s">
        <v>11</v>
      </c>
      <c r="I8" s="144" t="s">
        <v>14</v>
      </c>
      <c r="J8" t="s">
        <v>255</v>
      </c>
      <c r="M8">
        <v>5</v>
      </c>
    </row>
    <row r="9" spans="1:18" ht="18" x14ac:dyDescent="0.25">
      <c r="A9" s="105" t="s">
        <v>15</v>
      </c>
      <c r="B9" s="126">
        <f>'CH 2.3'!B9+'CH 2.4'!B9+'CH2.5'!B9+'CH 2.6'!B9+'CH 2.7'!B9</f>
        <v>23292</v>
      </c>
      <c r="C9" s="126">
        <f>'CH 2.3'!C9+'CH 2.4'!C9+'CH2.5'!C9+'CH 2.6'!C9+'CH 2.7'!C9</f>
        <v>3485</v>
      </c>
      <c r="D9" s="126">
        <f>'CH 2.3'!D9+'CH 2.4'!D9+'CH2.5'!D9+'CH 2.6'!D9+'CH 2.7'!D9</f>
        <v>68719</v>
      </c>
      <c r="E9" s="126">
        <f>'CH 2.3'!E9+'CH 2.4'!E9+'CH2.5'!E9+'CH 2.6'!E9+'CH 2.7'!E9</f>
        <v>2086</v>
      </c>
      <c r="F9" s="128" t="s">
        <v>171</v>
      </c>
      <c r="G9" s="133" t="s">
        <v>11</v>
      </c>
      <c r="H9" s="137" t="s">
        <v>11</v>
      </c>
      <c r="I9" s="145" t="s">
        <v>16</v>
      </c>
      <c r="K9" t="s">
        <v>181</v>
      </c>
      <c r="L9" t="s">
        <v>60</v>
      </c>
      <c r="M9" t="s">
        <v>62</v>
      </c>
      <c r="N9" t="s">
        <v>182</v>
      </c>
      <c r="O9" t="s">
        <v>183</v>
      </c>
      <c r="P9" t="s">
        <v>184</v>
      </c>
      <c r="Q9" t="s">
        <v>59</v>
      </c>
    </row>
    <row r="10" spans="1:18" ht="18.75" thickBot="1" x14ac:dyDescent="0.3">
      <c r="A10" s="104" t="s">
        <v>9</v>
      </c>
      <c r="B10" s="126">
        <f>'CH 2.3'!B10+'CH 2.4'!B10+'CH2.5'!B10+'CH 2.6'!B10+'CH 2.7'!B10</f>
        <v>37185</v>
      </c>
      <c r="C10" s="126">
        <f>'CH 2.3'!C10+'CH 2.4'!C10+'CH2.5'!C10+'CH 2.6'!C10+'CH 2.7'!C10</f>
        <v>4266</v>
      </c>
      <c r="D10" s="126">
        <f>'CH 2.3'!D10+'CH 2.4'!D10+'CH2.5'!D10+'CH 2.6'!D10+'CH 2.7'!D10</f>
        <v>105662</v>
      </c>
      <c r="E10" s="126">
        <f>'CH 2.3'!E10+'CH 2.4'!E10+'CH2.5'!E10+'CH 2.6'!E10+'CH 2.7'!E10</f>
        <v>6409</v>
      </c>
      <c r="F10" s="129">
        <f>'CH 2.3'!F10+'CH 2.4'!F10+'CH2.5'!F10+'CH 2.6'!F10+'CH 2.7'!F10</f>
        <v>8896</v>
      </c>
      <c r="G10" s="133" t="s">
        <v>11</v>
      </c>
      <c r="H10" s="137" t="s">
        <v>11</v>
      </c>
      <c r="I10" s="146" t="s">
        <v>10</v>
      </c>
      <c r="J10" t="s">
        <v>8</v>
      </c>
      <c r="K10" s="2">
        <f>(EXP(LN(B37/B17)/$M$8)-1)*100</f>
        <v>5.8944873338020454</v>
      </c>
      <c r="L10" s="2">
        <f>(EXP(LN(C37/C17)/$M$8)-1)*100</f>
        <v>-3.149227582964409</v>
      </c>
      <c r="M10" s="2">
        <f t="shared" ref="M10:O10" si="0">(EXP(LN(D37/D17)/$M$8)-1)*100</f>
        <v>3.6118647350046995</v>
      </c>
      <c r="N10" s="2">
        <f t="shared" si="0"/>
        <v>-5.5980090036800156E-2</v>
      </c>
      <c r="O10" s="2">
        <f t="shared" si="0"/>
        <v>7.2761639943302203</v>
      </c>
      <c r="P10" t="e">
        <f t="shared" ref="P10" si="1">(EXP(LN(G32/G12)/$M$8)-1)*100</f>
        <v>#VALUE!</v>
      </c>
      <c r="Q10" s="359">
        <f>(EXP(LN(H37/H17)/$M$8)-1)*100</f>
        <v>5.6077683534589529</v>
      </c>
      <c r="R10" t="s">
        <v>285</v>
      </c>
    </row>
    <row r="11" spans="1:18" ht="21" customHeight="1" x14ac:dyDescent="0.25">
      <c r="A11" s="122">
        <v>2014</v>
      </c>
      <c r="B11" s="106">
        <f>'CH 2.3'!B11+'CH 2.4'!B11+'CH2.5'!B11+'CH 2.6'!B11+'CH 2.7'!B11</f>
        <v>79293</v>
      </c>
      <c r="C11" s="106">
        <f>'CH 2.3'!C11+'CH 2.4'!C11+'CH2.5'!C11+'CH 2.6'!C11+'CH 2.7'!C11</f>
        <v>13591</v>
      </c>
      <c r="D11" s="106">
        <f>'CH 2.3'!D11+'CH 2.4'!D11+'CH2.5'!D11+'CH 2.6'!D11+'CH 2.7'!D11</f>
        <v>364067</v>
      </c>
      <c r="E11" s="106">
        <f>'CH 2.3'!E11+'CH 2.4'!E11+'CH2.5'!E11+'CH 2.6'!E11+'CH 2.7'!E11</f>
        <v>32342</v>
      </c>
      <c r="F11" s="106">
        <f>'CH 2.3'!F11+'CH 2.4'!F11+'CH2.5'!F11+'CH 2.6'!F11+'CH 2.7'!F11</f>
        <v>29687</v>
      </c>
      <c r="G11" s="134" t="s">
        <v>11</v>
      </c>
      <c r="H11" s="316">
        <f>SUM(H15,H12)</f>
        <v>518980</v>
      </c>
      <c r="I11" s="123">
        <v>2014</v>
      </c>
      <c r="J11" t="s">
        <v>9</v>
      </c>
      <c r="K11" s="2">
        <f>(EXP(LN(B40/B20)/$M$8)-1)*100</f>
        <v>6.0210561962077191</v>
      </c>
      <c r="L11" s="2">
        <f>(EXP(LN(C40/C20)/$M$8)-1)*100</f>
        <v>15.37660215623109</v>
      </c>
      <c r="M11" s="2">
        <f t="shared" ref="M11:O11" si="2">(EXP(LN(D40/D20)/$M$8)-1)*100</f>
        <v>4.7864677398599342</v>
      </c>
      <c r="N11" s="2">
        <f t="shared" si="2"/>
        <v>5.6393600217583106</v>
      </c>
      <c r="O11" s="2">
        <f t="shared" si="2"/>
        <v>2.8944249199388317</v>
      </c>
      <c r="P11" t="e">
        <f t="shared" ref="P11" si="3">(EXP(LN(G35/G15)/$M$8)-1)*100</f>
        <v>#VALUE!</v>
      </c>
      <c r="Q11" s="359">
        <f>(EXP(LN(H40/H20)/$M$8)-1)*100</f>
        <v>6.7250820477104956</v>
      </c>
      <c r="R11" t="s">
        <v>285</v>
      </c>
    </row>
    <row r="12" spans="1:18" ht="18" x14ac:dyDescent="0.25">
      <c r="A12" s="116" t="s">
        <v>8</v>
      </c>
      <c r="B12" s="33">
        <f>'CH 2.3'!B12+'CH 2.4'!B12+'CH2.5'!B12+'CH 2.6'!B12+'CH 2.7'!B12</f>
        <v>34552</v>
      </c>
      <c r="C12" s="33">
        <f>'CH 2.3'!C12+'CH 2.4'!C12+'CH2.5'!C12+'CH 2.6'!C12+'CH 2.7'!C12</f>
        <v>9319</v>
      </c>
      <c r="D12" s="33">
        <f>'CH 2.3'!D12+'CH 2.4'!D12+'CH2.5'!D12+'CH 2.6'!D12+'CH 2.7'!D12</f>
        <v>257811</v>
      </c>
      <c r="E12" s="33">
        <f>'CH 2.3'!E12+'CH 2.4'!E12+'CH2.5'!E12+'CH 2.6'!E12+'CH 2.7'!E12</f>
        <v>25433</v>
      </c>
      <c r="F12" s="33">
        <f>'CH 2.3'!F12+'CH 2.4'!F12+'CH2.5'!F12+'CH 2.6'!F12+'CH 2.7'!F12</f>
        <v>20667</v>
      </c>
      <c r="G12" s="36" t="s">
        <v>11</v>
      </c>
      <c r="H12" s="317">
        <f>SUM(B12:G12)</f>
        <v>347782</v>
      </c>
      <c r="I12" s="143" t="s">
        <v>72</v>
      </c>
    </row>
    <row r="13" spans="1:18" ht="18" x14ac:dyDescent="0.25">
      <c r="A13" s="105" t="s">
        <v>13</v>
      </c>
      <c r="B13" s="126">
        <f>'CH 2.3'!B13+'CH 2.4'!B13+'CH2.5'!B13+'CH 2.6'!B13+'CH 2.7'!B13</f>
        <v>8295</v>
      </c>
      <c r="C13" s="126">
        <f>'CH 2.3'!C13+'CH 2.4'!C13+'CH2.5'!C13+'CH 2.6'!C13+'CH 2.7'!C13</f>
        <v>5850</v>
      </c>
      <c r="D13" s="126">
        <f>'CH 2.3'!D13+'CH 2.4'!D13+'CH2.5'!D13+'CH 2.6'!D13+'CH 2.7'!D13</f>
        <v>186303</v>
      </c>
      <c r="E13" s="126">
        <f>'CH 2.3'!E13+'CH 2.4'!E13+'CH2.5'!E13+'CH 2.6'!E13+'CH 2.7'!E13</f>
        <v>23242</v>
      </c>
      <c r="F13" s="33">
        <f>'CH 2.3'!F13+'CH 2.4'!F13+'CH2.5'!F13+'CH 2.6'!F13+'CH 2.7'!F13</f>
        <v>20667</v>
      </c>
      <c r="G13" s="133" t="s">
        <v>11</v>
      </c>
      <c r="H13" s="137" t="s">
        <v>11</v>
      </c>
      <c r="I13" s="144" t="s">
        <v>14</v>
      </c>
    </row>
    <row r="14" spans="1:18" ht="18" x14ac:dyDescent="0.25">
      <c r="A14" s="105" t="s">
        <v>15</v>
      </c>
      <c r="B14" s="126">
        <f>'CH 2.3'!B14+'CH 2.4'!B14+'CH2.5'!B14+'CH 2.6'!B14+'CH 2.7'!B14</f>
        <v>27206</v>
      </c>
      <c r="C14" s="126">
        <f>'CH 2.3'!C14+'CH 2.4'!C14+'CH2.5'!C14+'CH 2.6'!C14+'CH 2.7'!C14</f>
        <v>3469</v>
      </c>
      <c r="D14" s="126">
        <f>'CH 2.3'!D14+'CH 2.4'!D14+'CH2.5'!D14+'CH 2.6'!D14+'CH 2.7'!D14</f>
        <v>71508</v>
      </c>
      <c r="E14" s="126">
        <f>'CH 2.3'!E14+'CH 2.4'!E14+'CH2.5'!E14+'CH 2.6'!E14+'CH 2.7'!E14</f>
        <v>2191</v>
      </c>
      <c r="F14" s="128" t="s">
        <v>171</v>
      </c>
      <c r="G14" s="133" t="s">
        <v>11</v>
      </c>
      <c r="H14" s="137" t="s">
        <v>11</v>
      </c>
      <c r="I14" s="145" t="s">
        <v>16</v>
      </c>
    </row>
    <row r="15" spans="1:18" ht="18.75" thickBot="1" x14ac:dyDescent="0.3">
      <c r="A15" s="104" t="s">
        <v>9</v>
      </c>
      <c r="B15" s="126">
        <f>'CH 2.3'!B15+'CH 2.4'!B15+'CH2.5'!B15+'CH 2.6'!B15+'CH 2.7'!B15</f>
        <v>44741</v>
      </c>
      <c r="C15" s="126">
        <f>'CH 2.3'!C15+'CH 2.4'!C15+'CH2.5'!C15+'CH 2.6'!C15+'CH 2.7'!C15</f>
        <v>4272</v>
      </c>
      <c r="D15" s="126">
        <f>'CH 2.3'!D15+'CH 2.4'!D15+'CH2.5'!D15+'CH 2.6'!D15+'CH 2.7'!D15</f>
        <v>106256</v>
      </c>
      <c r="E15" s="126">
        <f>'CH 2.3'!E15+'CH 2.4'!E15+'CH2.5'!E15+'CH 2.6'!E15+'CH 2.7'!E15</f>
        <v>6909</v>
      </c>
      <c r="F15" s="129">
        <f>'CH 2.3'!F15+'CH 2.4'!F15+'CH2.5'!F15+'CH 2.6'!F15+'CH 2.7'!F15</f>
        <v>9020</v>
      </c>
      <c r="G15" s="133" t="s">
        <v>11</v>
      </c>
      <c r="H15" s="318">
        <f>SUM(B15:G15)</f>
        <v>171198</v>
      </c>
      <c r="I15" s="146" t="s">
        <v>10</v>
      </c>
    </row>
    <row r="16" spans="1:18" ht="21" customHeight="1" x14ac:dyDescent="0.25">
      <c r="A16" s="122">
        <v>2015</v>
      </c>
      <c r="B16" s="106">
        <f>'CH 2.3'!B16+'CH 2.4'!B16+'CH2.5'!B16+'CH 2.6'!B16+'CH 2.7'!B16</f>
        <v>94169</v>
      </c>
      <c r="C16" s="106">
        <f>'CH 2.3'!C16+'CH 2.4'!C16+'CH2.5'!C16+'CH 2.6'!C16+'CH 2.7'!C16</f>
        <v>13578</v>
      </c>
      <c r="D16" s="106">
        <f>'CH 2.3'!D16+'CH 2.4'!D16+'CH2.5'!D16+'CH 2.6'!D16+'CH 2.7'!D16</f>
        <v>385305</v>
      </c>
      <c r="E16" s="106">
        <f>'CH 2.3'!E16+'CH 2.4'!E16+'CH2.5'!E16+'CH 2.6'!E16+'CH 2.7'!E16</f>
        <v>44044</v>
      </c>
      <c r="F16" s="106">
        <f>'CH 2.2'!F18</f>
        <v>33148</v>
      </c>
      <c r="G16" s="134" t="s">
        <v>11</v>
      </c>
      <c r="H16" s="316">
        <f>SUM(B16:G16)</f>
        <v>570244</v>
      </c>
      <c r="I16" s="123">
        <v>2015</v>
      </c>
    </row>
    <row r="17" spans="1:9" ht="18" x14ac:dyDescent="0.25">
      <c r="A17" s="116" t="s">
        <v>8</v>
      </c>
      <c r="B17" s="33">
        <f>'CH 2.3'!B17+'CH 2.4'!B17+'CH2.5'!B17+'CH 2.6'!B17+'CH 2.7'!B17</f>
        <v>32291</v>
      </c>
      <c r="C17" s="33">
        <f>'CH 2.3'!C17+'CH 2.4'!C17+'CH2.5'!C17+'CH 2.6'!C17+'CH 2.7'!C17</f>
        <v>9354</v>
      </c>
      <c r="D17" s="33">
        <f>'CH 2.3'!D17+'CH 2.4'!D17+'CH2.5'!D17+'CH 2.6'!D17+'CH 2.7'!D17</f>
        <v>276259</v>
      </c>
      <c r="E17" s="33">
        <f>'CH 2.3'!E17+'CH 2.4'!E17+'CH2.5'!E17+'CH 2.6'!E17+'CH 2.7'!E17</f>
        <v>34694</v>
      </c>
      <c r="F17" s="133">
        <f>'CH 2.3'!F17+'CH 2.4'!F17+'CH2.5'!F17+'CH 2.6'!F17+'CH 2.7'!F17</f>
        <v>22251</v>
      </c>
      <c r="G17" s="36" t="s">
        <v>11</v>
      </c>
      <c r="H17" s="317">
        <f>SUM(B17:G17)</f>
        <v>374849</v>
      </c>
      <c r="I17" s="143" t="s">
        <v>72</v>
      </c>
    </row>
    <row r="18" spans="1:9" ht="18" x14ac:dyDescent="0.25">
      <c r="A18" s="105" t="s">
        <v>13</v>
      </c>
      <c r="B18" s="126">
        <f>'CH 2.3'!B18+'CH 2.4'!B18+'CH2.5'!B18+'CH 2.6'!B18+'CH 2.7'!B18</f>
        <v>8387</v>
      </c>
      <c r="C18" s="126">
        <f>'CH 2.3'!C18+'CH 2.4'!C18+'CH2.5'!C18+'CH 2.6'!C18+'CH 2.7'!C18</f>
        <v>5899</v>
      </c>
      <c r="D18" s="126">
        <f>'CH 2.3'!D18+'CH 2.4'!D18+'CH2.5'!D18+'CH 2.6'!D18+'CH 2.7'!D18</f>
        <v>194883</v>
      </c>
      <c r="E18" s="126">
        <f>'CH 2.3'!E18+'CH 2.4'!E18+'CH2.5'!E18+'CH 2.6'!E18+'CH 2.7'!E18</f>
        <v>31668</v>
      </c>
      <c r="F18" s="133">
        <f>'CH 2.3'!F18+'CH 2.4'!F18+'CH2.5'!F18+'CH 2.6'!F18+'CH 2.7'!F18</f>
        <v>22251</v>
      </c>
      <c r="G18" s="133" t="s">
        <v>11</v>
      </c>
      <c r="H18" s="137" t="s">
        <v>11</v>
      </c>
      <c r="I18" s="144" t="s">
        <v>14</v>
      </c>
    </row>
    <row r="19" spans="1:9" ht="18" x14ac:dyDescent="0.25">
      <c r="A19" s="105" t="s">
        <v>15</v>
      </c>
      <c r="B19" s="126">
        <f>'CH 2.3'!B19+'CH 2.4'!B19+'CH2.5'!B19+'CH 2.6'!B19+'CH 2.7'!B19</f>
        <v>24352</v>
      </c>
      <c r="C19" s="126">
        <f>'CH 2.3'!C19+'CH 2.4'!C19+'CH2.5'!C19+'CH 2.6'!C19+'CH 2.7'!C19</f>
        <v>3455</v>
      </c>
      <c r="D19" s="126">
        <f>'CH 2.3'!D19+'CH 2.4'!D19+'CH2.5'!D19+'CH 2.6'!D19+'CH 2.7'!D19</f>
        <v>81376</v>
      </c>
      <c r="E19" s="126">
        <f>'CH 2.3'!E19+'CH 2.4'!E19+'CH2.5'!E19+'CH 2.6'!E19+'CH 2.7'!E19</f>
        <v>3026</v>
      </c>
      <c r="F19" s="128" t="s">
        <v>171</v>
      </c>
      <c r="G19" s="133" t="s">
        <v>11</v>
      </c>
      <c r="H19" s="137" t="s">
        <v>11</v>
      </c>
      <c r="I19" s="145" t="s">
        <v>16</v>
      </c>
    </row>
    <row r="20" spans="1:9" ht="18.75" thickBot="1" x14ac:dyDescent="0.3">
      <c r="A20" s="104" t="s">
        <v>9</v>
      </c>
      <c r="B20" s="126">
        <f>'CH 2.3'!B20+'CH 2.4'!B20+'CH2.5'!B20+'CH 2.6'!B20+'CH 2.7'!B20</f>
        <v>61878</v>
      </c>
      <c r="C20" s="126">
        <f>'CH 2.3'!C20+'CH 2.4'!C20+'CH2.5'!C20+'CH 2.6'!C20+'CH 2.7'!C20</f>
        <v>4224</v>
      </c>
      <c r="D20" s="126">
        <f>'CH 2.3'!D20+'CH 2.4'!D20+'CH2.5'!D20+'CH 2.6'!D20+'CH 2.7'!D20</f>
        <v>109046</v>
      </c>
      <c r="E20" s="126">
        <f>'CH 2.3'!E20+'CH 2.4'!E20+'CH2.5'!E20+'CH 2.6'!E20+'CH 2.7'!E20</f>
        <v>9350</v>
      </c>
      <c r="F20" s="255">
        <f>'CH 2.3'!F20+'CH 2.4'!F20+'CH2.5'!F20+'CH 2.6'!F20+'CH 2.7'!F20</f>
        <v>10897</v>
      </c>
      <c r="G20" s="133" t="s">
        <v>11</v>
      </c>
      <c r="H20" s="318">
        <f>SUM(B20:G20)</f>
        <v>195395</v>
      </c>
      <c r="I20" s="146" t="s">
        <v>10</v>
      </c>
    </row>
    <row r="21" spans="1:9" ht="21" customHeight="1" x14ac:dyDescent="0.25">
      <c r="A21" s="122">
        <v>2016</v>
      </c>
      <c r="B21" s="106">
        <f>'CH 2.3'!B21+'CH 2.4'!B21+'CH2.5'!B21+'CH 2.6'!B21+'CH 2.7'!B21</f>
        <v>107461</v>
      </c>
      <c r="C21" s="106">
        <f>'CH 2.3'!C21+'CH 2.4'!C21+'CH2.5'!C21+'CH 2.6'!C21+'CH 2.7'!C21</f>
        <v>13564</v>
      </c>
      <c r="D21" s="106">
        <f>'CH 2.3'!D21+'CH 2.4'!D21+'CH2.5'!D21+'CH 2.6'!D21+'CH 2.7'!D21</f>
        <v>402938</v>
      </c>
      <c r="E21" s="106">
        <f>'CH 2.3'!E21+'CH 2.4'!E21+'CH2.5'!E21+'CH 2.6'!E21+'CH 2.7'!E21</f>
        <v>44985</v>
      </c>
      <c r="F21" s="106">
        <f>'CH 2.3'!F21+'CH 2.4'!F21+'CH2.5'!F21+'CH 2.6'!F21+'CH 2.7'!F21</f>
        <v>37846</v>
      </c>
      <c r="G21" s="106" t="s">
        <v>11</v>
      </c>
      <c r="H21" s="124" t="s">
        <v>11</v>
      </c>
      <c r="I21" s="123">
        <v>2016</v>
      </c>
    </row>
    <row r="22" spans="1:9" ht="18" x14ac:dyDescent="0.25">
      <c r="A22" s="116" t="s">
        <v>8</v>
      </c>
      <c r="B22" s="33">
        <f>'CH 2.3'!B22+'CH 2.4'!B22+'CH2.5'!B22+'CH 2.6'!B22+'CH 2.7'!B22</f>
        <v>32562</v>
      </c>
      <c r="C22" s="33">
        <f>'CH 2.3'!C22+'CH 2.4'!C22+'CH2.5'!C22+'CH 2.6'!C22+'CH 2.7'!C22</f>
        <v>9139</v>
      </c>
      <c r="D22" s="33">
        <f>'CH 2.3'!D22+'CH 2.4'!D22+'CH2.5'!D22+'CH 2.6'!D22+'CH 2.7'!D22</f>
        <v>291312</v>
      </c>
      <c r="E22" s="33">
        <f>'CH 2.3'!E22+'CH 2.4'!E22+'CH2.5'!E22+'CH 2.6'!E22+'CH 2.7'!E22</f>
        <v>34222</v>
      </c>
      <c r="F22" s="33">
        <f>'CH 2.3'!F22+'CH 2.4'!F22+'CH2.5'!F22+'CH 2.6'!F22+'CH 2.7'!F22</f>
        <v>24597</v>
      </c>
      <c r="G22" s="33" t="s">
        <v>11</v>
      </c>
      <c r="H22" s="125" t="s">
        <v>11</v>
      </c>
      <c r="I22" s="143" t="s">
        <v>72</v>
      </c>
    </row>
    <row r="23" spans="1:9" ht="18" x14ac:dyDescent="0.25">
      <c r="A23" s="105" t="s">
        <v>13</v>
      </c>
      <c r="B23" s="126">
        <f>'CH 2.3'!B23+'CH 2.4'!B23+'CH2.5'!B23+'CH 2.6'!B23+'CH 2.7'!B23</f>
        <v>8433</v>
      </c>
      <c r="C23" s="126">
        <f>'CH 2.3'!C23+'CH 2.4'!C23+'CH2.5'!C23+'CH 2.6'!C23+'CH 2.7'!C23</f>
        <v>5697</v>
      </c>
      <c r="D23" s="126">
        <f>'CH 2.3'!D23+'CH 2.4'!D23+'CH2.5'!D23+'CH 2.6'!D23+'CH 2.7'!D23</f>
        <v>205023</v>
      </c>
      <c r="E23" s="126">
        <f>'CH 2.3'!E23+'CH 2.4'!E23+'CH2.5'!E23+'CH 2.6'!E23+'CH 2.7'!E23</f>
        <v>30873</v>
      </c>
      <c r="F23" s="33">
        <f>'CH 2.3'!F23+'CH 2.4'!F23+'CH2.5'!F23+'CH 2.6'!F23+'CH 2.7'!F23</f>
        <v>24597</v>
      </c>
      <c r="G23" s="126" t="s">
        <v>11</v>
      </c>
      <c r="H23" s="127" t="s">
        <v>11</v>
      </c>
      <c r="I23" s="144" t="s">
        <v>14</v>
      </c>
    </row>
    <row r="24" spans="1:9" ht="18" x14ac:dyDescent="0.25">
      <c r="A24" s="105" t="s">
        <v>15</v>
      </c>
      <c r="B24" s="126">
        <f>'CH 2.3'!B24+'CH 2.4'!B24+'CH2.5'!B24+'CH 2.6'!B24+'CH 2.7'!B24</f>
        <v>24129</v>
      </c>
      <c r="C24" s="126">
        <f>'CH 2.3'!C24+'CH 2.4'!C24+'CH2.5'!C24+'CH 2.6'!C24+'CH 2.7'!C24</f>
        <v>3442</v>
      </c>
      <c r="D24" s="126">
        <f>'CH 2.3'!D24+'CH 2.4'!D24+'CH2.5'!D24+'CH 2.6'!D24+'CH 2.7'!D24</f>
        <v>86289</v>
      </c>
      <c r="E24" s="126">
        <f>'CH 2.3'!E24+'CH 2.4'!E24+'CH2.5'!E24+'CH 2.6'!E24+'CH 2.7'!E24</f>
        <v>3349</v>
      </c>
      <c r="F24" s="128" t="s">
        <v>171</v>
      </c>
      <c r="G24" s="126" t="s">
        <v>11</v>
      </c>
      <c r="H24" s="127" t="s">
        <v>11</v>
      </c>
      <c r="I24" s="145" t="s">
        <v>16</v>
      </c>
    </row>
    <row r="25" spans="1:9" ht="18.75" thickBot="1" x14ac:dyDescent="0.3">
      <c r="A25" s="104" t="s">
        <v>9</v>
      </c>
      <c r="B25" s="126">
        <f>'CH 2.3'!B25+'CH 2.4'!B25+'CH2.5'!B25+'CH 2.6'!B25+'CH 2.7'!B25</f>
        <v>74899</v>
      </c>
      <c r="C25" s="126">
        <f>'CH 2.3'!C25+'CH 2.4'!C25+'CH2.5'!C25+'CH 2.6'!C25+'CH 2.7'!C25</f>
        <v>4425</v>
      </c>
      <c r="D25" s="126">
        <f>'CH 2.3'!D25+'CH 2.4'!D25+'CH2.5'!D25+'CH 2.6'!D25+'CH 2.7'!D25</f>
        <v>111626</v>
      </c>
      <c r="E25" s="126">
        <f>'CH 2.3'!E25+'CH 2.4'!E25+'CH2.5'!E25+'CH 2.6'!E25+'CH 2.7'!E25</f>
        <v>10763</v>
      </c>
      <c r="F25" s="255">
        <f>'CH 2.3'!F25+'CH 2.4'!F25+'CH2.5'!F25+'CH 2.6'!F25+'CH 2.7'!F25</f>
        <v>13249</v>
      </c>
      <c r="G25" s="133" t="s">
        <v>11</v>
      </c>
      <c r="H25" s="137" t="s">
        <v>11</v>
      </c>
      <c r="I25" s="146" t="s">
        <v>10</v>
      </c>
    </row>
    <row r="26" spans="1:9" x14ac:dyDescent="0.25">
      <c r="A26" s="122">
        <v>2017</v>
      </c>
      <c r="B26" s="106">
        <f>'CH 2.3'!B26+'CH 2.4'!B26+'CH2.5'!B26+'CH 2.6'!B26+'CH 2.7'!B26</f>
        <v>112893</v>
      </c>
      <c r="C26" s="106">
        <f>'CH 2.3'!C26+'CH 2.4'!C26+'CH2.5'!C26+'CH 2.6'!C26+'CH 2.7'!C26</f>
        <v>13937</v>
      </c>
      <c r="D26" s="106">
        <f>'CH 2.3'!D26+'CH 2.4'!D26+'CH2.5'!D26+'CH 2.6'!D26+'CH 2.7'!D26</f>
        <v>423612</v>
      </c>
      <c r="E26" s="106">
        <f>'CH 2.3'!E26+'CH 2.4'!E26+'CH2.5'!E26+'CH 2.6'!E26+'CH 2.7'!E26</f>
        <v>45564</v>
      </c>
      <c r="F26" s="106">
        <f>'CH 2.2'!F30</f>
        <v>37627</v>
      </c>
      <c r="G26" s="106" t="s">
        <v>11</v>
      </c>
      <c r="H26" s="124" t="s">
        <v>11</v>
      </c>
      <c r="I26" s="123">
        <v>2017</v>
      </c>
    </row>
    <row r="27" spans="1:9" ht="18" x14ac:dyDescent="0.25">
      <c r="A27" s="116" t="s">
        <v>8</v>
      </c>
      <c r="B27" s="33">
        <f>'CH 2.3'!B27+'CH 2.4'!B27+'CH2.5'!B27+'CH 2.6'!B27+'CH 2.7'!B27</f>
        <v>40997</v>
      </c>
      <c r="C27" s="33">
        <f>'CH 2.3'!C27+'CH 2.4'!C27+'CH2.5'!C27+'CH 2.6'!C27+'CH 2.7'!C27</f>
        <v>9078</v>
      </c>
      <c r="D27" s="33">
        <f>'CH 2.3'!D27+'CH 2.4'!D27+'CH2.5'!D27+'CH 2.6'!D27+'CH 2.7'!D27</f>
        <v>299721</v>
      </c>
      <c r="E27" s="33">
        <f>'CH 2.3'!E27+'CH 2.4'!E27+'CH2.5'!E27+'CH 2.6'!E27+'CH 2.7'!E27</f>
        <v>34282</v>
      </c>
      <c r="F27" s="33">
        <f>'CH 2.3'!F27+'CH 2.4'!F27+'CH2.5'!F27+'CH 2.6'!F27+'CH 2.7'!F27</f>
        <v>27451</v>
      </c>
      <c r="G27" s="33" t="s">
        <v>11</v>
      </c>
      <c r="H27" s="125" t="s">
        <v>11</v>
      </c>
      <c r="I27" s="143" t="s">
        <v>72</v>
      </c>
    </row>
    <row r="28" spans="1:9" ht="18" x14ac:dyDescent="0.25">
      <c r="A28" s="105" t="s">
        <v>13</v>
      </c>
      <c r="B28" s="126" t="s">
        <v>11</v>
      </c>
      <c r="C28" s="126">
        <f>'CH 2.3'!C28+'CH 2.4'!C28+'CH2.5'!C28+'CH 2.6'!C28+'CH 2.7'!C28</f>
        <v>5548</v>
      </c>
      <c r="D28" s="126">
        <f>'CH 2.3'!D28+'CH 2.4'!D28+'CH2.5'!D28+'CH 2.6'!D28+'CH 2.7'!D28</f>
        <v>213766</v>
      </c>
      <c r="E28" s="126">
        <f>'CH 2.3'!E28+'CH 2.4'!E28+'CH2.5'!E28+'CH 2.6'!E28+'CH 2.7'!E28</f>
        <v>30665</v>
      </c>
      <c r="F28" s="33">
        <f>'CH 2.3'!F28+'CH 2.4'!F28+'CH2.5'!F28+'CH 2.6'!F28+'CH 2.7'!F28</f>
        <v>27451</v>
      </c>
      <c r="G28" s="126" t="s">
        <v>11</v>
      </c>
      <c r="H28" s="127" t="s">
        <v>11</v>
      </c>
      <c r="I28" s="144" t="s">
        <v>14</v>
      </c>
    </row>
    <row r="29" spans="1:9" ht="18" x14ac:dyDescent="0.25">
      <c r="A29" s="105" t="s">
        <v>15</v>
      </c>
      <c r="B29" s="126" t="s">
        <v>11</v>
      </c>
      <c r="C29" s="126">
        <f>'CH 2.3'!C29+'CH 2.4'!C29+'CH2.5'!C29+'CH 2.6'!C29+'CH 2.7'!C29</f>
        <v>3530</v>
      </c>
      <c r="D29" s="126">
        <f>'CH 2.3'!D29+'CH 2.4'!D29+'CH2.5'!D29+'CH 2.6'!D29+'CH 2.7'!D29</f>
        <v>85955</v>
      </c>
      <c r="E29" s="126">
        <f>'CH 2.3'!E29+'CH 2.4'!E29+'CH2.5'!E29+'CH 2.6'!E29+'CH 2.7'!E29</f>
        <v>3617</v>
      </c>
      <c r="F29" s="128" t="s">
        <v>171</v>
      </c>
      <c r="G29" s="126" t="s">
        <v>11</v>
      </c>
      <c r="H29" s="127" t="s">
        <v>11</v>
      </c>
      <c r="I29" s="145" t="s">
        <v>16</v>
      </c>
    </row>
    <row r="30" spans="1:9" ht="18.75" thickBot="1" x14ac:dyDescent="0.3">
      <c r="A30" s="115" t="s">
        <v>9</v>
      </c>
      <c r="B30" s="130">
        <f>'CH 2.3'!B30+'CH 2.4'!B30+'CH2.5'!B30+'CH 2.6'!B30+'CH 2.7'!B30</f>
        <v>71896</v>
      </c>
      <c r="C30" s="130">
        <f>'CH 2.3'!C30+'CH 2.4'!C30+'CH2.5'!C30+'CH 2.6'!C30+'CH 2.7'!C30</f>
        <v>4859</v>
      </c>
      <c r="D30" s="130">
        <f>'CH 2.3'!D30+'CH 2.4'!D30+'CH2.5'!D30+'CH 2.6'!D30+'CH 2.7'!D30</f>
        <v>123891</v>
      </c>
      <c r="E30" s="130">
        <f>'CH 2.3'!E30+'CH 2.4'!E30+'CH2.5'!E30+'CH 2.6'!E30+'CH 2.7'!E30</f>
        <v>11282</v>
      </c>
      <c r="F30" s="131">
        <f>'CH 2.3'!F30+'CH 2.4'!F30+'CH2.5'!F30+'CH 2.6'!F30+'CH 2.7'!F30</f>
        <v>10176</v>
      </c>
      <c r="G30" s="130" t="s">
        <v>11</v>
      </c>
      <c r="H30" s="132" t="s">
        <v>11</v>
      </c>
      <c r="I30" s="147" t="s">
        <v>10</v>
      </c>
    </row>
    <row r="31" spans="1:9" ht="21" customHeight="1" thickTop="1" x14ac:dyDescent="0.25">
      <c r="A31" s="122">
        <v>2018</v>
      </c>
      <c r="B31" s="106">
        <f>B32+B35</f>
        <v>118121</v>
      </c>
      <c r="C31" s="363">
        <f t="shared" ref="C31:G31" si="4">C32+C35</f>
        <v>30621</v>
      </c>
      <c r="D31" s="106">
        <f t="shared" si="4"/>
        <v>442699</v>
      </c>
      <c r="E31" s="106">
        <f t="shared" si="4"/>
        <v>46787</v>
      </c>
      <c r="F31" s="106">
        <f t="shared" si="4"/>
        <v>42092</v>
      </c>
      <c r="G31" s="106">
        <f t="shared" si="4"/>
        <v>62951</v>
      </c>
      <c r="H31" s="369">
        <f>SUM(H32,H35)</f>
        <v>743271</v>
      </c>
      <c r="I31" s="123">
        <v>2018</v>
      </c>
    </row>
    <row r="32" spans="1:9" ht="18" x14ac:dyDescent="0.25">
      <c r="A32" s="116" t="s">
        <v>8</v>
      </c>
      <c r="B32" s="33">
        <f>'CH 2.3'!B32+'CH 2.4'!B32+'CH2.5'!B32+'CH 2.6'!B32+'CH 2.7'!B32</f>
        <v>40865</v>
      </c>
      <c r="C32" s="364">
        <v>19934</v>
      </c>
      <c r="D32" s="33">
        <f>'CH 2.3'!D32+'CH 2.4'!D32+'CH2.5'!D32+'CH 2.6'!D32+'CH 2.7'!D32</f>
        <v>317431</v>
      </c>
      <c r="E32" s="33">
        <f>'CH 2.3'!E32+'CH 2.4'!E32+'CH2.5'!E32+'CH 2.6'!E32+'CH 2.7'!E32</f>
        <v>34435</v>
      </c>
      <c r="F32" s="33">
        <f>'CH 2.3'!F32+'CH 2.4'!F32+'CH2.5'!F32+'CH 2.6'!F32+'CH 2.7'!F32</f>
        <v>30819</v>
      </c>
      <c r="G32" s="33">
        <f>'CH 2.3'!G32+'CH 2.4'!G32+'CH2.5'!G32+'CH 2.6'!G32+'CH 2.7'!G32</f>
        <v>45106</v>
      </c>
      <c r="H32" s="367">
        <f>SUM(B32:G32)</f>
        <v>488590</v>
      </c>
      <c r="I32" s="143" t="s">
        <v>72</v>
      </c>
    </row>
    <row r="33" spans="1:9" ht="18" x14ac:dyDescent="0.25">
      <c r="A33" s="105" t="s">
        <v>13</v>
      </c>
      <c r="B33" s="126"/>
      <c r="C33" s="365"/>
      <c r="D33" s="126"/>
      <c r="E33" s="126"/>
      <c r="F33" s="33"/>
      <c r="G33" s="126" t="s">
        <v>11</v>
      </c>
      <c r="H33" s="127" t="s">
        <v>11</v>
      </c>
      <c r="I33" s="144" t="s">
        <v>14</v>
      </c>
    </row>
    <row r="34" spans="1:9" ht="18" x14ac:dyDescent="0.25">
      <c r="A34" s="105" t="s">
        <v>15</v>
      </c>
      <c r="B34" s="126"/>
      <c r="C34" s="365"/>
      <c r="D34" s="126"/>
      <c r="E34" s="126"/>
      <c r="F34" s="128" t="s">
        <v>171</v>
      </c>
      <c r="G34" s="126" t="s">
        <v>11</v>
      </c>
      <c r="H34" s="127" t="s">
        <v>11</v>
      </c>
      <c r="I34" s="145" t="s">
        <v>16</v>
      </c>
    </row>
    <row r="35" spans="1:9" ht="18.75" thickBot="1" x14ac:dyDescent="0.3">
      <c r="A35" s="115" t="s">
        <v>9</v>
      </c>
      <c r="B35" s="130">
        <f>'CH 2.3'!B35+'CH 2.4'!B35+'CH2.5'!B35+'CH 2.6'!B35+'CH 2.7'!B35</f>
        <v>77256</v>
      </c>
      <c r="C35" s="366">
        <v>10687</v>
      </c>
      <c r="D35" s="130">
        <f>'CH 2.3'!D35+'CH 2.4'!D35+'CH2.5'!D35+'CH 2.6'!D35+'CH 2.7'!D35</f>
        <v>125268</v>
      </c>
      <c r="E35" s="130">
        <f>'CH 2.3'!E35+'CH 2.4'!E35+'CH2.5'!E35+'CH 2.6'!E35+'CH 2.7'!E35</f>
        <v>12352</v>
      </c>
      <c r="F35" s="130">
        <f>'CH 2.3'!F35+'CH 2.4'!F35+'CH2.5'!F35+'CH 2.6'!F35+'CH 2.7'!F35</f>
        <v>11273</v>
      </c>
      <c r="G35" s="130">
        <f>'CH 2.3'!G35+'CH 2.4'!G35+'CH2.5'!G35+'CH 2.6'!G35+'CH 2.7'!G35</f>
        <v>17845</v>
      </c>
      <c r="H35" s="368">
        <f>SUM(B35:G35)</f>
        <v>254681</v>
      </c>
      <c r="I35" s="147" t="s">
        <v>10</v>
      </c>
    </row>
    <row r="36" spans="1:9" ht="21" customHeight="1" thickTop="1" x14ac:dyDescent="0.25">
      <c r="A36" s="122">
        <v>2019</v>
      </c>
      <c r="B36" s="106">
        <f>B37+B40</f>
        <v>125887</v>
      </c>
      <c r="C36" s="377">
        <f t="shared" ref="C36:G36" si="5">C37+C40</f>
        <v>16607</v>
      </c>
      <c r="D36" s="377">
        <f t="shared" si="5"/>
        <v>467650</v>
      </c>
      <c r="E36" s="377">
        <f t="shared" si="5"/>
        <v>46898</v>
      </c>
      <c r="F36" s="377">
        <f t="shared" si="5"/>
        <v>44181</v>
      </c>
      <c r="G36" s="377">
        <f t="shared" si="5"/>
        <v>61746</v>
      </c>
      <c r="H36" s="395">
        <f>SUM(H37,H40)</f>
        <v>762969</v>
      </c>
      <c r="I36" s="123">
        <v>2019</v>
      </c>
    </row>
    <row r="37" spans="1:9" ht="18" x14ac:dyDescent="0.25">
      <c r="A37" s="116" t="s">
        <v>8</v>
      </c>
      <c r="B37" s="33">
        <f>SUM('CH 2.3'!B37,'CH 2.4'!B37,'CH2.5'!B37,'CH 2.6'!B37,'CH 2.7'!B37)</f>
        <v>42998</v>
      </c>
      <c r="C37" s="33">
        <f>SUM('CH 2.3'!C37,'CH 2.4'!C37,'CH2.5'!C37,'CH 2.6'!C37,'CH 2.7'!C37)</f>
        <v>7971</v>
      </c>
      <c r="D37" s="33">
        <f>SUM('CH 2.3'!D37,'CH 2.4'!D37,'CH2.5'!D37,'CH 2.6'!D37,'CH 2.7'!D37)</f>
        <v>329886</v>
      </c>
      <c r="E37" s="33">
        <f>SUM('CH 2.3'!E37,'CH 2.4'!E37,'CH2.5'!E37,'CH 2.6'!E37,'CH 2.7'!E37)</f>
        <v>34597</v>
      </c>
      <c r="F37" s="33">
        <f>SUM('CH 2.3'!F37,'CH 2.4'!F37,'CH2.5'!F37,'CH 2.6'!F37,'CH 2.7'!F37)</f>
        <v>31613</v>
      </c>
      <c r="G37" s="33">
        <f>SUM('CH 2.3'!G37,'CH 2.4'!G37,'CH2.5'!G37,'CH 2.6'!G37,'CH 2.7'!G37)</f>
        <v>45355</v>
      </c>
      <c r="H37" s="392">
        <f>SUM(B37:G37)</f>
        <v>492420</v>
      </c>
      <c r="I37" s="143" t="s">
        <v>72</v>
      </c>
    </row>
    <row r="38" spans="1:9" ht="18" x14ac:dyDescent="0.25">
      <c r="A38" s="105" t="s">
        <v>13</v>
      </c>
      <c r="B38" s="126"/>
      <c r="C38" s="365"/>
      <c r="D38" s="126"/>
      <c r="E38" s="126"/>
      <c r="F38" s="33"/>
      <c r="G38" s="126" t="s">
        <v>11</v>
      </c>
      <c r="H38" s="393" t="s">
        <v>11</v>
      </c>
      <c r="I38" s="144" t="s">
        <v>14</v>
      </c>
    </row>
    <row r="39" spans="1:9" ht="18" x14ac:dyDescent="0.25">
      <c r="A39" s="105" t="s">
        <v>15</v>
      </c>
      <c r="B39" s="126"/>
      <c r="C39" s="365"/>
      <c r="D39" s="126"/>
      <c r="E39" s="126"/>
      <c r="F39" s="128" t="s">
        <v>171</v>
      </c>
      <c r="G39" s="126" t="s">
        <v>11</v>
      </c>
      <c r="H39" s="393" t="s">
        <v>11</v>
      </c>
      <c r="I39" s="145" t="s">
        <v>16</v>
      </c>
    </row>
    <row r="40" spans="1:9" ht="18.75" thickBot="1" x14ac:dyDescent="0.3">
      <c r="A40" s="115" t="s">
        <v>9</v>
      </c>
      <c r="B40" s="130">
        <f>SUM('CH 2.3'!B40,'CH 2.4'!B40,'CH2.5'!B40,'CH 2.6'!B40,'CH 2.7'!B40)</f>
        <v>82889</v>
      </c>
      <c r="C40" s="130">
        <f>SUM('CH 2.3'!C40,'CH 2.4'!C40,'CH2.5'!C40,'CH 2.6'!C40,'CH 2.7'!C40)</f>
        <v>8636</v>
      </c>
      <c r="D40" s="130">
        <f>SUM('CH 2.3'!D40,'CH 2.4'!D40,'CH2.5'!D40,'CH 2.6'!D40,'CH 2.7'!D40)</f>
        <v>137764</v>
      </c>
      <c r="E40" s="130">
        <f>SUM('CH 2.3'!E40,'CH 2.4'!E40,'CH2.5'!E40,'CH 2.6'!E40,'CH 2.7'!E40)</f>
        <v>12301</v>
      </c>
      <c r="F40" s="130">
        <f>SUM('CH 2.3'!F40,'CH 2.4'!F40,'CH2.5'!F40,'CH 2.6'!F40,'CH 2.7'!F40)</f>
        <v>12568</v>
      </c>
      <c r="G40" s="130">
        <f>SUM('CH 2.3'!G40,'CH 2.4'!G40,'CH2.5'!G40,'CH 2.6'!G40,'CH 2.7'!G40)</f>
        <v>16391</v>
      </c>
      <c r="H40" s="394">
        <f>SUM(B40:G40)</f>
        <v>270549</v>
      </c>
      <c r="I40" s="147" t="s">
        <v>10</v>
      </c>
    </row>
    <row r="41" spans="1:9" ht="15.75" thickTop="1" x14ac:dyDescent="0.25"/>
  </sheetData>
  <pageMargins left="0.7" right="0.7" top="0.75" bottom="0.75" header="0.3" footer="0.3"/>
  <pageSetup scale="86" orientation="portrait" r:id="rId1"/>
  <ignoredErrors>
    <ignoredError sqref="H36"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rightToLeft="1" view="pageBreakPreview" topLeftCell="A25" zoomScale="85" zoomScaleNormal="85" zoomScaleSheetLayoutView="85" workbookViewId="0">
      <selection activeCell="K53" sqref="K53"/>
    </sheetView>
  </sheetViews>
  <sheetFormatPr defaultRowHeight="15" x14ac:dyDescent="0.25"/>
  <cols>
    <col min="1" max="1" width="25.7109375" customWidth="1"/>
    <col min="2" max="7" width="8.7109375" customWidth="1"/>
    <col min="8" max="8" width="9.7109375" customWidth="1"/>
    <col min="9" max="9" width="25.7109375" customWidth="1"/>
    <col min="11" max="11" width="20.42578125" customWidth="1"/>
    <col min="12" max="12" width="10.5703125" bestFit="1" customWidth="1"/>
  </cols>
  <sheetData>
    <row r="1" spans="1:14" ht="18.75" x14ac:dyDescent="0.45">
      <c r="A1" s="250" t="s">
        <v>208</v>
      </c>
      <c r="B1" s="87"/>
      <c r="C1" s="87"/>
      <c r="D1" s="87"/>
      <c r="E1" s="87"/>
      <c r="F1" s="87"/>
      <c r="G1" s="87"/>
      <c r="H1" s="87"/>
      <c r="I1" s="87"/>
    </row>
    <row r="2" spans="1:14" x14ac:dyDescent="0.25">
      <c r="A2" s="257" t="s">
        <v>209</v>
      </c>
      <c r="B2" s="86"/>
      <c r="C2" s="86"/>
      <c r="D2" s="86"/>
      <c r="E2" s="86"/>
      <c r="F2" s="86"/>
      <c r="G2" s="86"/>
      <c r="H2" s="86"/>
      <c r="I2" s="86"/>
    </row>
    <row r="3" spans="1:14" ht="18.75" x14ac:dyDescent="0.45">
      <c r="A3" s="29" t="s">
        <v>63</v>
      </c>
      <c r="B3" s="28"/>
      <c r="C3" s="28"/>
      <c r="D3" s="28"/>
      <c r="E3" s="28"/>
      <c r="F3" s="28"/>
      <c r="G3" s="28"/>
      <c r="H3" s="28"/>
      <c r="I3" s="34" t="s">
        <v>64</v>
      </c>
      <c r="K3" t="s">
        <v>284</v>
      </c>
    </row>
    <row r="4" spans="1:14" ht="36" x14ac:dyDescent="0.45">
      <c r="A4" s="103"/>
      <c r="B4" s="111" t="s">
        <v>181</v>
      </c>
      <c r="C4" s="112" t="s">
        <v>60</v>
      </c>
      <c r="D4" s="112" t="s">
        <v>62</v>
      </c>
      <c r="E4" s="112" t="s">
        <v>182</v>
      </c>
      <c r="F4" s="112" t="s">
        <v>183</v>
      </c>
      <c r="G4" s="113" t="s">
        <v>184</v>
      </c>
      <c r="H4" s="114" t="s">
        <v>59</v>
      </c>
      <c r="I4" s="103"/>
      <c r="M4" t="s">
        <v>265</v>
      </c>
      <c r="N4" t="s">
        <v>266</v>
      </c>
    </row>
    <row r="5" spans="1:14" ht="19.5" thickBot="1" x14ac:dyDescent="0.5">
      <c r="A5" s="109" t="s">
        <v>180</v>
      </c>
      <c r="B5" s="118" t="s">
        <v>1</v>
      </c>
      <c r="C5" s="119" t="s">
        <v>2</v>
      </c>
      <c r="D5" s="119" t="s">
        <v>3</v>
      </c>
      <c r="E5" s="119" t="s">
        <v>4</v>
      </c>
      <c r="F5" s="119" t="s">
        <v>5</v>
      </c>
      <c r="G5" s="120" t="s">
        <v>6</v>
      </c>
      <c r="H5" s="121" t="s">
        <v>169</v>
      </c>
      <c r="I5" s="210" t="s">
        <v>179</v>
      </c>
      <c r="K5" s="237" t="s">
        <v>17</v>
      </c>
      <c r="L5" s="19">
        <f>H43</f>
        <v>151795</v>
      </c>
      <c r="M5" s="25">
        <f>L5/1000</f>
        <v>151.79499999999999</v>
      </c>
      <c r="N5" s="2">
        <f>L5/L10*100</f>
        <v>19.895303741043215</v>
      </c>
    </row>
    <row r="6" spans="1:14" ht="21" customHeight="1" x14ac:dyDescent="0.25">
      <c r="A6" s="122">
        <v>2013</v>
      </c>
      <c r="B6" s="106">
        <f t="shared" ref="B6:F6" si="0">SUM(B7:B11)</f>
        <v>68787</v>
      </c>
      <c r="C6" s="106">
        <f t="shared" si="0"/>
        <v>13478</v>
      </c>
      <c r="D6" s="106">
        <f t="shared" si="0"/>
        <v>349377</v>
      </c>
      <c r="E6" s="106">
        <f t="shared" si="0"/>
        <v>29103</v>
      </c>
      <c r="F6" s="106">
        <f t="shared" si="0"/>
        <v>28583</v>
      </c>
      <c r="G6" s="134" t="s">
        <v>11</v>
      </c>
      <c r="H6" s="135" t="s">
        <v>11</v>
      </c>
      <c r="I6" s="123">
        <v>2013</v>
      </c>
      <c r="K6" s="237" t="s">
        <v>18</v>
      </c>
      <c r="L6" s="19">
        <f t="shared" ref="L6:L9" si="1">H44</f>
        <v>32798</v>
      </c>
      <c r="M6" s="25">
        <f t="shared" ref="M6:M10" si="2">L6/1000</f>
        <v>32.798000000000002</v>
      </c>
      <c r="N6" s="2">
        <f>L6/L10*100</f>
        <v>4.2987329760448985</v>
      </c>
    </row>
    <row r="7" spans="1:14" s="107" customFormat="1" ht="18" x14ac:dyDescent="0.25">
      <c r="A7" s="237" t="s">
        <v>17</v>
      </c>
      <c r="B7" s="33">
        <f>'CH 2.3'!B6</f>
        <v>16016</v>
      </c>
      <c r="C7" s="33">
        <f>'CH 2.3'!C6</f>
        <v>3317</v>
      </c>
      <c r="D7" s="33">
        <f>'CH 2.3'!D6</f>
        <v>68348</v>
      </c>
      <c r="E7" s="33">
        <f>'CH 2.3'!E6</f>
        <v>7662</v>
      </c>
      <c r="F7" s="33">
        <f>'CH 2.3'!F6</f>
        <v>4267</v>
      </c>
      <c r="G7" s="33">
        <f>'CH 2.3'!G6</f>
        <v>8933</v>
      </c>
      <c r="H7" s="125">
        <f>SUM(B7:G7)</f>
        <v>108543</v>
      </c>
      <c r="I7" s="238" t="s">
        <v>21</v>
      </c>
      <c r="K7" s="237" t="s">
        <v>19</v>
      </c>
      <c r="L7" s="19">
        <f t="shared" si="1"/>
        <v>335314</v>
      </c>
      <c r="M7" s="25">
        <f t="shared" si="2"/>
        <v>335.31400000000002</v>
      </c>
      <c r="N7" s="2">
        <f>L7/L10*100</f>
        <v>43.948574581667145</v>
      </c>
    </row>
    <row r="8" spans="1:14" ht="18" x14ac:dyDescent="0.25">
      <c r="A8" s="237" t="s">
        <v>18</v>
      </c>
      <c r="B8" s="126">
        <f>'CH 2.4'!B6</f>
        <v>3181</v>
      </c>
      <c r="C8" s="126">
        <f>'CH 2.4'!C6</f>
        <v>555</v>
      </c>
      <c r="D8" s="126">
        <f>'CH 2.4'!D6</f>
        <v>12529</v>
      </c>
      <c r="E8" s="126">
        <f>'CH 2.4'!E6</f>
        <v>882</v>
      </c>
      <c r="F8" s="126">
        <f>'CH 2.4'!F6</f>
        <v>1251</v>
      </c>
      <c r="G8" s="126">
        <f>'CH 2.4'!G6</f>
        <v>2198</v>
      </c>
      <c r="H8" s="127">
        <f>SUM(B8:G8)</f>
        <v>20596</v>
      </c>
      <c r="I8" s="238" t="s">
        <v>22</v>
      </c>
      <c r="K8" s="237" t="s">
        <v>20</v>
      </c>
      <c r="L8" s="19">
        <f t="shared" si="1"/>
        <v>54622</v>
      </c>
      <c r="M8" s="25">
        <f t="shared" si="2"/>
        <v>54.622</v>
      </c>
      <c r="N8" s="2">
        <f>L8/L10*100</f>
        <v>7.1591375272127706</v>
      </c>
    </row>
    <row r="9" spans="1:14" ht="18" x14ac:dyDescent="0.25">
      <c r="A9" s="237" t="s">
        <v>19</v>
      </c>
      <c r="B9" s="126">
        <f>'CH2.5'!B6</f>
        <v>30723</v>
      </c>
      <c r="C9" s="126">
        <f>'CH2.5'!C6</f>
        <v>6542</v>
      </c>
      <c r="D9" s="126">
        <f>'CH2.5'!D6</f>
        <v>154359</v>
      </c>
      <c r="E9" s="126">
        <f>'CH2.5'!E6</f>
        <v>16942</v>
      </c>
      <c r="F9" s="126">
        <f>'CH2.5'!F6</f>
        <v>12388</v>
      </c>
      <c r="G9" s="126">
        <f>'CH2.5'!G6</f>
        <v>21883</v>
      </c>
      <c r="H9" s="127">
        <f>SUM(B9:G9)</f>
        <v>242837</v>
      </c>
      <c r="I9" s="238" t="s">
        <v>23</v>
      </c>
      <c r="K9" s="237" t="s">
        <v>47</v>
      </c>
      <c r="L9" s="19">
        <f t="shared" si="1"/>
        <v>188440</v>
      </c>
      <c r="M9" s="25">
        <f t="shared" si="2"/>
        <v>188.44</v>
      </c>
      <c r="N9" s="2">
        <f>L9/L10*100</f>
        <v>24.698251174031974</v>
      </c>
    </row>
    <row r="10" spans="1:14" ht="18" x14ac:dyDescent="0.25">
      <c r="A10" s="237" t="s">
        <v>20</v>
      </c>
      <c r="B10" s="126">
        <f>'CH 2.6'!B6</f>
        <v>3781</v>
      </c>
      <c r="C10" s="126">
        <f>'CH 2.6'!C6</f>
        <v>751</v>
      </c>
      <c r="D10" s="126">
        <f>'CH 2.6'!D6</f>
        <v>21829</v>
      </c>
      <c r="E10" s="126">
        <f>'CH 2.6'!E6</f>
        <v>1795</v>
      </c>
      <c r="F10" s="126">
        <f>'CH 2.6'!F6</f>
        <v>2014</v>
      </c>
      <c r="G10" s="133" t="s">
        <v>11</v>
      </c>
      <c r="H10" s="127">
        <f>SUM(B10:G10)</f>
        <v>30170</v>
      </c>
      <c r="I10" s="238" t="s">
        <v>74</v>
      </c>
      <c r="K10" s="237" t="s">
        <v>61</v>
      </c>
      <c r="L10" s="19">
        <f>SUM(L5:L9)</f>
        <v>762969</v>
      </c>
      <c r="M10" s="25">
        <f t="shared" si="2"/>
        <v>762.96900000000005</v>
      </c>
      <c r="N10" s="2">
        <f>SUM(N5:N9)</f>
        <v>100</v>
      </c>
    </row>
    <row r="11" spans="1:14" ht="18.75" thickBot="1" x14ac:dyDescent="0.3">
      <c r="A11" s="237" t="s">
        <v>47</v>
      </c>
      <c r="B11" s="33">
        <f>'CH 2.7'!B6</f>
        <v>15086</v>
      </c>
      <c r="C11" s="33">
        <f>'CH 2.7'!C6</f>
        <v>2313</v>
      </c>
      <c r="D11" s="33">
        <f>'CH 2.7'!D6</f>
        <v>92312</v>
      </c>
      <c r="E11" s="33">
        <f>'CH 2.7'!E6</f>
        <v>1822</v>
      </c>
      <c r="F11" s="33">
        <f>'CH 2.7'!F6</f>
        <v>8663</v>
      </c>
      <c r="G11" s="36" t="s">
        <v>11</v>
      </c>
      <c r="H11" s="136" t="s">
        <v>11</v>
      </c>
      <c r="I11" s="238" t="s">
        <v>48</v>
      </c>
    </row>
    <row r="12" spans="1:14" ht="21" customHeight="1" x14ac:dyDescent="0.25">
      <c r="A12" s="122">
        <v>2014</v>
      </c>
      <c r="B12" s="106">
        <f t="shared" ref="B12:F12" si="3">SUM(B13:B17)</f>
        <v>79293</v>
      </c>
      <c r="C12" s="106">
        <f t="shared" si="3"/>
        <v>13591</v>
      </c>
      <c r="D12" s="106">
        <f t="shared" si="3"/>
        <v>364067</v>
      </c>
      <c r="E12" s="106">
        <f t="shared" si="3"/>
        <v>32342</v>
      </c>
      <c r="F12" s="106">
        <f t="shared" si="3"/>
        <v>29687</v>
      </c>
      <c r="G12" s="134" t="s">
        <v>11</v>
      </c>
      <c r="H12" s="135" t="s">
        <v>11</v>
      </c>
      <c r="I12" s="123">
        <v>2014</v>
      </c>
      <c r="K12" s="237" t="s">
        <v>255</v>
      </c>
      <c r="L12">
        <v>5</v>
      </c>
    </row>
    <row r="13" spans="1:14" ht="18" x14ac:dyDescent="0.25">
      <c r="A13" s="237" t="s">
        <v>17</v>
      </c>
      <c r="B13" s="33">
        <f>'CH 2.3'!B11</f>
        <v>17436</v>
      </c>
      <c r="C13" s="33">
        <f>'CH 2.3'!C11</f>
        <v>3324</v>
      </c>
      <c r="D13" s="33">
        <f>'CH 2.3'!D11</f>
        <v>68747</v>
      </c>
      <c r="E13" s="33">
        <f>'CH 2.3'!E11</f>
        <v>8660</v>
      </c>
      <c r="F13" s="33">
        <f>'CH 2.3'!F11</f>
        <v>5500</v>
      </c>
      <c r="G13" s="33">
        <f>'CH 2.3'!G11</f>
        <v>9789</v>
      </c>
      <c r="H13" s="125">
        <f>SUM(B13:G13)</f>
        <v>113456</v>
      </c>
      <c r="I13" s="238" t="s">
        <v>21</v>
      </c>
      <c r="K13" s="372" t="s">
        <v>17</v>
      </c>
      <c r="L13" s="2">
        <f>(EXP(LN(H37/H13)/L12)-1)*100</f>
        <v>5.4537909631838799</v>
      </c>
    </row>
    <row r="14" spans="1:14" ht="18" x14ac:dyDescent="0.25">
      <c r="A14" s="237" t="s">
        <v>18</v>
      </c>
      <c r="B14" s="126">
        <f>'CH 2.4'!B11</f>
        <v>4009</v>
      </c>
      <c r="C14" s="126">
        <f>'CH 2.4'!C11</f>
        <v>558</v>
      </c>
      <c r="D14" s="126">
        <f>'CH 2.4'!D11</f>
        <v>12785</v>
      </c>
      <c r="E14" s="126">
        <f>'CH 2.4'!E11</f>
        <v>1032</v>
      </c>
      <c r="F14" s="126">
        <f>'CH 2.4'!F11</f>
        <v>1447</v>
      </c>
      <c r="G14" s="126">
        <f>'CH 2.4'!G11</f>
        <v>2427</v>
      </c>
      <c r="H14" s="127">
        <f>SUM(B14:G14)</f>
        <v>22258</v>
      </c>
      <c r="I14" s="238" t="s">
        <v>22</v>
      </c>
      <c r="K14" s="372" t="s">
        <v>18</v>
      </c>
      <c r="L14" s="2">
        <f>(EXP(LN(H38/H14)/L13)-1)*100</f>
        <v>6.113270056037412</v>
      </c>
    </row>
    <row r="15" spans="1:14" ht="18" x14ac:dyDescent="0.25">
      <c r="A15" s="237" t="s">
        <v>19</v>
      </c>
      <c r="B15" s="126">
        <f>'CH2.5'!B11</f>
        <v>36478</v>
      </c>
      <c r="C15" s="126">
        <f>'CH2.5'!C11</f>
        <v>6584</v>
      </c>
      <c r="D15" s="126">
        <f>'CH2.5'!D11</f>
        <v>165334</v>
      </c>
      <c r="E15" s="126">
        <f>'CH2.5'!E11</f>
        <v>18756</v>
      </c>
      <c r="F15" s="126">
        <f>'CH2.5'!F11</f>
        <v>12768</v>
      </c>
      <c r="G15" s="126">
        <f>'CH2.5'!G11</f>
        <v>23710</v>
      </c>
      <c r="H15" s="127">
        <f>SUM(B15:G15)</f>
        <v>263630</v>
      </c>
      <c r="I15" s="238" t="s">
        <v>23</v>
      </c>
      <c r="K15" s="372" t="s">
        <v>19</v>
      </c>
      <c r="L15" s="2">
        <f t="shared" ref="L15" si="4">(EXP(LN(H39/H15)/L14)-1)*100</f>
        <v>3.5520341188639115</v>
      </c>
    </row>
    <row r="16" spans="1:14" ht="18" x14ac:dyDescent="0.25">
      <c r="A16" s="237" t="s">
        <v>20</v>
      </c>
      <c r="B16" s="126">
        <f>'CH 2.6'!B11</f>
        <v>5608</v>
      </c>
      <c r="C16" s="126">
        <f>'CH 2.6'!C11</f>
        <v>773</v>
      </c>
      <c r="D16" s="126">
        <f>'CH 2.6'!D11</f>
        <v>22241</v>
      </c>
      <c r="E16" s="126">
        <f>'CH 2.6'!E11</f>
        <v>1976</v>
      </c>
      <c r="F16" s="126">
        <f>'CH 2.6'!F11</f>
        <v>2089</v>
      </c>
      <c r="G16" s="133" t="s">
        <v>11</v>
      </c>
      <c r="H16" s="127">
        <f>SUM(B16:G16)</f>
        <v>32687</v>
      </c>
      <c r="I16" s="238" t="s">
        <v>74</v>
      </c>
      <c r="K16" s="372" t="s">
        <v>20</v>
      </c>
    </row>
    <row r="17" spans="1:11" ht="18.75" thickBot="1" x14ac:dyDescent="0.3">
      <c r="A17" s="237" t="s">
        <v>47</v>
      </c>
      <c r="B17" s="33">
        <f>'CH 2.7'!B11</f>
        <v>15762</v>
      </c>
      <c r="C17" s="33">
        <f>'CH 2.7'!C11</f>
        <v>2352</v>
      </c>
      <c r="D17" s="33">
        <f>'CH 2.7'!D11</f>
        <v>94960</v>
      </c>
      <c r="E17" s="33">
        <f>'CH 2.7'!E11</f>
        <v>1918</v>
      </c>
      <c r="F17" s="33">
        <f>'CH 2.7'!F11</f>
        <v>7883</v>
      </c>
      <c r="G17" s="36" t="s">
        <v>11</v>
      </c>
      <c r="H17" s="136" t="s">
        <v>11</v>
      </c>
      <c r="I17" s="238" t="s">
        <v>48</v>
      </c>
      <c r="K17" s="372" t="s">
        <v>47</v>
      </c>
    </row>
    <row r="18" spans="1:11" ht="21" customHeight="1" x14ac:dyDescent="0.25">
      <c r="A18" s="122">
        <v>2015</v>
      </c>
      <c r="B18" s="106">
        <f>SUM(B19:B23)</f>
        <v>94169</v>
      </c>
      <c r="C18" s="106">
        <f t="shared" ref="C18:F18" si="5">SUM(C19:C23)</f>
        <v>13578</v>
      </c>
      <c r="D18" s="106">
        <f t="shared" si="5"/>
        <v>385305</v>
      </c>
      <c r="E18" s="106">
        <f t="shared" si="5"/>
        <v>44044</v>
      </c>
      <c r="F18" s="106">
        <f t="shared" si="5"/>
        <v>33148</v>
      </c>
      <c r="G18" s="134" t="s">
        <v>11</v>
      </c>
      <c r="H18" s="135" t="s">
        <v>11</v>
      </c>
      <c r="I18" s="123">
        <v>2015</v>
      </c>
    </row>
    <row r="19" spans="1:11" ht="18" x14ac:dyDescent="0.25">
      <c r="A19" s="237" t="s">
        <v>17</v>
      </c>
      <c r="B19" s="33">
        <f>'CH 2.3'!B16</f>
        <v>20033</v>
      </c>
      <c r="C19" s="33">
        <f>'CH 2.3'!C16</f>
        <v>3295</v>
      </c>
      <c r="D19" s="33">
        <f>'CH 2.3'!D16</f>
        <v>73921</v>
      </c>
      <c r="E19" s="33">
        <f>'CH 2.3'!E16</f>
        <v>8914</v>
      </c>
      <c r="F19" s="33">
        <f>'CH 2.3'!F16</f>
        <v>5658</v>
      </c>
      <c r="G19" s="33">
        <f>'CH 2.3'!G16</f>
        <v>10150</v>
      </c>
      <c r="H19" s="136" t="s">
        <v>11</v>
      </c>
      <c r="I19" s="238" t="s">
        <v>21</v>
      </c>
    </row>
    <row r="20" spans="1:11" ht="18" x14ac:dyDescent="0.25">
      <c r="A20" s="237" t="s">
        <v>18</v>
      </c>
      <c r="B20" s="126">
        <f>'CH 2.4'!B16</f>
        <v>4916</v>
      </c>
      <c r="C20" s="126">
        <f>'CH 2.4'!C16</f>
        <v>554</v>
      </c>
      <c r="D20" s="126">
        <f>'CH 2.4'!D16</f>
        <v>13502</v>
      </c>
      <c r="E20" s="126">
        <f>'CH 2.4'!E16</f>
        <v>1149</v>
      </c>
      <c r="F20" s="126">
        <f>'CH 2.4'!F16</f>
        <v>1898</v>
      </c>
      <c r="G20" s="126">
        <f>'CH 2.4'!G16</f>
        <v>2587</v>
      </c>
      <c r="H20" s="137" t="s">
        <v>11</v>
      </c>
      <c r="I20" s="238" t="s">
        <v>22</v>
      </c>
    </row>
    <row r="21" spans="1:11" ht="18" x14ac:dyDescent="0.25">
      <c r="A21" s="237" t="s">
        <v>19</v>
      </c>
      <c r="B21" s="126">
        <f>'CH2.5'!B16</f>
        <v>46155</v>
      </c>
      <c r="C21" s="126">
        <f>'CH2.5'!C16</f>
        <v>6612</v>
      </c>
      <c r="D21" s="126">
        <f>'CH2.5'!D16</f>
        <v>172485</v>
      </c>
      <c r="E21" s="126">
        <f>'CH2.5'!E16</f>
        <v>19331</v>
      </c>
      <c r="F21" s="126">
        <f>'CH2.5'!F16</f>
        <v>14951</v>
      </c>
      <c r="G21" s="126">
        <f>'CH2.5'!G16</f>
        <v>27430</v>
      </c>
      <c r="H21" s="137" t="s">
        <v>11</v>
      </c>
      <c r="I21" s="238" t="s">
        <v>23</v>
      </c>
    </row>
    <row r="22" spans="1:11" ht="18" x14ac:dyDescent="0.25">
      <c r="A22" s="237" t="s">
        <v>20</v>
      </c>
      <c r="B22" s="126">
        <f>'CH 2.6'!B16</f>
        <v>5247</v>
      </c>
      <c r="C22" s="126">
        <f>'CH 2.6'!C16</f>
        <v>779</v>
      </c>
      <c r="D22" s="126">
        <f>'CH 2.6'!D16</f>
        <v>23624</v>
      </c>
      <c r="E22" s="126">
        <f>'CH 2.6'!E16</f>
        <v>2131</v>
      </c>
      <c r="F22" s="126">
        <f>'CH 2.6'!F16</f>
        <v>2496</v>
      </c>
      <c r="G22" s="133" t="s">
        <v>11</v>
      </c>
      <c r="H22" s="137" t="s">
        <v>11</v>
      </c>
      <c r="I22" s="238" t="s">
        <v>74</v>
      </c>
    </row>
    <row r="23" spans="1:11" ht="18.75" thickBot="1" x14ac:dyDescent="0.3">
      <c r="A23" s="237" t="s">
        <v>47</v>
      </c>
      <c r="B23" s="33">
        <f>'CH 2.7'!B16</f>
        <v>17818</v>
      </c>
      <c r="C23" s="33">
        <f>'CH 2.7'!C16</f>
        <v>2338</v>
      </c>
      <c r="D23" s="33">
        <f>'CH 2.7'!D16</f>
        <v>101773</v>
      </c>
      <c r="E23" s="33">
        <f>'CH 2.7'!E16</f>
        <v>12519</v>
      </c>
      <c r="F23" s="33">
        <f>'CH 2.7'!F16</f>
        <v>8145</v>
      </c>
      <c r="G23" s="36" t="s">
        <v>11</v>
      </c>
      <c r="H23" s="136" t="s">
        <v>11</v>
      </c>
      <c r="I23" s="238" t="s">
        <v>48</v>
      </c>
    </row>
    <row r="24" spans="1:11" ht="21" customHeight="1" x14ac:dyDescent="0.25">
      <c r="A24" s="122">
        <v>2016</v>
      </c>
      <c r="B24" s="106">
        <f>SUM(B25:B29)</f>
        <v>107461</v>
      </c>
      <c r="C24" s="106">
        <f t="shared" ref="C24:F24" si="6">SUM(C25:C29)</f>
        <v>13564</v>
      </c>
      <c r="D24" s="106">
        <f t="shared" si="6"/>
        <v>402938</v>
      </c>
      <c r="E24" s="106">
        <f t="shared" si="6"/>
        <v>44985</v>
      </c>
      <c r="F24" s="106">
        <f t="shared" si="6"/>
        <v>37846</v>
      </c>
      <c r="G24" s="134" t="s">
        <v>11</v>
      </c>
      <c r="H24" s="135" t="s">
        <v>11</v>
      </c>
      <c r="I24" s="123">
        <v>2016</v>
      </c>
    </row>
    <row r="25" spans="1:11" ht="18" x14ac:dyDescent="0.25">
      <c r="A25" s="237" t="s">
        <v>17</v>
      </c>
      <c r="B25" s="33">
        <f>'CH 2.3'!B21</f>
        <v>22195</v>
      </c>
      <c r="C25" s="33">
        <f>'CH 2.3'!C21</f>
        <v>3282</v>
      </c>
      <c r="D25" s="33">
        <f>'CH 2.3'!D21</f>
        <v>75740</v>
      </c>
      <c r="E25" s="33">
        <f>'CH 2.3'!E21</f>
        <v>8650</v>
      </c>
      <c r="F25" s="33">
        <f>'CH 2.3'!F21</f>
        <v>7152</v>
      </c>
      <c r="G25" s="33">
        <f>'CH 2.3'!G21</f>
        <v>10232</v>
      </c>
      <c r="H25" s="136" t="s">
        <v>11</v>
      </c>
      <c r="I25" s="238" t="s">
        <v>21</v>
      </c>
    </row>
    <row r="26" spans="1:11" ht="18" x14ac:dyDescent="0.25">
      <c r="A26" s="237" t="s">
        <v>18</v>
      </c>
      <c r="B26" s="126">
        <f>'CH 2.4'!B21</f>
        <v>5165</v>
      </c>
      <c r="C26" s="126">
        <f>'CH 2.4'!C21</f>
        <v>560</v>
      </c>
      <c r="D26" s="126">
        <f>'CH 2.4'!D21</f>
        <v>13935</v>
      </c>
      <c r="E26" s="126">
        <f>'CH 2.4'!E21</f>
        <v>1234</v>
      </c>
      <c r="F26" s="126">
        <f>'CH 2.4'!F21</f>
        <v>2155</v>
      </c>
      <c r="G26" s="126">
        <f>'CH 2.4'!G21</f>
        <v>2617</v>
      </c>
      <c r="H26" s="137" t="s">
        <v>11</v>
      </c>
      <c r="I26" s="238" t="s">
        <v>22</v>
      </c>
    </row>
    <row r="27" spans="1:11" ht="18" x14ac:dyDescent="0.25">
      <c r="A27" s="237" t="s">
        <v>19</v>
      </c>
      <c r="B27" s="126">
        <f>'CH2.5'!B21</f>
        <v>51777</v>
      </c>
      <c r="C27" s="126">
        <f>'CH2.5'!C21</f>
        <v>6615</v>
      </c>
      <c r="D27" s="126">
        <f>'CH2.5'!D21</f>
        <v>180821</v>
      </c>
      <c r="E27" s="126">
        <f>'CH2.5'!E21</f>
        <v>19760</v>
      </c>
      <c r="F27" s="126">
        <f>'CH2.5'!F21</f>
        <v>16968</v>
      </c>
      <c r="G27" s="126">
        <f>'CH2.5'!G21</f>
        <v>28054</v>
      </c>
      <c r="H27" s="137" t="s">
        <v>11</v>
      </c>
      <c r="I27" s="238" t="s">
        <v>23</v>
      </c>
    </row>
    <row r="28" spans="1:11" ht="18" x14ac:dyDescent="0.25">
      <c r="A28" s="237" t="s">
        <v>20</v>
      </c>
      <c r="B28" s="126">
        <f>'CH 2.6'!B21</f>
        <v>6871</v>
      </c>
      <c r="C28" s="126">
        <f>'CH 2.6'!C21</f>
        <v>795</v>
      </c>
      <c r="D28" s="126">
        <f>'CH 2.6'!D21</f>
        <v>25119</v>
      </c>
      <c r="E28" s="126">
        <f>'CH 2.6'!E21</f>
        <v>2420</v>
      </c>
      <c r="F28" s="126">
        <f>'CH 2.6'!F21</f>
        <v>2757</v>
      </c>
      <c r="G28" s="133" t="s">
        <v>11</v>
      </c>
      <c r="H28" s="137" t="s">
        <v>11</v>
      </c>
      <c r="I28" s="238" t="s">
        <v>74</v>
      </c>
    </row>
    <row r="29" spans="1:11" ht="18.75" thickBot="1" x14ac:dyDescent="0.3">
      <c r="A29" s="237" t="s">
        <v>47</v>
      </c>
      <c r="B29" s="33">
        <f>'CH 2.7'!B21</f>
        <v>21453</v>
      </c>
      <c r="C29" s="33">
        <f>'CH 2.7'!C21</f>
        <v>2312</v>
      </c>
      <c r="D29" s="33">
        <f>'CH 2.7'!D21</f>
        <v>107323</v>
      </c>
      <c r="E29" s="33">
        <f>'CH 2.7'!E21</f>
        <v>12921</v>
      </c>
      <c r="F29" s="33">
        <f>'CH 2.7'!F21</f>
        <v>8814</v>
      </c>
      <c r="G29" s="36" t="s">
        <v>11</v>
      </c>
      <c r="H29" s="136" t="s">
        <v>11</v>
      </c>
      <c r="I29" s="238" t="s">
        <v>48</v>
      </c>
    </row>
    <row r="30" spans="1:11" x14ac:dyDescent="0.25">
      <c r="A30" s="122">
        <v>2017</v>
      </c>
      <c r="B30" s="106">
        <f>SUM(B31:B35)</f>
        <v>112893</v>
      </c>
      <c r="C30" s="106">
        <f t="shared" ref="C30:F30" si="7">SUM(C31:C35)</f>
        <v>13937</v>
      </c>
      <c r="D30" s="106">
        <f t="shared" si="7"/>
        <v>423612</v>
      </c>
      <c r="E30" s="106">
        <f t="shared" si="7"/>
        <v>45564</v>
      </c>
      <c r="F30" s="106">
        <f t="shared" si="7"/>
        <v>37627</v>
      </c>
      <c r="G30" s="134" t="s">
        <v>11</v>
      </c>
      <c r="H30" s="135" t="s">
        <v>11</v>
      </c>
      <c r="I30" s="123">
        <v>2017</v>
      </c>
    </row>
    <row r="31" spans="1:11" ht="18" x14ac:dyDescent="0.25">
      <c r="A31" s="237" t="s">
        <v>17</v>
      </c>
      <c r="B31" s="33">
        <f>'CH 2.3'!B26</f>
        <v>23107</v>
      </c>
      <c r="C31" s="33">
        <f>'CH 2.3'!C26</f>
        <v>3387</v>
      </c>
      <c r="D31" s="33">
        <f>'CH 2.3'!D26</f>
        <v>82375</v>
      </c>
      <c r="E31" s="33">
        <f>'CH 2.3'!E26</f>
        <v>9130</v>
      </c>
      <c r="F31" s="33">
        <f>'CH 2.3'!F26</f>
        <v>6592</v>
      </c>
      <c r="G31" s="33">
        <f>'CH 2.3'!G26</f>
        <v>11065</v>
      </c>
      <c r="H31" s="136">
        <f>SUM(B31:G31)</f>
        <v>135656</v>
      </c>
      <c r="I31" s="238" t="s">
        <v>21</v>
      </c>
    </row>
    <row r="32" spans="1:11" ht="18" x14ac:dyDescent="0.25">
      <c r="A32" s="237" t="s">
        <v>18</v>
      </c>
      <c r="B32" s="126">
        <f>'CH 2.4'!B26</f>
        <v>5689</v>
      </c>
      <c r="C32" s="126">
        <f>'CH 2.4'!C26</f>
        <v>558</v>
      </c>
      <c r="D32" s="126">
        <f>'CH 2.4'!D26</f>
        <v>15699</v>
      </c>
      <c r="E32" s="126">
        <f>'CH 2.4'!E26</f>
        <v>1350</v>
      </c>
      <c r="F32" s="126">
        <f>'CH 2.4'!F26</f>
        <v>1591</v>
      </c>
      <c r="G32" s="126">
        <f>'CH 2.4'!G26</f>
        <v>2902</v>
      </c>
      <c r="H32" s="136">
        <f>SUM(B32:G32)</f>
        <v>27789</v>
      </c>
      <c r="I32" s="238" t="s">
        <v>22</v>
      </c>
    </row>
    <row r="33" spans="1:12" ht="18" x14ac:dyDescent="0.25">
      <c r="A33" s="237" t="s">
        <v>19</v>
      </c>
      <c r="B33" s="126">
        <f>'CH2.5'!B26</f>
        <v>53915</v>
      </c>
      <c r="C33" s="126">
        <f>'CH2.5'!C26</f>
        <v>6823</v>
      </c>
      <c r="D33" s="126">
        <f>'CH2.5'!D26</f>
        <v>185693</v>
      </c>
      <c r="E33" s="126">
        <f>'CH2.5'!E26</f>
        <v>19942</v>
      </c>
      <c r="F33" s="126">
        <f>'CH2.5'!F26</f>
        <v>18018</v>
      </c>
      <c r="G33" s="126">
        <f>'CH2.5'!G26</f>
        <v>29808</v>
      </c>
      <c r="H33" s="136">
        <f>SUM(B33:G33)</f>
        <v>314199</v>
      </c>
      <c r="I33" s="238" t="s">
        <v>23</v>
      </c>
    </row>
    <row r="34" spans="1:12" ht="18" x14ac:dyDescent="0.25">
      <c r="A34" s="237" t="s">
        <v>20</v>
      </c>
      <c r="B34" s="126">
        <f>'CH 2.6'!B26</f>
        <v>7930</v>
      </c>
      <c r="C34" s="126">
        <f>'CH 2.6'!C26</f>
        <v>808</v>
      </c>
      <c r="D34" s="126">
        <f>'CH 2.6'!D26</f>
        <v>27984</v>
      </c>
      <c r="E34" s="126">
        <f>'CH 2.6'!E26</f>
        <v>2446</v>
      </c>
      <c r="F34" s="126">
        <f>'CH 2.6'!F26</f>
        <v>2471</v>
      </c>
      <c r="G34" s="133"/>
      <c r="H34" s="137" t="s">
        <v>11</v>
      </c>
      <c r="I34" s="238" t="s">
        <v>74</v>
      </c>
    </row>
    <row r="35" spans="1:12" ht="18.75" thickBot="1" x14ac:dyDescent="0.3">
      <c r="A35" s="239" t="s">
        <v>47</v>
      </c>
      <c r="B35" s="130">
        <f>'CH 2.7'!B26</f>
        <v>22252</v>
      </c>
      <c r="C35" s="130">
        <f>'CH 2.7'!C26</f>
        <v>2361</v>
      </c>
      <c r="D35" s="130">
        <f>'CH 2.7'!D26</f>
        <v>111861</v>
      </c>
      <c r="E35" s="130">
        <f>'CH 2.7'!E26</f>
        <v>12696</v>
      </c>
      <c r="F35" s="130">
        <f>'CH 2.7'!F26</f>
        <v>8955</v>
      </c>
      <c r="G35" s="142"/>
      <c r="H35" s="138" t="s">
        <v>11</v>
      </c>
      <c r="I35" s="240" t="s">
        <v>48</v>
      </c>
    </row>
    <row r="36" spans="1:12" ht="15.75" thickTop="1" x14ac:dyDescent="0.25">
      <c r="A36" s="122">
        <v>2018</v>
      </c>
      <c r="B36" s="106">
        <f t="shared" ref="B36:D36" si="8">SUM(B37:B41)</f>
        <v>118121</v>
      </c>
      <c r="C36" s="106">
        <f t="shared" si="8"/>
        <v>30621</v>
      </c>
      <c r="D36" s="106">
        <f t="shared" si="8"/>
        <v>442699</v>
      </c>
      <c r="E36" s="106">
        <f>SUM(E37:E41)</f>
        <v>46787</v>
      </c>
      <c r="F36" s="106">
        <f t="shared" ref="F36:G36" si="9">SUM(F37:F41)</f>
        <v>42092</v>
      </c>
      <c r="G36" s="106">
        <f t="shared" si="9"/>
        <v>62951</v>
      </c>
      <c r="H36" s="135">
        <f>SUM(H37:H41)</f>
        <v>743271</v>
      </c>
      <c r="I36" s="123">
        <v>2018</v>
      </c>
    </row>
    <row r="37" spans="1:12" ht="18" x14ac:dyDescent="0.25">
      <c r="A37" s="237" t="s">
        <v>17</v>
      </c>
      <c r="B37" s="33">
        <f>'CH 2.3'!B31</f>
        <v>24345</v>
      </c>
      <c r="C37" s="33">
        <f>'CH 2.3'!C31</f>
        <v>7109</v>
      </c>
      <c r="D37" s="33">
        <f>'CH 2.3'!D31</f>
        <v>88023</v>
      </c>
      <c r="E37" s="33">
        <f>'CH 2.3'!E31</f>
        <v>9674</v>
      </c>
      <c r="F37" s="33">
        <f>'CH 2.3'!F31</f>
        <v>7260</v>
      </c>
      <c r="G37" s="33">
        <f>'CH 2.3'!G31</f>
        <v>11547</v>
      </c>
      <c r="H37" s="136">
        <f>SUM(B37:G37)</f>
        <v>147958</v>
      </c>
      <c r="I37" s="238" t="s">
        <v>21</v>
      </c>
    </row>
    <row r="38" spans="1:12" ht="18" x14ac:dyDescent="0.25">
      <c r="A38" s="237" t="s">
        <v>18</v>
      </c>
      <c r="B38" s="126">
        <f>'CH 2.4'!B31</f>
        <v>6273</v>
      </c>
      <c r="C38" s="126">
        <f>'CH 2.4'!C31</f>
        <v>1349</v>
      </c>
      <c r="D38" s="126">
        <f>'CH 2.4'!D31</f>
        <v>16736</v>
      </c>
      <c r="E38" s="126">
        <f>'CH 2.4'!E31</f>
        <v>1437</v>
      </c>
      <c r="F38" s="126">
        <f>'CH 2.4'!F31</f>
        <v>1704</v>
      </c>
      <c r="G38" s="126">
        <f>'CH 2.4'!G31</f>
        <v>3264</v>
      </c>
      <c r="H38" s="136">
        <f t="shared" ref="H38:H40" si="10">SUM(B38:G38)</f>
        <v>30763</v>
      </c>
      <c r="I38" s="238" t="s">
        <v>22</v>
      </c>
    </row>
    <row r="39" spans="1:12" ht="18" x14ac:dyDescent="0.25">
      <c r="A39" s="237" t="s">
        <v>19</v>
      </c>
      <c r="B39" s="126">
        <f>'CH2.5'!B31</f>
        <v>55158</v>
      </c>
      <c r="C39" s="126">
        <f>'CH2.5'!C31</f>
        <v>14978</v>
      </c>
      <c r="D39" s="126">
        <f>'CH2.5'!D31</f>
        <v>184489</v>
      </c>
      <c r="E39" s="126">
        <f>'CH2.5'!E31</f>
        <v>20267</v>
      </c>
      <c r="F39" s="126">
        <f>'CH2.5'!F31</f>
        <v>20767</v>
      </c>
      <c r="G39" s="126">
        <f>'CH2.5'!G31</f>
        <v>30676</v>
      </c>
      <c r="H39" s="136">
        <f t="shared" si="10"/>
        <v>326335</v>
      </c>
      <c r="I39" s="238" t="s">
        <v>23</v>
      </c>
    </row>
    <row r="40" spans="1:12" ht="18" x14ac:dyDescent="0.25">
      <c r="A40" s="237" t="s">
        <v>20</v>
      </c>
      <c r="B40" s="126">
        <f>'CH 2.6'!B31</f>
        <v>8469</v>
      </c>
      <c r="C40" s="126">
        <f>'CH 2.6'!C31</f>
        <v>2107</v>
      </c>
      <c r="D40" s="126">
        <f>'CH 2.6'!D31</f>
        <v>29151</v>
      </c>
      <c r="E40" s="126">
        <f>'CH 2.6'!E31</f>
        <v>2692</v>
      </c>
      <c r="F40" s="126">
        <f>'CH 2.6'!F31</f>
        <v>2729</v>
      </c>
      <c r="G40" s="133">
        <f>'CH 2.6'!G31</f>
        <v>3275</v>
      </c>
      <c r="H40" s="136">
        <f t="shared" si="10"/>
        <v>48423</v>
      </c>
      <c r="I40" s="238" t="s">
        <v>74</v>
      </c>
    </row>
    <row r="41" spans="1:12" ht="18.75" thickBot="1" x14ac:dyDescent="0.3">
      <c r="A41" s="239" t="s">
        <v>47</v>
      </c>
      <c r="B41" s="130">
        <f>'CH 2.7'!B31</f>
        <v>23876</v>
      </c>
      <c r="C41" s="130">
        <f>'CH 2.7'!C31</f>
        <v>5078</v>
      </c>
      <c r="D41" s="130">
        <f>'CH 2.7'!D31</f>
        <v>124300</v>
      </c>
      <c r="E41" s="130">
        <f>'CH 2.7'!E31</f>
        <v>12717</v>
      </c>
      <c r="F41" s="130">
        <f>'CH 2.7'!F31</f>
        <v>9632</v>
      </c>
      <c r="G41" s="142">
        <f>'CH 2.7'!G31</f>
        <v>14189</v>
      </c>
      <c r="H41" s="138">
        <f>SUM(B41:G41)</f>
        <v>189792</v>
      </c>
      <c r="I41" s="240" t="s">
        <v>48</v>
      </c>
    </row>
    <row r="42" spans="1:12" ht="15.75" thickTop="1" x14ac:dyDescent="0.25">
      <c r="A42" s="122">
        <v>2019</v>
      </c>
      <c r="B42" s="106">
        <f t="shared" ref="B42:D42" si="11">SUM(B43:B47)</f>
        <v>125887</v>
      </c>
      <c r="C42" s="106">
        <f t="shared" si="11"/>
        <v>16607</v>
      </c>
      <c r="D42" s="106">
        <f t="shared" si="11"/>
        <v>467650</v>
      </c>
      <c r="E42" s="106">
        <f>SUM(E43:E47)</f>
        <v>46898</v>
      </c>
      <c r="F42" s="106">
        <f t="shared" ref="F42:G42" si="12">SUM(F43:F47)</f>
        <v>44181</v>
      </c>
      <c r="G42" s="106">
        <f t="shared" si="12"/>
        <v>61746</v>
      </c>
      <c r="H42" s="135">
        <f>SUM(H43:H47)</f>
        <v>762969</v>
      </c>
      <c r="I42" s="123">
        <v>2019</v>
      </c>
      <c r="K42" s="362"/>
    </row>
    <row r="43" spans="1:12" ht="18" x14ac:dyDescent="0.25">
      <c r="A43" s="237" t="s">
        <v>17</v>
      </c>
      <c r="B43" s="33">
        <f>'CH 2.3'!B36</f>
        <v>25414</v>
      </c>
      <c r="C43" s="33">
        <f>'CH 2.3'!C36</f>
        <v>2864</v>
      </c>
      <c r="D43" s="33">
        <f>'CH 2.3'!D36</f>
        <v>94333</v>
      </c>
      <c r="E43" s="33">
        <f>'CH 2.3'!E36</f>
        <v>9602</v>
      </c>
      <c r="F43" s="33">
        <f>'CH 2.3'!F36</f>
        <v>7644</v>
      </c>
      <c r="G43" s="33">
        <f>'CH 2.3'!G36</f>
        <v>11938</v>
      </c>
      <c r="H43" s="136">
        <f>SUM(B43:G43)</f>
        <v>151795</v>
      </c>
      <c r="I43" s="238" t="s">
        <v>21</v>
      </c>
    </row>
    <row r="44" spans="1:12" ht="21" customHeight="1" x14ac:dyDescent="0.25">
      <c r="A44" s="237" t="s">
        <v>18</v>
      </c>
      <c r="B44" s="126">
        <f>'CH 2.4'!B36</f>
        <v>6576</v>
      </c>
      <c r="C44" s="126">
        <f>'CH 2.4'!C36</f>
        <v>709</v>
      </c>
      <c r="D44" s="126">
        <f>'CH 2.4'!D36</f>
        <v>18813</v>
      </c>
      <c r="E44" s="126">
        <f>'CH 2.4'!E36</f>
        <v>1494</v>
      </c>
      <c r="F44" s="126">
        <f>'CH 2.4'!F36</f>
        <v>1827</v>
      </c>
      <c r="G44" s="126">
        <f>'CH 2.4'!G36</f>
        <v>3379</v>
      </c>
      <c r="H44" s="136">
        <f t="shared" ref="H44:H46" si="13">SUM(B44:G44)</f>
        <v>32798</v>
      </c>
      <c r="I44" s="238" t="s">
        <v>22</v>
      </c>
    </row>
    <row r="45" spans="1:12" ht="18" x14ac:dyDescent="0.25">
      <c r="A45" s="237" t="s">
        <v>19</v>
      </c>
      <c r="B45" s="126">
        <f>'CH2.5'!B36</f>
        <v>56142</v>
      </c>
      <c r="C45" s="126">
        <f>'CH2.5'!C36</f>
        <v>6440</v>
      </c>
      <c r="D45" s="126">
        <f>'CH2.5'!D36</f>
        <v>199013</v>
      </c>
      <c r="E45" s="126">
        <f>'CH2.5'!E36</f>
        <v>20323</v>
      </c>
      <c r="F45" s="126">
        <f>'CH2.5'!F36</f>
        <v>22684</v>
      </c>
      <c r="G45" s="126">
        <f>'CH2.5'!G36</f>
        <v>30712</v>
      </c>
      <c r="H45" s="136">
        <f t="shared" si="13"/>
        <v>335314</v>
      </c>
      <c r="I45" s="238" t="s">
        <v>23</v>
      </c>
    </row>
    <row r="46" spans="1:12" ht="18" x14ac:dyDescent="0.25">
      <c r="A46" s="237" t="s">
        <v>20</v>
      </c>
      <c r="B46" s="126">
        <f>'CH 2.6'!B36</f>
        <v>11827</v>
      </c>
      <c r="C46" s="126">
        <f>'CH 2.6'!C36</f>
        <v>1101</v>
      </c>
      <c r="D46" s="126">
        <f>'CH 2.6'!D36</f>
        <v>31872</v>
      </c>
      <c r="E46" s="126">
        <f>'CH 2.6'!E36</f>
        <v>2643</v>
      </c>
      <c r="F46" s="126">
        <f>'CH 2.6'!F36</f>
        <v>2708</v>
      </c>
      <c r="G46" s="126">
        <f>'CH 2.6'!G36</f>
        <v>4471</v>
      </c>
      <c r="H46" s="136">
        <f t="shared" si="13"/>
        <v>54622</v>
      </c>
      <c r="I46" s="238" t="s">
        <v>74</v>
      </c>
    </row>
    <row r="47" spans="1:12" ht="18.75" thickBot="1" x14ac:dyDescent="0.3">
      <c r="A47" s="239" t="s">
        <v>47</v>
      </c>
      <c r="B47" s="130">
        <f>'CH 2.7'!B36</f>
        <v>25928</v>
      </c>
      <c r="C47" s="130">
        <f>'CH 2.7'!C36</f>
        <v>5493</v>
      </c>
      <c r="D47" s="130">
        <f>'CH 2.7'!D36</f>
        <v>123619</v>
      </c>
      <c r="E47" s="130">
        <f>'CH 2.7'!E36</f>
        <v>12836</v>
      </c>
      <c r="F47" s="130">
        <f>'CH 2.7'!F36</f>
        <v>9318</v>
      </c>
      <c r="G47" s="130">
        <f>'CH 2.7'!G36</f>
        <v>11246</v>
      </c>
      <c r="H47" s="138">
        <f>SUM(B47:G47)</f>
        <v>188440</v>
      </c>
      <c r="I47" s="240" t="s">
        <v>48</v>
      </c>
    </row>
    <row r="48" spans="1:12" ht="15.75" thickTop="1" x14ac:dyDescent="0.25">
      <c r="A48" s="122">
        <v>2020</v>
      </c>
      <c r="B48" s="106">
        <f t="shared" ref="B48:D48" si="14">SUM(B49:B53)</f>
        <v>0</v>
      </c>
      <c r="C48" s="106">
        <f t="shared" si="14"/>
        <v>0</v>
      </c>
      <c r="D48" s="106">
        <f t="shared" si="14"/>
        <v>463161</v>
      </c>
      <c r="E48" s="106">
        <f>SUM(E49:E53)</f>
        <v>46368</v>
      </c>
      <c r="F48" s="106">
        <f t="shared" ref="F48:G48" si="15">SUM(F49:F53)</f>
        <v>0</v>
      </c>
      <c r="G48" s="106">
        <f t="shared" si="15"/>
        <v>0</v>
      </c>
      <c r="H48" s="135">
        <f>SUM(H49:H53)</f>
        <v>509529</v>
      </c>
      <c r="I48" s="123">
        <v>2020</v>
      </c>
      <c r="K48" s="25">
        <f>D48/1000</f>
        <v>463.161</v>
      </c>
      <c r="L48" s="25">
        <f>E48/1000</f>
        <v>46.368000000000002</v>
      </c>
    </row>
    <row r="49" spans="1:9" ht="18" x14ac:dyDescent="0.25">
      <c r="A49" s="237" t="s">
        <v>17</v>
      </c>
      <c r="B49" s="33">
        <f>'CH 2.3'!B42</f>
        <v>0</v>
      </c>
      <c r="C49" s="33">
        <f>'CH 2.3'!C42</f>
        <v>0</v>
      </c>
      <c r="D49" s="33">
        <v>95336</v>
      </c>
      <c r="E49" s="33">
        <v>9058</v>
      </c>
      <c r="F49" s="33">
        <f>'CH 2.3'!F42</f>
        <v>0</v>
      </c>
      <c r="G49" s="33">
        <f>'CH 2.3'!G42</f>
        <v>0</v>
      </c>
      <c r="H49" s="136">
        <f>SUM(B49:G49)</f>
        <v>104394</v>
      </c>
      <c r="I49" s="238" t="s">
        <v>21</v>
      </c>
    </row>
    <row r="50" spans="1:9" ht="18" x14ac:dyDescent="0.25">
      <c r="A50" s="237" t="s">
        <v>18</v>
      </c>
      <c r="B50" s="126">
        <f>'CH 2.4'!B42</f>
        <v>0</v>
      </c>
      <c r="C50" s="126">
        <f>'CH 2.4'!C42</f>
        <v>0</v>
      </c>
      <c r="D50" s="126">
        <v>19622</v>
      </c>
      <c r="E50" s="126">
        <v>1491</v>
      </c>
      <c r="F50" s="126">
        <f>'CH 2.4'!F42</f>
        <v>0</v>
      </c>
      <c r="G50" s="126">
        <f>'CH 2.4'!G42</f>
        <v>0</v>
      </c>
      <c r="H50" s="136">
        <f t="shared" ref="H50:H52" si="16">SUM(B50:G50)</f>
        <v>21113</v>
      </c>
      <c r="I50" s="238" t="s">
        <v>22</v>
      </c>
    </row>
    <row r="51" spans="1:9" ht="18" x14ac:dyDescent="0.25">
      <c r="A51" s="237" t="s">
        <v>19</v>
      </c>
      <c r="B51" s="126">
        <f>'CH2.5'!B42</f>
        <v>0</v>
      </c>
      <c r="C51" s="126">
        <f>'CH2.5'!C42</f>
        <v>0</v>
      </c>
      <c r="D51" s="126">
        <v>196701</v>
      </c>
      <c r="E51" s="126">
        <v>20111</v>
      </c>
      <c r="F51" s="126">
        <f>'CH2.5'!F42</f>
        <v>0</v>
      </c>
      <c r="G51" s="126">
        <f>'CH2.5'!G42</f>
        <v>0</v>
      </c>
      <c r="H51" s="136">
        <f t="shared" si="16"/>
        <v>216812</v>
      </c>
      <c r="I51" s="238" t="s">
        <v>23</v>
      </c>
    </row>
    <row r="52" spans="1:9" ht="18" x14ac:dyDescent="0.25">
      <c r="A52" s="237" t="s">
        <v>20</v>
      </c>
      <c r="B52" s="126">
        <f>'CH 2.6'!B42</f>
        <v>0</v>
      </c>
      <c r="C52" s="126">
        <f>'CH 2.6'!C42</f>
        <v>0</v>
      </c>
      <c r="D52" s="126">
        <v>27529</v>
      </c>
      <c r="E52" s="126">
        <v>2913</v>
      </c>
      <c r="F52" s="126">
        <f>'CH 2.6'!F42</f>
        <v>0</v>
      </c>
      <c r="G52" s="126">
        <f>'CH 2.6'!G42</f>
        <v>0</v>
      </c>
      <c r="H52" s="136">
        <f t="shared" si="16"/>
        <v>30442</v>
      </c>
      <c r="I52" s="238" t="s">
        <v>74</v>
      </c>
    </row>
    <row r="53" spans="1:9" ht="18.75" thickBot="1" x14ac:dyDescent="0.3">
      <c r="A53" s="239" t="s">
        <v>47</v>
      </c>
      <c r="B53" s="130">
        <f>'CH 2.7'!B42</f>
        <v>0</v>
      </c>
      <c r="C53" s="130">
        <f>'CH 2.7'!C42</f>
        <v>0</v>
      </c>
      <c r="D53" s="130">
        <v>123973</v>
      </c>
      <c r="E53" s="130">
        <v>12795</v>
      </c>
      <c r="F53" s="130">
        <f>'CH 2.7'!F42</f>
        <v>0</v>
      </c>
      <c r="G53" s="130">
        <f>'CH 2.7'!G42</f>
        <v>0</v>
      </c>
      <c r="H53" s="138">
        <f>SUM(B53:G53)</f>
        <v>136768</v>
      </c>
      <c r="I53" s="240" t="s">
        <v>48</v>
      </c>
    </row>
    <row r="54" spans="1:9" ht="15.75" thickTop="1" x14ac:dyDescent="0.25"/>
  </sheetData>
  <printOptions horizontalCentered="1"/>
  <pageMargins left="0.7" right="0.7" top="0.75" bottom="0.75" header="0.3" footer="0.3"/>
  <pageSetup paperSize="9" scale="71" orientation="portrait" r:id="rId1"/>
  <colBreaks count="1" manualBreakCount="1">
    <brk id="9" max="5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rightToLeft="1" view="pageBreakPreview" topLeftCell="D1" zoomScale="85" zoomScaleNormal="85" zoomScaleSheetLayoutView="85" workbookViewId="0">
      <selection activeCell="E17" sqref="E17"/>
    </sheetView>
  </sheetViews>
  <sheetFormatPr defaultRowHeight="15" x14ac:dyDescent="0.25"/>
  <cols>
    <col min="1" max="1" width="17.7109375" customWidth="1"/>
    <col min="2" max="7" width="8.7109375" customWidth="1"/>
    <col min="8" max="8" width="10.140625" bestFit="1" customWidth="1"/>
    <col min="9" max="9" width="18.7109375" customWidth="1"/>
    <col min="11" max="11" width="9.7109375" bestFit="1" customWidth="1"/>
    <col min="12" max="12" width="10.85546875" bestFit="1" customWidth="1"/>
    <col min="13" max="17" width="9.7109375" bestFit="1" customWidth="1"/>
  </cols>
  <sheetData>
    <row r="1" spans="1:17" ht="18.75" x14ac:dyDescent="0.45">
      <c r="A1" s="250" t="s">
        <v>210</v>
      </c>
      <c r="B1" s="87"/>
      <c r="C1" s="87"/>
      <c r="D1" s="87"/>
      <c r="E1" s="87"/>
      <c r="F1" s="87"/>
      <c r="G1" s="87"/>
      <c r="H1" s="87"/>
      <c r="I1" s="87"/>
    </row>
    <row r="2" spans="1:17" x14ac:dyDescent="0.25">
      <c r="A2" s="251" t="s">
        <v>211</v>
      </c>
      <c r="B2" s="86"/>
      <c r="C2" s="86"/>
      <c r="D2" s="86"/>
      <c r="E2" s="86"/>
      <c r="F2" s="86"/>
      <c r="G2" s="86"/>
      <c r="H2" s="86"/>
      <c r="I2" s="86"/>
    </row>
    <row r="3" spans="1:17" ht="16.5" x14ac:dyDescent="0.35">
      <c r="A3" s="254" t="s">
        <v>63</v>
      </c>
      <c r="B3" s="84"/>
      <c r="C3" s="84"/>
      <c r="D3" s="84"/>
      <c r="E3" s="84"/>
      <c r="F3" s="84"/>
      <c r="G3" s="84"/>
      <c r="H3" s="84"/>
      <c r="I3" s="34" t="s">
        <v>64</v>
      </c>
    </row>
    <row r="4" spans="1:17" ht="36" x14ac:dyDescent="0.45">
      <c r="A4" s="103"/>
      <c r="B4" s="111" t="s">
        <v>181</v>
      </c>
      <c r="C4" s="112" t="s">
        <v>60</v>
      </c>
      <c r="D4" s="112" t="s">
        <v>62</v>
      </c>
      <c r="E4" s="112" t="s">
        <v>182</v>
      </c>
      <c r="F4" s="112" t="s">
        <v>183</v>
      </c>
      <c r="G4" s="113" t="s">
        <v>184</v>
      </c>
      <c r="H4" s="114" t="s">
        <v>59</v>
      </c>
      <c r="I4" s="103"/>
      <c r="J4" t="s">
        <v>269</v>
      </c>
      <c r="M4" t="s">
        <v>265</v>
      </c>
    </row>
    <row r="5" spans="1:17" ht="19.5" thickBot="1" x14ac:dyDescent="0.5">
      <c r="A5" s="109" t="s">
        <v>180</v>
      </c>
      <c r="B5" s="118" t="s">
        <v>1</v>
      </c>
      <c r="C5" s="119" t="s">
        <v>2</v>
      </c>
      <c r="D5" s="119" t="s">
        <v>3</v>
      </c>
      <c r="E5" s="119" t="s">
        <v>4</v>
      </c>
      <c r="F5" s="119" t="s">
        <v>5</v>
      </c>
      <c r="G5" s="120" t="s">
        <v>6</v>
      </c>
      <c r="H5" s="121" t="s">
        <v>169</v>
      </c>
      <c r="I5" s="210" t="s">
        <v>179</v>
      </c>
      <c r="K5">
        <v>2014</v>
      </c>
      <c r="L5" s="19">
        <f>H11</f>
        <v>113456</v>
      </c>
      <c r="M5" s="25">
        <f>L5/1000</f>
        <v>113.456</v>
      </c>
    </row>
    <row r="6" spans="1:17" x14ac:dyDescent="0.25">
      <c r="A6" s="122">
        <v>2013</v>
      </c>
      <c r="B6" s="106">
        <f t="shared" ref="B6:G6" si="0">SUM(B7,B10)</f>
        <v>16016</v>
      </c>
      <c r="C6" s="106">
        <f t="shared" si="0"/>
        <v>3317</v>
      </c>
      <c r="D6" s="106">
        <f t="shared" si="0"/>
        <v>68348</v>
      </c>
      <c r="E6" s="106">
        <f t="shared" si="0"/>
        <v>7662</v>
      </c>
      <c r="F6" s="106">
        <f t="shared" si="0"/>
        <v>4267</v>
      </c>
      <c r="G6" s="106">
        <f t="shared" si="0"/>
        <v>8933</v>
      </c>
      <c r="H6" s="124">
        <f t="shared" ref="H6:H15" si="1">SUM(B6:G6)</f>
        <v>108543</v>
      </c>
      <c r="I6" s="123">
        <v>2013</v>
      </c>
      <c r="K6">
        <v>2015</v>
      </c>
      <c r="L6" s="19">
        <f>H16</f>
        <v>121971</v>
      </c>
      <c r="M6" s="25">
        <f t="shared" ref="M6:M8" si="2">L6/1000</f>
        <v>121.971</v>
      </c>
    </row>
    <row r="7" spans="1:17" s="107" customFormat="1" ht="18.75" customHeight="1" x14ac:dyDescent="0.25">
      <c r="A7" s="116" t="s">
        <v>8</v>
      </c>
      <c r="B7" s="33">
        <f>SUM(B8:B9)</f>
        <v>6770</v>
      </c>
      <c r="C7" s="33">
        <f>SUM(C8:C9)</f>
        <v>1932</v>
      </c>
      <c r="D7" s="33">
        <f>SUM(D8:D9)</f>
        <v>47622</v>
      </c>
      <c r="E7" s="33">
        <f>SUM(E8:E9)</f>
        <v>5977</v>
      </c>
      <c r="F7" s="33">
        <v>2446</v>
      </c>
      <c r="G7" s="33">
        <v>7151</v>
      </c>
      <c r="H7" s="125">
        <f t="shared" si="1"/>
        <v>71898</v>
      </c>
      <c r="I7" s="143" t="s">
        <v>72</v>
      </c>
      <c r="K7" s="107">
        <v>2016</v>
      </c>
      <c r="L7" s="370">
        <f>H21</f>
        <v>127251</v>
      </c>
      <c r="M7" s="25">
        <f t="shared" si="2"/>
        <v>127.251</v>
      </c>
    </row>
    <row r="8" spans="1:17" ht="18" x14ac:dyDescent="0.25">
      <c r="A8" s="105" t="s">
        <v>13</v>
      </c>
      <c r="B8" s="126">
        <v>1636</v>
      </c>
      <c r="C8" s="126">
        <v>1254</v>
      </c>
      <c r="D8" s="126">
        <v>34878</v>
      </c>
      <c r="E8" s="126">
        <v>5444</v>
      </c>
      <c r="F8" s="33">
        <v>2446</v>
      </c>
      <c r="G8" s="126">
        <v>7151</v>
      </c>
      <c r="H8" s="125">
        <f t="shared" si="1"/>
        <v>52809</v>
      </c>
      <c r="I8" s="144" t="s">
        <v>14</v>
      </c>
      <c r="K8">
        <v>2017</v>
      </c>
      <c r="L8" s="19">
        <f>H26</f>
        <v>135656</v>
      </c>
      <c r="M8" s="25">
        <f t="shared" si="2"/>
        <v>135.65600000000001</v>
      </c>
    </row>
    <row r="9" spans="1:17" ht="18" x14ac:dyDescent="0.25">
      <c r="A9" s="105" t="s">
        <v>15</v>
      </c>
      <c r="B9" s="126">
        <v>5134</v>
      </c>
      <c r="C9" s="126">
        <v>678</v>
      </c>
      <c r="D9" s="126">
        <v>12744</v>
      </c>
      <c r="E9" s="126">
        <v>533</v>
      </c>
      <c r="F9" s="128" t="s">
        <v>171</v>
      </c>
      <c r="G9" s="128" t="s">
        <v>171</v>
      </c>
      <c r="H9" s="125">
        <f t="shared" si="1"/>
        <v>19089</v>
      </c>
      <c r="I9" s="145" t="s">
        <v>16</v>
      </c>
      <c r="K9">
        <v>2018</v>
      </c>
      <c r="L9" s="19">
        <f>H31</f>
        <v>147958</v>
      </c>
      <c r="M9" s="25">
        <f>L9/1000</f>
        <v>147.958</v>
      </c>
    </row>
    <row r="10" spans="1:17" s="107" customFormat="1" ht="18.75" thickBot="1" x14ac:dyDescent="0.3">
      <c r="A10" s="104" t="s">
        <v>9</v>
      </c>
      <c r="B10" s="126">
        <v>9246</v>
      </c>
      <c r="C10" s="126">
        <v>1385</v>
      </c>
      <c r="D10" s="126">
        <v>20726</v>
      </c>
      <c r="E10" s="126">
        <v>1685</v>
      </c>
      <c r="F10" s="129">
        <v>1821</v>
      </c>
      <c r="G10" s="126">
        <v>1782</v>
      </c>
      <c r="H10" s="125">
        <f t="shared" si="1"/>
        <v>36645</v>
      </c>
      <c r="I10" s="146" t="s">
        <v>10</v>
      </c>
      <c r="K10" s="107">
        <v>2019</v>
      </c>
      <c r="L10" s="370">
        <f>H36</f>
        <v>151795</v>
      </c>
      <c r="M10" s="25">
        <f>L10/1000</f>
        <v>151.79499999999999</v>
      </c>
    </row>
    <row r="11" spans="1:17" x14ac:dyDescent="0.25">
      <c r="A11" s="122">
        <v>2014</v>
      </c>
      <c r="B11" s="106">
        <f t="shared" ref="B11:G11" si="3">SUM(B12,B15)</f>
        <v>17436</v>
      </c>
      <c r="C11" s="106">
        <f t="shared" si="3"/>
        <v>3324</v>
      </c>
      <c r="D11" s="106">
        <f t="shared" si="3"/>
        <v>68747</v>
      </c>
      <c r="E11" s="106">
        <f t="shared" si="3"/>
        <v>8660</v>
      </c>
      <c r="F11" s="106">
        <f t="shared" si="3"/>
        <v>5500</v>
      </c>
      <c r="G11" s="106">
        <f t="shared" si="3"/>
        <v>9789</v>
      </c>
      <c r="H11" s="124">
        <f t="shared" si="1"/>
        <v>113456</v>
      </c>
      <c r="I11" s="123">
        <v>2014</v>
      </c>
      <c r="J11" s="107" t="s">
        <v>286</v>
      </c>
      <c r="K11" s="107"/>
      <c r="L11" s="107"/>
      <c r="M11" s="108">
        <f>H37/H36*100</f>
        <v>65.846701142988891</v>
      </c>
    </row>
    <row r="12" spans="1:17" ht="18" x14ac:dyDescent="0.25">
      <c r="A12" s="116" t="s">
        <v>8</v>
      </c>
      <c r="B12" s="33">
        <v>6504</v>
      </c>
      <c r="C12" s="33">
        <f>SUM(C13:C14)</f>
        <v>1957</v>
      </c>
      <c r="D12" s="33">
        <f>SUM(D13:D14)</f>
        <v>48330</v>
      </c>
      <c r="E12" s="33">
        <f>SUM(E13:E14)</f>
        <v>6873</v>
      </c>
      <c r="F12" s="33">
        <v>3744</v>
      </c>
      <c r="G12" s="33">
        <v>7640</v>
      </c>
      <c r="H12" s="125">
        <f t="shared" si="1"/>
        <v>75048</v>
      </c>
      <c r="I12" s="143" t="s">
        <v>72</v>
      </c>
    </row>
    <row r="13" spans="1:17" ht="18" x14ac:dyDescent="0.25">
      <c r="A13" s="105" t="s">
        <v>13</v>
      </c>
      <c r="B13" s="126">
        <v>1637</v>
      </c>
      <c r="C13" s="126">
        <v>1279</v>
      </c>
      <c r="D13" s="126">
        <v>35101</v>
      </c>
      <c r="E13" s="126">
        <v>6305</v>
      </c>
      <c r="F13" s="33">
        <v>3744</v>
      </c>
      <c r="G13" s="126">
        <v>7640</v>
      </c>
      <c r="H13" s="125">
        <f t="shared" si="1"/>
        <v>55706</v>
      </c>
      <c r="I13" s="144" t="s">
        <v>14</v>
      </c>
      <c r="J13" t="s">
        <v>287</v>
      </c>
    </row>
    <row r="14" spans="1:17" ht="18" x14ac:dyDescent="0.25">
      <c r="A14" s="105" t="s">
        <v>15</v>
      </c>
      <c r="B14" s="126">
        <v>5816</v>
      </c>
      <c r="C14" s="126">
        <v>678</v>
      </c>
      <c r="D14" s="126">
        <v>13229</v>
      </c>
      <c r="E14" s="126">
        <v>568</v>
      </c>
      <c r="F14" s="128" t="s">
        <v>171</v>
      </c>
      <c r="G14" s="128" t="s">
        <v>171</v>
      </c>
      <c r="H14" s="125">
        <f t="shared" si="1"/>
        <v>20291</v>
      </c>
      <c r="I14" s="145" t="s">
        <v>16</v>
      </c>
      <c r="K14" t="s">
        <v>181</v>
      </c>
      <c r="L14" t="s">
        <v>60</v>
      </c>
      <c r="M14" t="s">
        <v>62</v>
      </c>
      <c r="N14" t="s">
        <v>182</v>
      </c>
      <c r="O14" t="s">
        <v>183</v>
      </c>
      <c r="P14" t="s">
        <v>184</v>
      </c>
      <c r="Q14" t="s">
        <v>59</v>
      </c>
    </row>
    <row r="15" spans="1:17" ht="18.75" thickBot="1" x14ac:dyDescent="0.3">
      <c r="A15" s="104" t="s">
        <v>9</v>
      </c>
      <c r="B15" s="126">
        <v>10932</v>
      </c>
      <c r="C15" s="126">
        <v>1367</v>
      </c>
      <c r="D15" s="126">
        <v>20417</v>
      </c>
      <c r="E15" s="126">
        <v>1787</v>
      </c>
      <c r="F15" s="129">
        <v>1756</v>
      </c>
      <c r="G15" s="126">
        <v>2149</v>
      </c>
      <c r="H15" s="125">
        <f t="shared" si="1"/>
        <v>38408</v>
      </c>
      <c r="I15" s="146" t="s">
        <v>10</v>
      </c>
      <c r="J15">
        <v>2015</v>
      </c>
      <c r="K15" s="2">
        <f>B17/B16*100</f>
        <v>32.46643038985674</v>
      </c>
      <c r="L15" s="2">
        <f t="shared" ref="L15:Q15" si="4">C17/C16*100</f>
        <v>59.514415781487109</v>
      </c>
      <c r="M15" s="2">
        <f t="shared" si="4"/>
        <v>71.519595243570848</v>
      </c>
      <c r="N15" s="2">
        <f t="shared" si="4"/>
        <v>78.023334081220554</v>
      </c>
      <c r="O15" s="2">
        <f t="shared" si="4"/>
        <v>63.768115942028977</v>
      </c>
      <c r="P15" s="2">
        <f t="shared" si="4"/>
        <v>79.85221674876847</v>
      </c>
      <c r="Q15" s="2">
        <f t="shared" si="4"/>
        <v>65.590181272597576</v>
      </c>
    </row>
    <row r="16" spans="1:17" x14ac:dyDescent="0.25">
      <c r="A16" s="122">
        <v>2015</v>
      </c>
      <c r="B16" s="106">
        <f t="shared" ref="B16:G16" si="5">SUM(B17,B20)</f>
        <v>20033</v>
      </c>
      <c r="C16" s="106">
        <f t="shared" si="5"/>
        <v>3295</v>
      </c>
      <c r="D16" s="106">
        <f t="shared" si="5"/>
        <v>73921</v>
      </c>
      <c r="E16" s="106">
        <f t="shared" si="5"/>
        <v>8914</v>
      </c>
      <c r="F16" s="106">
        <f t="shared" si="5"/>
        <v>5658</v>
      </c>
      <c r="G16" s="106">
        <f t="shared" si="5"/>
        <v>10150</v>
      </c>
      <c r="H16" s="135">
        <f>SUM(B16:G16)</f>
        <v>121971</v>
      </c>
      <c r="I16" s="123">
        <v>2015</v>
      </c>
      <c r="J16">
        <v>2019</v>
      </c>
      <c r="K16" s="2">
        <f>B37/B36*100</f>
        <v>34.937436058865188</v>
      </c>
      <c r="L16" s="2">
        <f t="shared" ref="L16:Q16" si="6">C37/C36*100</f>
        <v>55.761173184357538</v>
      </c>
      <c r="M16" s="2">
        <f t="shared" si="6"/>
        <v>71.662090678765651</v>
      </c>
      <c r="N16" s="2">
        <f t="shared" si="6"/>
        <v>73.370131222661954</v>
      </c>
      <c r="O16" s="2">
        <f t="shared" si="6"/>
        <v>72.710622710622701</v>
      </c>
      <c r="P16" s="2">
        <f t="shared" si="6"/>
        <v>77.667951080583009</v>
      </c>
      <c r="Q16" s="2">
        <f t="shared" si="6"/>
        <v>65.846701142988891</v>
      </c>
    </row>
    <row r="17" spans="1:17" ht="18" x14ac:dyDescent="0.25">
      <c r="A17" s="116" t="s">
        <v>8</v>
      </c>
      <c r="B17" s="33">
        <v>6504</v>
      </c>
      <c r="C17" s="33">
        <f>SUM(C18:C19)</f>
        <v>1961</v>
      </c>
      <c r="D17" s="33">
        <f>SUM(D18:D19)</f>
        <v>52868</v>
      </c>
      <c r="E17" s="33">
        <f>SUM(E18:E19)</f>
        <v>6955</v>
      </c>
      <c r="F17" s="36">
        <v>3608</v>
      </c>
      <c r="G17" s="33">
        <f>SUM(G18:G19)</f>
        <v>8105</v>
      </c>
      <c r="H17" s="136">
        <f>SUM(B17:G17)</f>
        <v>80001</v>
      </c>
      <c r="I17" s="143" t="s">
        <v>72</v>
      </c>
    </row>
    <row r="18" spans="1:17" ht="18" x14ac:dyDescent="0.25">
      <c r="A18" s="105" t="s">
        <v>13</v>
      </c>
      <c r="B18" s="126">
        <v>1662</v>
      </c>
      <c r="C18" s="126">
        <v>1270</v>
      </c>
      <c r="D18" s="126">
        <v>37676</v>
      </c>
      <c r="E18" s="126">
        <v>6393</v>
      </c>
      <c r="F18" s="133">
        <v>3608</v>
      </c>
      <c r="G18" s="126">
        <v>8105</v>
      </c>
      <c r="H18" s="136">
        <f t="shared" ref="H18:H20" si="7">SUM(B18:G18)</f>
        <v>58714</v>
      </c>
      <c r="I18" s="144" t="s">
        <v>14</v>
      </c>
      <c r="K18">
        <v>5</v>
      </c>
    </row>
    <row r="19" spans="1:17" ht="18" x14ac:dyDescent="0.25">
      <c r="A19" s="105" t="s">
        <v>15</v>
      </c>
      <c r="B19" s="126">
        <v>5290</v>
      </c>
      <c r="C19" s="126">
        <v>691</v>
      </c>
      <c r="D19" s="126">
        <v>15192</v>
      </c>
      <c r="E19" s="126">
        <v>562</v>
      </c>
      <c r="F19" s="128" t="s">
        <v>171</v>
      </c>
      <c r="G19" s="128" t="s">
        <v>171</v>
      </c>
      <c r="H19" s="136">
        <f t="shared" si="7"/>
        <v>21735</v>
      </c>
      <c r="I19" s="145" t="s">
        <v>16</v>
      </c>
      <c r="J19" t="s">
        <v>255</v>
      </c>
      <c r="L19" s="2">
        <f>(EXP(LN(H36/H16)/$K$18)-1)*100</f>
        <v>4.4720643575640873</v>
      </c>
    </row>
    <row r="20" spans="1:17" ht="18.75" thickBot="1" x14ac:dyDescent="0.3">
      <c r="A20" s="104" t="s">
        <v>9</v>
      </c>
      <c r="B20" s="126">
        <v>13529</v>
      </c>
      <c r="C20" s="126">
        <v>1334</v>
      </c>
      <c r="D20" s="126">
        <v>21053</v>
      </c>
      <c r="E20" s="126">
        <v>1959</v>
      </c>
      <c r="F20" s="133">
        <v>2050</v>
      </c>
      <c r="G20" s="126">
        <v>2045</v>
      </c>
      <c r="H20" s="136">
        <f t="shared" si="7"/>
        <v>41970</v>
      </c>
      <c r="I20" s="146" t="s">
        <v>10</v>
      </c>
    </row>
    <row r="21" spans="1:17" x14ac:dyDescent="0.25">
      <c r="A21" s="122">
        <v>2016</v>
      </c>
      <c r="B21" s="106">
        <f t="shared" ref="B21:F21" si="8">SUM(B22,B25)</f>
        <v>22195</v>
      </c>
      <c r="C21" s="106">
        <f t="shared" si="8"/>
        <v>3282</v>
      </c>
      <c r="D21" s="106">
        <f t="shared" si="8"/>
        <v>75740</v>
      </c>
      <c r="E21" s="106">
        <f t="shared" si="8"/>
        <v>8650</v>
      </c>
      <c r="F21" s="106">
        <f t="shared" si="8"/>
        <v>7152</v>
      </c>
      <c r="G21" s="106">
        <f>SUM(G22,G25)</f>
        <v>10232</v>
      </c>
      <c r="H21" s="135">
        <f>SUM(B21:G21)</f>
        <v>127251</v>
      </c>
      <c r="I21" s="123">
        <v>2016</v>
      </c>
      <c r="J21" t="s">
        <v>255</v>
      </c>
      <c r="M21">
        <v>5</v>
      </c>
    </row>
    <row r="22" spans="1:17" ht="18" x14ac:dyDescent="0.25">
      <c r="A22" s="116" t="s">
        <v>8</v>
      </c>
      <c r="B22" s="33">
        <f>SUM(B23:B24)</f>
        <v>7018</v>
      </c>
      <c r="C22" s="33">
        <f>SUM(C23:C24)</f>
        <v>1889</v>
      </c>
      <c r="D22" s="33">
        <f>SUM(D23:D24)</f>
        <v>55059</v>
      </c>
      <c r="E22" s="33">
        <f>SUM(E23:E24)</f>
        <v>6488</v>
      </c>
      <c r="F22" s="36">
        <v>4685</v>
      </c>
      <c r="G22" s="33">
        <f>SUM(G23:G24)</f>
        <v>8434</v>
      </c>
      <c r="H22" s="136">
        <f>SUM(B22:G22)</f>
        <v>83573</v>
      </c>
      <c r="I22" s="143" t="s">
        <v>72</v>
      </c>
      <c r="K22" t="s">
        <v>181</v>
      </c>
      <c r="L22" t="s">
        <v>60</v>
      </c>
      <c r="M22" t="s">
        <v>62</v>
      </c>
      <c r="N22" t="s">
        <v>182</v>
      </c>
      <c r="O22" t="s">
        <v>183</v>
      </c>
      <c r="P22" t="s">
        <v>184</v>
      </c>
      <c r="Q22" t="s">
        <v>59</v>
      </c>
    </row>
    <row r="23" spans="1:17" ht="18" x14ac:dyDescent="0.25">
      <c r="A23" s="105" t="s">
        <v>13</v>
      </c>
      <c r="B23" s="126">
        <v>1690</v>
      </c>
      <c r="C23" s="126">
        <v>1187</v>
      </c>
      <c r="D23" s="126">
        <v>39180</v>
      </c>
      <c r="E23" s="126">
        <v>5875</v>
      </c>
      <c r="F23" s="133">
        <v>4685</v>
      </c>
      <c r="G23" s="126">
        <v>8434</v>
      </c>
      <c r="H23" s="136">
        <f t="shared" ref="H23:H25" si="9">SUM(B23:G23)</f>
        <v>61051</v>
      </c>
      <c r="I23" s="144" t="s">
        <v>14</v>
      </c>
      <c r="J23" t="s">
        <v>270</v>
      </c>
      <c r="K23" s="2">
        <f>(EXP(LN(B36/B16)/$M$21)-1)*100</f>
        <v>4.8734142073172615</v>
      </c>
      <c r="L23" s="2">
        <f t="shared" ref="L23:Q23" si="10">(EXP(LN(C36/C16)/$M$21)-1)*100</f>
        <v>-2.7647984063518538</v>
      </c>
      <c r="M23" s="2">
        <f t="shared" si="10"/>
        <v>4.9975493112195846</v>
      </c>
      <c r="N23" s="2">
        <f t="shared" si="10"/>
        <v>1.498077062462766</v>
      </c>
      <c r="O23" s="2">
        <f t="shared" si="10"/>
        <v>6.2017191667690152</v>
      </c>
      <c r="P23" s="2">
        <f t="shared" si="10"/>
        <v>3.2982838618354382</v>
      </c>
      <c r="Q23" s="2">
        <f t="shared" si="10"/>
        <v>4.4720643575640873</v>
      </c>
    </row>
    <row r="24" spans="1:17" ht="18" x14ac:dyDescent="0.25">
      <c r="A24" s="105" t="s">
        <v>15</v>
      </c>
      <c r="B24" s="126">
        <v>5328</v>
      </c>
      <c r="C24" s="126">
        <v>702</v>
      </c>
      <c r="D24" s="126">
        <v>15879</v>
      </c>
      <c r="E24" s="126">
        <v>613</v>
      </c>
      <c r="F24" s="128" t="s">
        <v>171</v>
      </c>
      <c r="G24" s="128" t="s">
        <v>171</v>
      </c>
      <c r="H24" s="136">
        <f t="shared" si="9"/>
        <v>22522</v>
      </c>
      <c r="I24" s="145" t="s">
        <v>16</v>
      </c>
      <c r="J24" t="s">
        <v>8</v>
      </c>
      <c r="K24" s="2">
        <f>(EXP(LN(B37/B17)/$M$21)-1)*100</f>
        <v>6.4232958763935422</v>
      </c>
      <c r="L24" s="2">
        <f t="shared" ref="L24:Q24" si="11">(EXP(LN(C37/C17)/$M$21)-1)*100</f>
        <v>-4.0233770965399485</v>
      </c>
      <c r="M24" s="2">
        <f t="shared" si="11"/>
        <v>5.0393553696305604</v>
      </c>
      <c r="N24" s="2">
        <f t="shared" si="11"/>
        <v>0.25747730443455019</v>
      </c>
      <c r="O24" s="2">
        <f t="shared" si="11"/>
        <v>9.0260813243884463</v>
      </c>
      <c r="P24" s="2">
        <f t="shared" si="11"/>
        <v>2.7268759182702773</v>
      </c>
      <c r="Q24" s="2">
        <f t="shared" si="11"/>
        <v>4.5536538087167511</v>
      </c>
    </row>
    <row r="25" spans="1:17" ht="18.75" thickBot="1" x14ac:dyDescent="0.3">
      <c r="A25" s="104" t="s">
        <v>9</v>
      </c>
      <c r="B25" s="126">
        <v>15177</v>
      </c>
      <c r="C25" s="126">
        <v>1393</v>
      </c>
      <c r="D25" s="126">
        <v>20681</v>
      </c>
      <c r="E25" s="126">
        <v>2162</v>
      </c>
      <c r="F25" s="133">
        <v>2467</v>
      </c>
      <c r="G25" s="126">
        <v>1798</v>
      </c>
      <c r="H25" s="136">
        <f t="shared" si="9"/>
        <v>43678</v>
      </c>
      <c r="I25" s="146" t="s">
        <v>10</v>
      </c>
      <c r="J25" t="s">
        <v>9</v>
      </c>
      <c r="K25" s="2">
        <f>(EXP(LN(B40/B20)/$M$21)-1)*100</f>
        <v>4.0944801116099772</v>
      </c>
      <c r="L25" s="2">
        <f t="shared" ref="L25:Q25" si="12">(EXP(LN(C40/C20)/$M$21)-1)*100</f>
        <v>-1.0253084288774583</v>
      </c>
      <c r="M25" s="2">
        <f t="shared" si="12"/>
        <v>4.8922719825626793</v>
      </c>
      <c r="N25" s="2">
        <f t="shared" si="12"/>
        <v>5.4725044326976002</v>
      </c>
      <c r="O25" s="2">
        <f t="shared" si="12"/>
        <v>0.34877808878004402</v>
      </c>
      <c r="P25" s="2">
        <f t="shared" si="12"/>
        <v>5.4467907324625919</v>
      </c>
      <c r="Q25" s="2">
        <f t="shared" si="12"/>
        <v>4.3158331761144142</v>
      </c>
    </row>
    <row r="26" spans="1:17" x14ac:dyDescent="0.25">
      <c r="A26" s="122">
        <v>2017</v>
      </c>
      <c r="B26" s="106">
        <f t="shared" ref="B26:F26" si="13">SUM(B27,B30)</f>
        <v>23107</v>
      </c>
      <c r="C26" s="106">
        <f t="shared" si="13"/>
        <v>3387</v>
      </c>
      <c r="D26" s="106">
        <f t="shared" si="13"/>
        <v>82375</v>
      </c>
      <c r="E26" s="106">
        <f t="shared" si="13"/>
        <v>9130</v>
      </c>
      <c r="F26" s="134">
        <f t="shared" si="13"/>
        <v>6592</v>
      </c>
      <c r="G26" s="106">
        <f t="shared" ref="G26" si="14">SUM(G27,G30)</f>
        <v>11065</v>
      </c>
      <c r="H26" s="135">
        <f>SUM(B26:G26)</f>
        <v>135656</v>
      </c>
      <c r="I26" s="123">
        <v>2017</v>
      </c>
    </row>
    <row r="27" spans="1:17" ht="18" x14ac:dyDescent="0.25">
      <c r="A27" s="116" t="s">
        <v>8</v>
      </c>
      <c r="B27" s="33">
        <v>8322</v>
      </c>
      <c r="C27" s="33">
        <f>SUM(C28:C29)</f>
        <v>1871</v>
      </c>
      <c r="D27" s="33">
        <f>SUM(D28:D29)</f>
        <v>58955</v>
      </c>
      <c r="E27" s="33">
        <f>SUM(E28:E29)</f>
        <v>6813</v>
      </c>
      <c r="F27" s="33">
        <f>SUM(F28:F29)</f>
        <v>4805</v>
      </c>
      <c r="G27" s="33">
        <f>SUM(G28:G29)</f>
        <v>8748</v>
      </c>
      <c r="H27" s="136">
        <f>SUM(B27:G27)</f>
        <v>89514</v>
      </c>
      <c r="I27" s="143" t="s">
        <v>72</v>
      </c>
    </row>
    <row r="28" spans="1:17" ht="18" x14ac:dyDescent="0.25">
      <c r="A28" s="105" t="s">
        <v>13</v>
      </c>
      <c r="B28" s="126" t="s">
        <v>11</v>
      </c>
      <c r="C28" s="126">
        <v>1126</v>
      </c>
      <c r="D28" s="126">
        <v>42609</v>
      </c>
      <c r="E28" s="126">
        <v>6200</v>
      </c>
      <c r="F28" s="133">
        <v>4805</v>
      </c>
      <c r="G28" s="126">
        <v>8748</v>
      </c>
      <c r="H28" s="137">
        <f>SUM(C28:G28)</f>
        <v>63488</v>
      </c>
      <c r="I28" s="144" t="s">
        <v>14</v>
      </c>
    </row>
    <row r="29" spans="1:17" ht="18" x14ac:dyDescent="0.25">
      <c r="A29" s="105" t="s">
        <v>15</v>
      </c>
      <c r="B29" s="126" t="s">
        <v>11</v>
      </c>
      <c r="C29" s="126">
        <v>745</v>
      </c>
      <c r="D29" s="126">
        <v>16346</v>
      </c>
      <c r="E29" s="126">
        <v>613</v>
      </c>
      <c r="F29" s="133" t="s">
        <v>171</v>
      </c>
      <c r="G29" s="128" t="s">
        <v>171</v>
      </c>
      <c r="H29" s="137">
        <f>SUM(C29:G29)</f>
        <v>17704</v>
      </c>
      <c r="I29" s="145" t="s">
        <v>16</v>
      </c>
    </row>
    <row r="30" spans="1:17" ht="20.25" customHeight="1" thickBot="1" x14ac:dyDescent="0.3">
      <c r="A30" s="115" t="s">
        <v>9</v>
      </c>
      <c r="B30" s="130">
        <v>14785</v>
      </c>
      <c r="C30" s="130">
        <v>1516</v>
      </c>
      <c r="D30" s="130">
        <v>23420</v>
      </c>
      <c r="E30" s="130">
        <v>2317</v>
      </c>
      <c r="F30" s="130">
        <v>1787</v>
      </c>
      <c r="G30" s="130">
        <v>2317</v>
      </c>
      <c r="H30" s="138">
        <f>SUM(B30:G30)</f>
        <v>46142</v>
      </c>
      <c r="I30" s="147" t="s">
        <v>10</v>
      </c>
    </row>
    <row r="31" spans="1:17" ht="20.25" customHeight="1" thickTop="1" x14ac:dyDescent="0.25">
      <c r="A31" s="122">
        <v>2018</v>
      </c>
      <c r="B31" s="106">
        <f>SUM(B32,B35)</f>
        <v>24345</v>
      </c>
      <c r="C31" s="106">
        <v>7109</v>
      </c>
      <c r="D31" s="106">
        <f t="shared" ref="D31:G31" si="15">SUM(D32,D35)</f>
        <v>88023</v>
      </c>
      <c r="E31" s="106">
        <f t="shared" si="15"/>
        <v>9674</v>
      </c>
      <c r="F31" s="134">
        <f t="shared" si="15"/>
        <v>7260</v>
      </c>
      <c r="G31" s="106">
        <f t="shared" si="15"/>
        <v>11547</v>
      </c>
      <c r="H31" s="135">
        <f>SUM(B31:G31)</f>
        <v>147958</v>
      </c>
      <c r="I31" s="123">
        <v>2018</v>
      </c>
      <c r="J31" s="19"/>
    </row>
    <row r="32" spans="1:17" ht="20.25" customHeight="1" x14ac:dyDescent="0.25">
      <c r="A32" s="116" t="s">
        <v>8</v>
      </c>
      <c r="B32" s="33">
        <v>8424</v>
      </c>
      <c r="C32" s="364">
        <v>3924</v>
      </c>
      <c r="D32" s="33">
        <f>SUM(D33:D34)</f>
        <v>63726</v>
      </c>
      <c r="E32" s="33">
        <f>SUM(E33:E34)</f>
        <v>7154</v>
      </c>
      <c r="F32" s="33">
        <f>SUM(F33:F34)</f>
        <v>5382</v>
      </c>
      <c r="G32" s="33">
        <v>8778</v>
      </c>
      <c r="H32" s="136">
        <f>SUM(B32:G32)</f>
        <v>97388</v>
      </c>
      <c r="I32" s="143" t="s">
        <v>72</v>
      </c>
    </row>
    <row r="33" spans="1:9" ht="20.25" customHeight="1" x14ac:dyDescent="0.25">
      <c r="A33" s="105" t="s">
        <v>13</v>
      </c>
      <c r="B33" s="126" t="s">
        <v>11</v>
      </c>
      <c r="C33" s="126">
        <v>1091</v>
      </c>
      <c r="D33" s="126">
        <v>45571</v>
      </c>
      <c r="E33" s="126">
        <v>6533</v>
      </c>
      <c r="F33" s="133">
        <v>5382</v>
      </c>
      <c r="G33" s="126">
        <v>8778</v>
      </c>
      <c r="H33" s="137"/>
      <c r="I33" s="144" t="s">
        <v>14</v>
      </c>
    </row>
    <row r="34" spans="1:9" ht="20.25" customHeight="1" x14ac:dyDescent="0.25">
      <c r="A34" s="105" t="s">
        <v>15</v>
      </c>
      <c r="B34" s="126" t="s">
        <v>11</v>
      </c>
      <c r="C34" s="126" t="s">
        <v>11</v>
      </c>
      <c r="D34" s="126">
        <v>18155</v>
      </c>
      <c r="E34" s="126">
        <v>621</v>
      </c>
      <c r="F34" s="128" t="s">
        <v>171</v>
      </c>
      <c r="G34" s="128" t="s">
        <v>171</v>
      </c>
      <c r="H34" s="137"/>
      <c r="I34" s="145" t="s">
        <v>16</v>
      </c>
    </row>
    <row r="35" spans="1:9" ht="20.25" customHeight="1" thickBot="1" x14ac:dyDescent="0.3">
      <c r="A35" s="115" t="s">
        <v>9</v>
      </c>
      <c r="B35" s="130">
        <v>15921</v>
      </c>
      <c r="C35" s="366">
        <v>3185</v>
      </c>
      <c r="D35" s="130">
        <v>24297</v>
      </c>
      <c r="E35" s="130">
        <v>2520</v>
      </c>
      <c r="F35" s="130">
        <v>1878</v>
      </c>
      <c r="G35" s="130">
        <v>2769</v>
      </c>
      <c r="H35" s="138">
        <f t="shared" ref="H35:H40" si="16">SUM(B35:G35)</f>
        <v>50570</v>
      </c>
      <c r="I35" s="147" t="s">
        <v>10</v>
      </c>
    </row>
    <row r="36" spans="1:9" ht="15.75" thickTop="1" x14ac:dyDescent="0.25">
      <c r="A36" s="122">
        <v>2019</v>
      </c>
      <c r="B36" s="377">
        <f t="shared" ref="B36:G36" si="17">SUM(B37,B40)</f>
        <v>25414</v>
      </c>
      <c r="C36" s="377">
        <f t="shared" si="17"/>
        <v>2864</v>
      </c>
      <c r="D36" s="106">
        <f t="shared" si="17"/>
        <v>94333</v>
      </c>
      <c r="E36" s="106">
        <f t="shared" si="17"/>
        <v>9602</v>
      </c>
      <c r="F36" s="106">
        <f t="shared" si="17"/>
        <v>7644</v>
      </c>
      <c r="G36" s="106">
        <f t="shared" si="17"/>
        <v>11938</v>
      </c>
      <c r="H36" s="135">
        <f t="shared" si="16"/>
        <v>151795</v>
      </c>
      <c r="I36" s="123">
        <v>2019</v>
      </c>
    </row>
    <row r="37" spans="1:9" ht="21" customHeight="1" x14ac:dyDescent="0.25">
      <c r="A37" s="116" t="s">
        <v>8</v>
      </c>
      <c r="B37" s="33">
        <v>8879</v>
      </c>
      <c r="C37" s="37">
        <v>1597</v>
      </c>
      <c r="D37" s="33">
        <f>SUM(D38:D39)</f>
        <v>67601</v>
      </c>
      <c r="E37" s="33">
        <f t="shared" ref="E37:F37" si="18">SUM(E38:E39)</f>
        <v>7045</v>
      </c>
      <c r="F37" s="33">
        <f t="shared" si="18"/>
        <v>5558</v>
      </c>
      <c r="G37" s="33">
        <f>SUM(G38:G39)</f>
        <v>9272</v>
      </c>
      <c r="H37" s="385">
        <f t="shared" si="16"/>
        <v>99952</v>
      </c>
      <c r="I37" s="143" t="s">
        <v>72</v>
      </c>
    </row>
    <row r="38" spans="1:9" ht="18" x14ac:dyDescent="0.25">
      <c r="A38" s="105" t="s">
        <v>13</v>
      </c>
      <c r="B38" s="126" t="s">
        <v>11</v>
      </c>
      <c r="C38" s="338" t="s">
        <v>31</v>
      </c>
      <c r="D38" s="126">
        <v>49139</v>
      </c>
      <c r="E38" s="126">
        <v>6419</v>
      </c>
      <c r="F38" s="33">
        <v>5558</v>
      </c>
      <c r="G38" s="126">
        <v>9272</v>
      </c>
      <c r="H38" s="386" t="s">
        <v>31</v>
      </c>
      <c r="I38" s="144" t="s">
        <v>14</v>
      </c>
    </row>
    <row r="39" spans="1:9" ht="18" x14ac:dyDescent="0.25">
      <c r="A39" s="105" t="s">
        <v>15</v>
      </c>
      <c r="B39" s="126" t="s">
        <v>11</v>
      </c>
      <c r="C39" s="338" t="s">
        <v>31</v>
      </c>
      <c r="D39" s="126">
        <v>18462</v>
      </c>
      <c r="E39" s="126">
        <v>626</v>
      </c>
      <c r="F39" s="128" t="s">
        <v>171</v>
      </c>
      <c r="G39" s="128" t="s">
        <v>171</v>
      </c>
      <c r="H39" s="386" t="s">
        <v>31</v>
      </c>
      <c r="I39" s="145" t="s">
        <v>16</v>
      </c>
    </row>
    <row r="40" spans="1:9" ht="18.75" thickBot="1" x14ac:dyDescent="0.3">
      <c r="A40" s="115" t="s">
        <v>9</v>
      </c>
      <c r="B40" s="130">
        <v>16535</v>
      </c>
      <c r="C40" s="337">
        <v>1267</v>
      </c>
      <c r="D40" s="130">
        <v>26732</v>
      </c>
      <c r="E40" s="130">
        <v>2557</v>
      </c>
      <c r="F40" s="130">
        <v>2086</v>
      </c>
      <c r="G40" s="130">
        <v>2666</v>
      </c>
      <c r="H40" s="387">
        <f t="shared" si="16"/>
        <v>51843</v>
      </c>
      <c r="I40" s="147" t="s">
        <v>10</v>
      </c>
    </row>
    <row r="41" spans="1:9" ht="18.75" thickTop="1" x14ac:dyDescent="0.25">
      <c r="A41" s="410" t="s">
        <v>267</v>
      </c>
      <c r="B41" s="410"/>
      <c r="C41" s="410"/>
      <c r="D41" s="410"/>
      <c r="E41" s="410"/>
      <c r="F41" s="410"/>
      <c r="G41" s="410"/>
    </row>
  </sheetData>
  <mergeCells count="1">
    <mergeCell ref="A41:G41"/>
  </mergeCells>
  <printOptions horizontalCentered="1"/>
  <pageMargins left="0.45" right="0.45" top="0.5" bottom="0.5" header="0.3" footer="0.3"/>
  <pageSetup paperSize="9" scale="86" orientation="portrait" r:id="rId1"/>
  <colBreaks count="1" manualBreakCount="1">
    <brk id="9" max="40" man="1"/>
  </colBreaks>
  <ignoredErrors>
    <ignoredError sqref="D37"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rightToLeft="1" view="pageBreakPreview" topLeftCell="A12" zoomScale="85" zoomScaleNormal="85" zoomScaleSheetLayoutView="85" workbookViewId="0">
      <selection activeCell="M30" sqref="M30"/>
    </sheetView>
  </sheetViews>
  <sheetFormatPr defaultRowHeight="15" x14ac:dyDescent="0.25"/>
  <cols>
    <col min="1" max="1" width="17.7109375" customWidth="1"/>
    <col min="2" max="7" width="8.7109375" customWidth="1"/>
    <col min="8" max="8" width="10.140625" bestFit="1" customWidth="1"/>
    <col min="9" max="9" width="18.7109375" customWidth="1"/>
    <col min="14" max="14" width="10.5703125" bestFit="1" customWidth="1"/>
    <col min="15" max="15" width="11.5703125" bestFit="1" customWidth="1"/>
    <col min="16" max="21" width="11.7109375" bestFit="1" customWidth="1"/>
    <col min="22" max="22" width="11.28515625" bestFit="1" customWidth="1"/>
    <col min="23" max="23" width="10.42578125" bestFit="1" customWidth="1"/>
    <col min="24" max="25" width="10.28515625" bestFit="1" customWidth="1"/>
  </cols>
  <sheetData>
    <row r="1" spans="1:25" ht="18.75" x14ac:dyDescent="0.45">
      <c r="A1" s="261" t="s">
        <v>212</v>
      </c>
      <c r="B1" s="87"/>
      <c r="C1" s="87"/>
      <c r="D1" s="87"/>
      <c r="E1" s="87"/>
      <c r="F1" s="87"/>
      <c r="G1" s="87"/>
      <c r="H1" s="87"/>
      <c r="I1" s="87"/>
    </row>
    <row r="2" spans="1:25" x14ac:dyDescent="0.25">
      <c r="A2" s="262" t="s">
        <v>213</v>
      </c>
      <c r="B2" s="86"/>
      <c r="C2" s="86"/>
      <c r="D2" s="86"/>
      <c r="E2" s="86"/>
      <c r="F2" s="86"/>
      <c r="G2" s="86"/>
      <c r="H2" s="86"/>
      <c r="I2" s="86"/>
    </row>
    <row r="3" spans="1:25" ht="18" customHeight="1" x14ac:dyDescent="0.45">
      <c r="A3" s="263" t="s">
        <v>68</v>
      </c>
      <c r="B3" s="28"/>
      <c r="C3" s="28"/>
      <c r="D3" s="28"/>
      <c r="E3" s="28"/>
      <c r="F3" s="28"/>
      <c r="G3" s="28"/>
      <c r="H3" s="28"/>
      <c r="I3" s="264" t="s">
        <v>69</v>
      </c>
    </row>
    <row r="4" spans="1:25" ht="36" x14ac:dyDescent="0.45">
      <c r="A4" s="103"/>
      <c r="B4" s="111" t="s">
        <v>181</v>
      </c>
      <c r="C4" s="112" t="s">
        <v>60</v>
      </c>
      <c r="D4" s="112" t="s">
        <v>62</v>
      </c>
      <c r="E4" s="112" t="s">
        <v>182</v>
      </c>
      <c r="F4" s="112" t="s">
        <v>183</v>
      </c>
      <c r="G4" s="113" t="s">
        <v>184</v>
      </c>
      <c r="H4" s="114" t="s">
        <v>59</v>
      </c>
      <c r="I4" s="103"/>
    </row>
    <row r="5" spans="1:25" ht="19.5" customHeight="1" thickBot="1" x14ac:dyDescent="0.5">
      <c r="A5" s="109" t="s">
        <v>180</v>
      </c>
      <c r="B5" s="118" t="s">
        <v>1</v>
      </c>
      <c r="C5" s="119" t="s">
        <v>2</v>
      </c>
      <c r="D5" s="119" t="s">
        <v>3</v>
      </c>
      <c r="E5" s="119" t="s">
        <v>4</v>
      </c>
      <c r="F5" s="119" t="s">
        <v>5</v>
      </c>
      <c r="G5" s="120" t="s">
        <v>6</v>
      </c>
      <c r="H5" s="121" t="s">
        <v>169</v>
      </c>
      <c r="I5" s="210" t="s">
        <v>179</v>
      </c>
    </row>
    <row r="6" spans="1:25" ht="15" customHeight="1" x14ac:dyDescent="0.25">
      <c r="A6" s="122">
        <v>2013</v>
      </c>
      <c r="B6" s="153">
        <v>17.7</v>
      </c>
      <c r="C6" s="153">
        <v>26.5</v>
      </c>
      <c r="D6" s="153">
        <v>22.6</v>
      </c>
      <c r="E6" s="153">
        <v>19.899999999999999</v>
      </c>
      <c r="F6" s="153">
        <f>('CH 2.3'!F6/'2.3.a'!R20)*10000</f>
        <v>21.295603134201727</v>
      </c>
      <c r="G6" s="153">
        <f>('CH 2.3'!G6/'2.3.a'!S21)*10000</f>
        <v>23.711218434921559</v>
      </c>
      <c r="H6" s="154">
        <f>('CH 2.3'!H6/'2.3.a'!$R$15)*10000</f>
        <v>22.414275355293309</v>
      </c>
      <c r="I6" s="123">
        <v>2013</v>
      </c>
    </row>
    <row r="7" spans="1:25" ht="18.75" customHeight="1" x14ac:dyDescent="0.25">
      <c r="A7" s="116" t="s">
        <v>8</v>
      </c>
      <c r="B7" s="35">
        <f>('CH 2.3'!B7/'2.3.a'!$R$16)*10000</f>
        <v>8.1920893700077571</v>
      </c>
      <c r="C7" s="35">
        <f>('CH 2.3'!C7/'2.3.a'!$R$17)*10000</f>
        <v>15.416644390200695</v>
      </c>
      <c r="D7" s="35">
        <f>('CH 2.3'!D7/'2.3.a'!$R$18)*10000</f>
        <v>16.087682497752059</v>
      </c>
      <c r="E7" s="35">
        <f>('CH 2.3'!E7/'2.3.a'!$R$19)*10000</f>
        <v>15.503711085737052</v>
      </c>
      <c r="F7" s="35">
        <f>('CH 2.3'!F7/'2.3.a'!$R$20)*10000</f>
        <v>12.207416279882217</v>
      </c>
      <c r="G7" s="35">
        <f>('CH 2.3'!G7/'2.3.a'!$R$21)*10000</f>
        <v>20.738723119920628</v>
      </c>
      <c r="H7" s="155">
        <f>('CH 2.3'!H7/'2.3.a'!$R$15)*10000</f>
        <v>14.847033613359482</v>
      </c>
      <c r="I7" s="143" t="s">
        <v>72</v>
      </c>
    </row>
    <row r="8" spans="1:25" ht="18" x14ac:dyDescent="0.25">
      <c r="A8" s="105" t="s">
        <v>13</v>
      </c>
      <c r="B8" s="156">
        <f>('CH 2.3'!B8/'2.3.a'!$R$16)*10000</f>
        <v>1.9796540929590385</v>
      </c>
      <c r="C8" s="156">
        <f>('CH 2.3'!C8/'2.3.a'!$R$17)*10000</f>
        <v>10.006455520347657</v>
      </c>
      <c r="D8" s="156">
        <f>('CH 2.3'!D8/'2.3.a'!$R$18)*10000</f>
        <v>11.782499478320867</v>
      </c>
      <c r="E8" s="156">
        <f>('CH 2.3'!E8/'2.3.a'!$R$19)*10000</f>
        <v>14.12116499092396</v>
      </c>
      <c r="F8" s="35">
        <f>('CH 2.3'!F8/'2.3.a'!$R$20)*10000</f>
        <v>12.207416279882217</v>
      </c>
      <c r="G8" s="156">
        <f>('CH 2.3'!G8/'2.3.a'!$R$21)*10000</f>
        <v>20.738723119920628</v>
      </c>
      <c r="H8" s="158">
        <f>'CH 2.3'!H8/'2.3.a'!R15*10000</f>
        <v>10.905129462403693</v>
      </c>
      <c r="I8" s="144" t="s">
        <v>14</v>
      </c>
    </row>
    <row r="9" spans="1:25" ht="18" x14ac:dyDescent="0.25">
      <c r="A9" s="105" t="s">
        <v>15</v>
      </c>
      <c r="B9" s="156">
        <f>('CH 2.3'!B9/'2.3.a'!$R$16)*10000</f>
        <v>6.2124352770487183</v>
      </c>
      <c r="C9" s="156">
        <f>('CH 2.3'!C9/'2.3.a'!$R$17)*10000</f>
        <v>5.4101888698530392</v>
      </c>
      <c r="D9" s="156">
        <f>('CH 2.3'!D9/'2.3.a'!$R$18)*10000</f>
        <v>4.3051830194311922</v>
      </c>
      <c r="E9" s="156">
        <f>('CH 2.3'!E9/'2.3.a'!$R$19)*10000</f>
        <v>1.3825460948130919</v>
      </c>
      <c r="F9" s="157" t="s">
        <v>171</v>
      </c>
      <c r="G9" s="157" t="s">
        <v>171</v>
      </c>
      <c r="H9" s="158">
        <f>'CH 2.3'!H9/'2.3.a'!R15*10000</f>
        <v>3.9419041509557862</v>
      </c>
      <c r="I9" s="145" t="s">
        <v>16</v>
      </c>
    </row>
    <row r="10" spans="1:25" ht="18.75" thickBot="1" x14ac:dyDescent="0.3">
      <c r="A10" s="104" t="s">
        <v>9</v>
      </c>
      <c r="B10" s="156">
        <f>('CH 2.3'!B10/'2.3.a'!$R$16)*10000</f>
        <v>11.188191774755055</v>
      </c>
      <c r="C10" s="156">
        <f>('CH 2.3'!C10/'2.3.a'!$R$17)*10000</f>
        <v>11.051786998151119</v>
      </c>
      <c r="D10" s="156">
        <f>('CH 2.3'!D10/'2.3.a'!$R$18)*10000</f>
        <v>7.0016653531646966</v>
      </c>
      <c r="E10" s="156">
        <f>('CH 2.3'!E10/'2.3.a'!$R$19)*10000</f>
        <v>4.3707132640901678</v>
      </c>
      <c r="F10" s="159">
        <f>('CH 2.3'!F10/'2.3.a'!$R$20)*10000</f>
        <v>9.0881868543195097</v>
      </c>
      <c r="G10" s="156">
        <f>('CH 2.3'!G10/'2.3.a'!$R$21)*10000</f>
        <v>5.1680051181231388</v>
      </c>
      <c r="H10" s="160">
        <f>('CH 2.3'!H10/'2.3.a'!$R$15)*10000</f>
        <v>7.5672417419338256</v>
      </c>
      <c r="I10" s="146" t="s">
        <v>10</v>
      </c>
    </row>
    <row r="11" spans="1:25" x14ac:dyDescent="0.25">
      <c r="A11" s="122">
        <v>2014</v>
      </c>
      <c r="B11" s="153">
        <v>20.2</v>
      </c>
      <c r="C11" s="153">
        <v>25.3</v>
      </c>
      <c r="D11" s="153">
        <v>22.4</v>
      </c>
      <c r="E11" s="153">
        <v>21.7</v>
      </c>
      <c r="F11" s="153">
        <f>('CH 2.3'!F11/'2.3.a'!S20)*10000</f>
        <v>24.817478724652332</v>
      </c>
      <c r="G11" s="153">
        <f>('CH 2.3'!G11/'2.3.a'!S21)*10000</f>
        <v>25.98333339969183</v>
      </c>
      <c r="H11" s="154">
        <f>('CH 2.3'!H11/'2.3.a'!S15)*10000</f>
        <v>22.756832982003395</v>
      </c>
      <c r="I11" s="123">
        <v>2014</v>
      </c>
    </row>
    <row r="12" spans="1:25" ht="18" x14ac:dyDescent="0.25">
      <c r="A12" s="116" t="s">
        <v>8</v>
      </c>
      <c r="B12" s="35">
        <f>('CH 2.3'!B12/'2.3.a'!$S$16)*10000</f>
        <v>7.8702140712748072</v>
      </c>
      <c r="C12" s="35">
        <f>('CH 2.3'!C12/'2.3.a'!$S$17)*10000</f>
        <v>14.887087866528928</v>
      </c>
      <c r="D12" s="35">
        <f>('CH 2.3'!D12/'2.3.a'!$S$18)*10000</f>
        <v>15.950139724610095</v>
      </c>
      <c r="E12" s="35">
        <f>('CH 2.3'!E12/'2.3.a'!$S$19)*10000</f>
        <v>17.213083345834711</v>
      </c>
      <c r="F12" s="35">
        <f>('CH 2.3'!F12/'2.3.a'!$S$20)*10000</f>
        <v>16.893934608199693</v>
      </c>
      <c r="G12" s="35">
        <f>('CH 2.3'!G12/'2.3.a'!$S$21)*10000</f>
        <v>20.279156928557114</v>
      </c>
      <c r="H12" s="155">
        <f>('CH 2.3'!H12/'2.3.a'!S15)*10000</f>
        <v>15.05301439882766</v>
      </c>
      <c r="I12" s="143" t="s">
        <v>72</v>
      </c>
    </row>
    <row r="13" spans="1:25" ht="23.25" x14ac:dyDescent="0.35">
      <c r="A13" s="105" t="s">
        <v>13</v>
      </c>
      <c r="B13" s="156">
        <f>('CH 2.3'!B13/'2.3.a'!$S$16)*10000</f>
        <v>1.980864150473072</v>
      </c>
      <c r="C13" s="156">
        <f>('CH 2.3'!C13/'2.3.a'!$S$17)*10000</f>
        <v>9.7294764339757265</v>
      </c>
      <c r="D13" s="156">
        <f>('CH 2.3'!D13/'2.3.a'!$S$18)*10000</f>
        <v>11.58423038430662</v>
      </c>
      <c r="E13" s="156">
        <f>('CH 2.3'!E13/'2.3.a'!$S$19)*10000</f>
        <v>15.790555870142276</v>
      </c>
      <c r="F13" s="35">
        <f>('CH 2.3'!F13/'2.3.a'!$S$20)*10000</f>
        <v>16.893934608199693</v>
      </c>
      <c r="G13" s="156">
        <f>('CH 2.3'!G13/'2.3.a'!$S$21)*10000</f>
        <v>20.279156928557114</v>
      </c>
      <c r="H13" s="158">
        <f>'CH 2.3'!H13/'2.3.a'!S15*10000</f>
        <v>11.173425275838044</v>
      </c>
      <c r="I13" s="144" t="s">
        <v>14</v>
      </c>
      <c r="O13" s="411" t="s">
        <v>44</v>
      </c>
      <c r="P13" s="411"/>
      <c r="Q13" s="411"/>
      <c r="R13" s="411"/>
      <c r="S13" s="411"/>
      <c r="T13" s="411"/>
    </row>
    <row r="14" spans="1:25" ht="18" x14ac:dyDescent="0.25">
      <c r="A14" s="105" t="s">
        <v>15</v>
      </c>
      <c r="B14" s="156">
        <f>('CH 2.3'!B14/'2.3.a'!$S$16)*10000</f>
        <v>7.0376945016196624</v>
      </c>
      <c r="C14" s="156">
        <f>('CH 2.3'!C14/'2.3.a'!$S$17)*10000</f>
        <v>5.1576114325532005</v>
      </c>
      <c r="D14" s="156">
        <f>('CH 2.3'!D14/'2.3.a'!$S$18)*10000</f>
        <v>4.3659093403034754</v>
      </c>
      <c r="E14" s="156">
        <f>('CH 2.3'!E14/'2.3.a'!$S$19)*10000</f>
        <v>1.4225274756924364</v>
      </c>
      <c r="F14" s="157" t="s">
        <v>171</v>
      </c>
      <c r="G14" s="157" t="s">
        <v>171</v>
      </c>
      <c r="H14" s="158">
        <f>'CH 2.3'!H14/'2.3.a'!S15*10000</f>
        <v>4.0699381084987216</v>
      </c>
      <c r="I14" s="145" t="s">
        <v>16</v>
      </c>
      <c r="N14" s="6"/>
      <c r="O14" s="7" t="s">
        <v>49</v>
      </c>
      <c r="P14" s="8" t="s">
        <v>50</v>
      </c>
      <c r="Q14" s="8" t="s">
        <v>51</v>
      </c>
      <c r="R14" s="8" t="s">
        <v>52</v>
      </c>
      <c r="S14" s="8" t="s">
        <v>53</v>
      </c>
      <c r="T14" s="8" t="s">
        <v>54</v>
      </c>
      <c r="U14" s="9" t="s">
        <v>55</v>
      </c>
      <c r="V14" s="313">
        <v>2017</v>
      </c>
      <c r="W14" s="313">
        <v>2018</v>
      </c>
      <c r="X14" s="313">
        <v>2019</v>
      </c>
      <c r="Y14" s="313">
        <v>2020</v>
      </c>
    </row>
    <row r="15" spans="1:25" ht="23.25" thickBot="1" x14ac:dyDescent="0.3">
      <c r="A15" s="104" t="s">
        <v>9</v>
      </c>
      <c r="B15" s="156">
        <f>('CH 2.3'!B15/'2.3.a'!$S$16)*10000</f>
        <v>13.228348743415774</v>
      </c>
      <c r="C15" s="156">
        <f>('CH 2.3'!C15/'2.3.a'!$S$17)*10000</f>
        <v>10.398900926696497</v>
      </c>
      <c r="D15" s="156">
        <f>('CH 2.3'!D15/'2.3.a'!$S$18)*10000</f>
        <v>6.7381337214434991</v>
      </c>
      <c r="E15" s="156">
        <f>('CH 2.3'!E15/'2.3.a'!$S$19)*10000</f>
        <v>4.4754517589126479</v>
      </c>
      <c r="F15" s="156">
        <f>('CH 2.3'!F15/'2.3.a'!$S$20)*10000</f>
        <v>7.9235441164526348</v>
      </c>
      <c r="G15" s="156">
        <f>('CH 2.3'!G15/'2.3.a'!$S$21)*10000</f>
        <v>5.7041764711347165</v>
      </c>
      <c r="H15" s="160">
        <f>('CH 2.3'!H15/'2.3.a'!S15)*10000</f>
        <v>7.7038185831757371</v>
      </c>
      <c r="I15" s="146" t="s">
        <v>10</v>
      </c>
      <c r="N15" s="10" t="s">
        <v>78</v>
      </c>
      <c r="O15" s="13">
        <v>44337441</v>
      </c>
      <c r="P15" s="14">
        <v>45757080</v>
      </c>
      <c r="Q15" s="14">
        <v>47092044</v>
      </c>
      <c r="R15" s="14">
        <v>48425835</v>
      </c>
      <c r="S15" s="14">
        <v>49855795</v>
      </c>
      <c r="T15" s="14">
        <v>51264387</v>
      </c>
      <c r="U15" s="14">
        <v>53446862</v>
      </c>
      <c r="V15" s="314">
        <v>54929523</v>
      </c>
      <c r="W15" s="3">
        <v>56003014</v>
      </c>
      <c r="X15" s="3">
        <f>SUM(X16:X21)</f>
        <v>57087313</v>
      </c>
      <c r="Y15" s="3">
        <f>SUM(Y16:Y21)</f>
        <v>57629474</v>
      </c>
    </row>
    <row r="16" spans="1:25" ht="15" customHeight="1" x14ac:dyDescent="0.25">
      <c r="A16" s="122">
        <v>2015</v>
      </c>
      <c r="B16" s="153">
        <v>22.3</v>
      </c>
      <c r="C16" s="153">
        <v>24</v>
      </c>
      <c r="D16" s="153">
        <v>23.2</v>
      </c>
      <c r="E16" s="153">
        <v>21.4</v>
      </c>
      <c r="F16" s="168">
        <f>('CH 2.3'!F16/'2.3.a'!T20)*10000</f>
        <v>23.209546351408449</v>
      </c>
      <c r="G16" s="153">
        <f>('CH 2.3'!G16/'2.3.a'!T21)*10000</f>
        <v>25.560112726392717</v>
      </c>
      <c r="H16" s="162">
        <f>'CH 2.3'!H16/'2.3.a'!T15*10000</f>
        <v>23.792540423822878</v>
      </c>
      <c r="I16" s="123">
        <v>2015</v>
      </c>
      <c r="N16" s="11" t="s">
        <v>45</v>
      </c>
      <c r="O16" s="15">
        <v>8264070</v>
      </c>
      <c r="P16" s="16">
        <v>8264070</v>
      </c>
      <c r="Q16" s="16">
        <v>8264070</v>
      </c>
      <c r="R16" s="16">
        <v>8264070</v>
      </c>
      <c r="S16" s="16">
        <v>8264070</v>
      </c>
      <c r="T16" s="16">
        <v>8264070</v>
      </c>
      <c r="U16" s="16">
        <v>9121167</v>
      </c>
      <c r="V16" s="16">
        <v>9304277</v>
      </c>
      <c r="W16" s="3">
        <v>9366829</v>
      </c>
      <c r="X16" s="3">
        <v>9503738</v>
      </c>
      <c r="Y16" s="3">
        <v>9282410</v>
      </c>
    </row>
    <row r="17" spans="1:25" ht="18" x14ac:dyDescent="0.25">
      <c r="A17" s="116" t="s">
        <v>8</v>
      </c>
      <c r="B17" s="35">
        <f>('CH 2.3'!B17/'2.3.a'!$T$16)*10000</f>
        <v>7.8702140712748072</v>
      </c>
      <c r="C17" s="35">
        <f>('CH 2.3'!C17/'2.3.a'!$T$17)*10000</f>
        <v>14.310505122153772</v>
      </c>
      <c r="D17" s="35">
        <f>('CH 2.3'!D17/'2.3.a'!$T$18)*10000</f>
        <v>17.020113790219789</v>
      </c>
      <c r="E17" s="35">
        <f>('CH 2.3'!E17/'2.3.a'!$T$19)*10000</f>
        <v>16.72235977862529</v>
      </c>
      <c r="F17" s="163">
        <f>('CH 2.3'!F17/'2.3.a'!T20)*10000</f>
        <v>14.800290426985098</v>
      </c>
      <c r="G17" s="163">
        <f>('CH 2.3'!G17/'2.3.a'!$T$21)*10000</f>
        <v>20.410316615508666</v>
      </c>
      <c r="H17" s="164">
        <f>'CH 2.3'!H17/'2.3.a'!T15*10000</f>
        <v>15.605570393341484</v>
      </c>
      <c r="I17" s="143" t="s">
        <v>72</v>
      </c>
      <c r="N17" s="11" t="s">
        <v>2</v>
      </c>
      <c r="O17" s="17">
        <v>1228543</v>
      </c>
      <c r="P17" s="18">
        <v>1195020</v>
      </c>
      <c r="Q17" s="18">
        <v>1208964</v>
      </c>
      <c r="R17" s="18">
        <v>1253191</v>
      </c>
      <c r="S17" s="18">
        <v>1314562</v>
      </c>
      <c r="T17" s="18">
        <v>1370322</v>
      </c>
      <c r="U17" s="18">
        <v>1423726</v>
      </c>
      <c r="V17" s="18">
        <v>1501116</v>
      </c>
      <c r="W17" s="3">
        <v>1503091</v>
      </c>
      <c r="X17" s="3">
        <v>1483756</v>
      </c>
      <c r="Y17" s="3">
        <v>1472204</v>
      </c>
    </row>
    <row r="18" spans="1:25" ht="18" x14ac:dyDescent="0.25">
      <c r="A18" s="105" t="s">
        <v>13</v>
      </c>
      <c r="B18" s="156">
        <f>('CH 2.3'!B18/'2.3.a'!$T$16)*10000</f>
        <v>2.0111155883239129</v>
      </c>
      <c r="C18" s="156">
        <f>('CH 2.3'!C18/'2.3.a'!$T$17)*10000</f>
        <v>9.2678946992020848</v>
      </c>
      <c r="D18" s="156">
        <f>('CH 2.3'!D18/'2.3.a'!$T$18)*10000</f>
        <v>12.129261692523281</v>
      </c>
      <c r="E18" s="156">
        <f>('CH 2.3'!E18/'2.3.a'!$T$19)*10000</f>
        <v>15.371106551366136</v>
      </c>
      <c r="F18" s="163">
        <f>('CH 2.3'!F18/'2.3.a'!T20)*10000</f>
        <v>14.800290426985098</v>
      </c>
      <c r="G18" s="165">
        <f>('CH 2.3'!G18/'2.3.a'!$T$21)*10000</f>
        <v>20.410316615508666</v>
      </c>
      <c r="H18" s="158">
        <f>'CH 2.3'!H18/'2.3.a'!T15*10000</f>
        <v>11.453175086244569</v>
      </c>
      <c r="I18" s="144" t="s">
        <v>14</v>
      </c>
      <c r="N18" s="11" t="s">
        <v>46</v>
      </c>
      <c r="O18" s="15">
        <v>27422983</v>
      </c>
      <c r="P18" s="16">
        <v>28171083</v>
      </c>
      <c r="Q18" s="16">
        <v>28894675</v>
      </c>
      <c r="R18" s="16">
        <v>29601529</v>
      </c>
      <c r="S18" s="16">
        <v>30300675</v>
      </c>
      <c r="T18" s="16">
        <v>31062072</v>
      </c>
      <c r="U18" s="16">
        <v>31787580</v>
      </c>
      <c r="V18" s="16">
        <v>32612641</v>
      </c>
      <c r="W18" s="3">
        <v>33413660</v>
      </c>
      <c r="X18" s="3">
        <v>34218169</v>
      </c>
      <c r="Y18" s="3">
        <v>35013414</v>
      </c>
    </row>
    <row r="19" spans="1:25" ht="18" x14ac:dyDescent="0.25">
      <c r="A19" s="105" t="s">
        <v>15</v>
      </c>
      <c r="B19" s="156">
        <f>('CH 2.3'!B19/'2.3.a'!$T$16)*10000</f>
        <v>6.4012042492379662</v>
      </c>
      <c r="C19" s="156">
        <f>('CH 2.3'!C19/'2.3.a'!$T$17)*10000</f>
        <v>5.0426104229516859</v>
      </c>
      <c r="D19" s="156">
        <f>('CH 2.3'!D19/'2.3.a'!$T$18)*10000</f>
        <v>4.8908520976965084</v>
      </c>
      <c r="E19" s="156">
        <f>('CH 2.3'!E19/'2.3.a'!$T$19)*10000</f>
        <v>1.3512532272591535</v>
      </c>
      <c r="F19" s="157" t="s">
        <v>171</v>
      </c>
      <c r="G19" s="157" t="s">
        <v>171</v>
      </c>
      <c r="H19" s="158">
        <f>'CH 2.3'!H19/'2.3.a'!T15*10000</f>
        <v>4.2397854089233524</v>
      </c>
      <c r="I19" s="145" t="s">
        <v>16</v>
      </c>
      <c r="N19" s="11" t="s">
        <v>4</v>
      </c>
      <c r="O19" s="17">
        <v>2773479</v>
      </c>
      <c r="P19" s="18">
        <v>3295298</v>
      </c>
      <c r="Q19" s="18">
        <v>3623001</v>
      </c>
      <c r="R19" s="18">
        <v>3855206</v>
      </c>
      <c r="S19" s="18">
        <v>3992893</v>
      </c>
      <c r="T19" s="18">
        <v>4159102</v>
      </c>
      <c r="U19" s="18">
        <v>4414051</v>
      </c>
      <c r="V19" s="18">
        <v>4559963</v>
      </c>
      <c r="W19" s="18">
        <v>4601706</v>
      </c>
      <c r="X19" s="3">
        <v>4617927</v>
      </c>
      <c r="Y19" s="3">
        <v>4602777</v>
      </c>
    </row>
    <row r="20" spans="1:25" ht="18.75" thickBot="1" x14ac:dyDescent="0.3">
      <c r="A20" s="104" t="s">
        <v>9</v>
      </c>
      <c r="B20" s="156">
        <f>('CH 2.3'!B20/'2.3.a'!$T$16)*10000</f>
        <v>16.370868107361144</v>
      </c>
      <c r="C20" s="156">
        <f>('CH 2.3'!C20/'2.3.a'!$T$17)*10000</f>
        <v>9.7349382116028202</v>
      </c>
      <c r="D20" s="156">
        <f>('CH 2.3'!D20/'2.3.a'!$T$18)*10000</f>
        <v>6.7777191424963537</v>
      </c>
      <c r="E20" s="156">
        <f>('CH 2.3'!E20/'2.3.a'!$T$19)*10000</f>
        <v>4.7101513740225656</v>
      </c>
      <c r="F20" s="165">
        <f>('CH 2.3'!F20/'2.3.a'!T20)*10000</f>
        <v>8.4092559244233502</v>
      </c>
      <c r="G20" s="165">
        <f>('CH 2.3'!G20/'2.3.a'!$T$21)*10000</f>
        <v>5.1497961108840498</v>
      </c>
      <c r="H20" s="158">
        <f>('CH 2.3'!H20/'2.3.a'!T15)*10000</f>
        <v>8.1869700304813939</v>
      </c>
      <c r="I20" s="146" t="s">
        <v>10</v>
      </c>
      <c r="N20" s="11" t="s">
        <v>5</v>
      </c>
      <c r="O20" s="15">
        <v>1715098</v>
      </c>
      <c r="P20" s="16">
        <v>1732717</v>
      </c>
      <c r="Q20" s="16">
        <v>1832903</v>
      </c>
      <c r="R20" s="16">
        <v>2003700</v>
      </c>
      <c r="S20" s="16">
        <v>2216180</v>
      </c>
      <c r="T20" s="16">
        <v>2437790</v>
      </c>
      <c r="U20" s="16">
        <v>2617634</v>
      </c>
      <c r="V20" s="16">
        <v>2724606</v>
      </c>
      <c r="W20" s="3">
        <v>2760170</v>
      </c>
      <c r="X20" s="3">
        <v>2799202</v>
      </c>
      <c r="Y20" s="3">
        <v>2794148</v>
      </c>
    </row>
    <row r="21" spans="1:25" x14ac:dyDescent="0.25">
      <c r="A21" s="122">
        <v>2016</v>
      </c>
      <c r="B21" s="153">
        <f>SUM(B22,B25)</f>
        <v>24.333509078388762</v>
      </c>
      <c r="C21" s="153">
        <v>23.1</v>
      </c>
      <c r="D21" s="153">
        <v>23.9</v>
      </c>
      <c r="E21" s="153">
        <v>19.600000000000001</v>
      </c>
      <c r="F21" s="168">
        <f>'CH 2.3'!F21/'2.3.a'!U20*10000</f>
        <v>27.322383495935643</v>
      </c>
      <c r="G21" s="153">
        <f>('CH 2.3'!G21/'2.3.a'!T21)*10000</f>
        <v>25.766608218369484</v>
      </c>
      <c r="H21" s="162">
        <f>'CH 2.3'!H21/'2.3.a'!U15*10000</f>
        <v>23.808881426939529</v>
      </c>
      <c r="I21" s="123">
        <v>2016</v>
      </c>
      <c r="N21" s="12" t="s">
        <v>6</v>
      </c>
      <c r="O21" s="17">
        <v>2933268</v>
      </c>
      <c r="P21" s="18">
        <v>3098892</v>
      </c>
      <c r="Q21" s="18">
        <v>3268431</v>
      </c>
      <c r="R21" s="18">
        <v>3448139</v>
      </c>
      <c r="S21" s="18">
        <v>3767415</v>
      </c>
      <c r="T21" s="18">
        <v>3971031</v>
      </c>
      <c r="U21" s="18">
        <v>4132415</v>
      </c>
      <c r="V21" s="18">
        <v>4226920</v>
      </c>
      <c r="W21" s="3">
        <v>4420110</v>
      </c>
      <c r="X21" s="3">
        <v>4464521</v>
      </c>
      <c r="Y21" s="3">
        <v>4464521</v>
      </c>
    </row>
    <row r="22" spans="1:25" ht="18" x14ac:dyDescent="0.25">
      <c r="A22" s="116" t="s">
        <v>8</v>
      </c>
      <c r="B22" s="35">
        <f>('CH 2.3'!B22/'2.3.a'!$U$16)*10000</f>
        <v>7.6941908858811594</v>
      </c>
      <c r="C22" s="35">
        <f>('CH 2.3'!C22/'2.3.a'!$U$17)*10000</f>
        <v>13.268002410576193</v>
      </c>
      <c r="D22" s="35">
        <f>('CH 2.3'!D22/'2.3.a'!$U$18)*10000</f>
        <v>17.320915904891155</v>
      </c>
      <c r="E22" s="35">
        <f>('CH 2.3'!E22/'2.3.a'!$U$19)*10000</f>
        <v>14.698516170293457</v>
      </c>
      <c r="F22" s="163">
        <f>'CH 2.3'!F22/'2.3.a'!U20*10000</f>
        <v>17.8978420970999</v>
      </c>
      <c r="G22" s="35">
        <f>('CH 2.3'!G22/'2.3.a'!$U$21)*10000</f>
        <v>20.40937321154821</v>
      </c>
      <c r="H22" s="164">
        <f>'CH 2.3'!H22/'2.3.a'!U15*10000</f>
        <v>15.636652344528665</v>
      </c>
      <c r="I22" s="143" t="s">
        <v>72</v>
      </c>
      <c r="R22" s="24"/>
      <c r="S22" s="24"/>
      <c r="T22" s="24"/>
      <c r="U22" s="24"/>
      <c r="V22" s="24"/>
    </row>
    <row r="23" spans="1:25" ht="18" x14ac:dyDescent="0.25">
      <c r="A23" s="105" t="s">
        <v>13</v>
      </c>
      <c r="B23" s="156">
        <f>('CH 2.3'!B23/'2.3.a'!$U$16)*10000</f>
        <v>1.8528330859417441</v>
      </c>
      <c r="C23" s="156">
        <f>('CH 2.3'!C23/'2.3.a'!$U$17)*10000</f>
        <v>8.3372783808120392</v>
      </c>
      <c r="D23" s="156">
        <f>('CH 2.3'!D23/'2.3.a'!$U$18)*10000</f>
        <v>12.325568665497656</v>
      </c>
      <c r="E23" s="156">
        <f>('CH 2.3'!E23/'2.3.a'!$U$19)*10000</f>
        <v>13.30976918934557</v>
      </c>
      <c r="F23" s="163">
        <f>'CH 2.3'!F23/'2.3.a'!U20*10000</f>
        <v>17.8978420970999</v>
      </c>
      <c r="G23" s="156">
        <f>('CH 2.3'!G23/'2.3.a'!$U$21)*10000</f>
        <v>20.40937321154821</v>
      </c>
      <c r="H23" s="158">
        <f>'CH 2.3'!H23/'2.3.a'!U15*10000</f>
        <v>11.422747326119913</v>
      </c>
      <c r="I23" s="144" t="s">
        <v>14</v>
      </c>
      <c r="R23" s="18"/>
      <c r="S23" s="18"/>
      <c r="T23" s="20"/>
      <c r="U23" s="20"/>
      <c r="V23" s="20"/>
    </row>
    <row r="24" spans="1:25" ht="18" x14ac:dyDescent="0.25">
      <c r="A24" s="105" t="s">
        <v>15</v>
      </c>
      <c r="B24" s="156">
        <f>('CH 2.3'!B24/'2.3.a'!$U$16)*10000</f>
        <v>5.8413577999394155</v>
      </c>
      <c r="C24" s="156">
        <f>('CH 2.3'!C24/'2.3.a'!$U$17)*10000</f>
        <v>4.9307240297641535</v>
      </c>
      <c r="D24" s="156">
        <f>('CH 2.3'!D24/'2.3.a'!$U$18)*10000</f>
        <v>4.9953472393934994</v>
      </c>
      <c r="E24" s="156">
        <f>('CH 2.3'!E24/'2.3.a'!$U$19)*10000</f>
        <v>1.3887469809478867</v>
      </c>
      <c r="F24" s="157" t="s">
        <v>171</v>
      </c>
      <c r="G24" s="157" t="s">
        <v>171</v>
      </c>
      <c r="H24" s="158">
        <f>'CH 2.3'!H24/'2.3.a'!U15*10000</f>
        <v>4.2139050184087514</v>
      </c>
      <c r="I24" s="145" t="s">
        <v>16</v>
      </c>
      <c r="R24" s="18"/>
      <c r="S24" s="2"/>
      <c r="T24" s="20"/>
      <c r="U24" s="20"/>
      <c r="V24" s="20"/>
    </row>
    <row r="25" spans="1:25" ht="18.75" thickBot="1" x14ac:dyDescent="0.3">
      <c r="A25" s="104" t="s">
        <v>9</v>
      </c>
      <c r="B25" s="156">
        <f>('CH 2.3'!B25/'2.3.a'!$U$16)*10000</f>
        <v>16.639318192507602</v>
      </c>
      <c r="C25" s="156">
        <f>('CH 2.3'!C25/'2.3.a'!$U$17)*10000</f>
        <v>9.7841860020818618</v>
      </c>
      <c r="D25" s="156">
        <f>('CH 2.3'!D25/'2.3.a'!$U$18)*10000</f>
        <v>6.5060001421939004</v>
      </c>
      <c r="E25" s="156">
        <f>('CH 2.3'!E25/'2.3.a'!$U$19)*10000</f>
        <v>4.8979950616791701</v>
      </c>
      <c r="F25" s="165">
        <f>'CH 2.3'!F25/'2.3.a'!U20*10000</f>
        <v>9.4245413988357427</v>
      </c>
      <c r="G25" s="165">
        <f>('CH 2.3'!G25/'2.3.a'!$U$21)*10000</f>
        <v>4.3509666865501169</v>
      </c>
      <c r="H25" s="158">
        <f>'CH 2.3'!H25/'2.3.a'!U15*10000</f>
        <v>8.1722290824108619</v>
      </c>
      <c r="I25" s="146" t="s">
        <v>10</v>
      </c>
      <c r="R25" s="25"/>
      <c r="S25" s="25"/>
      <c r="T25" s="25"/>
      <c r="U25" s="25"/>
      <c r="V25" s="25"/>
    </row>
    <row r="26" spans="1:25" x14ac:dyDescent="0.25">
      <c r="A26" s="122">
        <v>2017</v>
      </c>
      <c r="B26" s="153">
        <f>'CH 2.3'!B26/'2.3.a'!V16*10000</f>
        <v>24.83481521455133</v>
      </c>
      <c r="C26" s="153">
        <f>'CH 2.3'!C26/'2.3.a'!V17*10000</f>
        <v>22.563212969550655</v>
      </c>
      <c r="D26" s="153">
        <f>'CH 2.3'!D26/'2.3.a'!V18*10000</f>
        <v>25.258610610529825</v>
      </c>
      <c r="E26" s="153">
        <f>'CH 2.3'!E26/'2.3.a'!V19*10000</f>
        <v>20.022092284520728</v>
      </c>
      <c r="F26" s="320">
        <f>'CH 2.3'!F26/'2.3.a'!V20*10000</f>
        <v>24.19432387655316</v>
      </c>
      <c r="G26" s="153">
        <f>'CH 2.3'!G26/'2.3.a'!V21*10000</f>
        <v>26.177453086408068</v>
      </c>
      <c r="H26" s="162">
        <f>'CH 2.3'!H26/'2.3.a'!V15*10000</f>
        <v>24.696373205352614</v>
      </c>
      <c r="I26" s="123">
        <v>2017</v>
      </c>
      <c r="P26" s="2"/>
      <c r="Q26" s="2"/>
      <c r="R26" s="2"/>
      <c r="S26" s="2"/>
      <c r="T26" s="2"/>
      <c r="U26" s="2"/>
      <c r="V26" s="2"/>
    </row>
    <row r="27" spans="1:25" ht="18" x14ac:dyDescent="0.25">
      <c r="A27" s="116" t="s">
        <v>8</v>
      </c>
      <c r="B27" s="35">
        <f>('CH 2.3'!B27/'2.3.a'!$V$16)*10000</f>
        <v>8.9442736926254458</v>
      </c>
      <c r="C27" s="35">
        <f>('CH 2.3'!C27/'2.3.a'!$V$17)*10000</f>
        <v>12.46406007263929</v>
      </c>
      <c r="D27" s="35">
        <f>('CH 2.3'!D27/'2.3.a'!$V$18)*10000</f>
        <v>18.077346143171908</v>
      </c>
      <c r="E27" s="35">
        <f>('CH 2.3'!E27/'2.3.a'!$V$19)*10000</f>
        <v>14.940910704757911</v>
      </c>
      <c r="F27" s="163">
        <f>'CH 2.3'!F27/'2.3.a'!V20*10000</f>
        <v>17.635577400915949</v>
      </c>
      <c r="G27" s="35">
        <f>('CH 2.3'!G27/'2.3.a'!$V$21)*10000</f>
        <v>20.695920433791034</v>
      </c>
      <c r="H27" s="164">
        <f>'CH 2.3'!H27/'2.3.a'!V15*10000</f>
        <v>16.296154619802543</v>
      </c>
      <c r="I27" s="143" t="s">
        <v>72</v>
      </c>
      <c r="P27" s="2"/>
      <c r="Q27" s="2"/>
      <c r="R27" s="2"/>
      <c r="S27" s="2"/>
      <c r="T27" s="2"/>
      <c r="U27" s="2"/>
      <c r="V27" s="2"/>
    </row>
    <row r="28" spans="1:25" ht="18" x14ac:dyDescent="0.25">
      <c r="A28" s="105" t="s">
        <v>13</v>
      </c>
      <c r="B28" s="156" t="s">
        <v>31</v>
      </c>
      <c r="C28" s="156">
        <f>('CH 2.3'!C28/'2.3.a'!$V$17)*10000</f>
        <v>7.5010858587877287</v>
      </c>
      <c r="D28" s="156">
        <f>('CH 2.3'!D28/'2.3.a'!$V$18)*10000</f>
        <v>13.065179235254208</v>
      </c>
      <c r="E28" s="156">
        <f>('CH 2.3'!E28/'2.3.a'!$V$19)*10000</f>
        <v>13.596601551372238</v>
      </c>
      <c r="F28" s="163">
        <f>'CH 2.3'!F28/'2.3.a'!V20*10000</f>
        <v>17.635577400915949</v>
      </c>
      <c r="G28" s="156">
        <f>('CH 2.3'!G28/'2.3.a'!$U$21)*10000</f>
        <v>21.169219451579764</v>
      </c>
      <c r="H28" s="158" t="s">
        <v>11</v>
      </c>
      <c r="I28" s="144" t="s">
        <v>14</v>
      </c>
    </row>
    <row r="29" spans="1:25" ht="18" x14ac:dyDescent="0.25">
      <c r="A29" s="105" t="s">
        <v>15</v>
      </c>
      <c r="B29" s="156" t="s">
        <v>31</v>
      </c>
      <c r="C29" s="156">
        <f>('CH 2.3'!C29/'2.3.a'!$V$17)*10000</f>
        <v>4.9629742138515605</v>
      </c>
      <c r="D29" s="156">
        <f>('CH 2.3'!D29/'2.3.a'!$V$18)*10000</f>
        <v>5.0121669079176998</v>
      </c>
      <c r="E29" s="156">
        <f>('CH 2.3'!E29/'2.3.a'!$V$19)*10000</f>
        <v>1.3443091533856744</v>
      </c>
      <c r="F29" s="157" t="s">
        <v>171</v>
      </c>
      <c r="G29" s="157" t="s">
        <v>171</v>
      </c>
      <c r="H29" s="158" t="s">
        <v>11</v>
      </c>
      <c r="I29" s="145" t="s">
        <v>16</v>
      </c>
    </row>
    <row r="30" spans="1:25" ht="18.75" thickBot="1" x14ac:dyDescent="0.3">
      <c r="A30" s="115" t="s">
        <v>9</v>
      </c>
      <c r="B30" s="166">
        <f>('CH 2.3'!B30/'2.3.a'!$V$16)*10000</f>
        <v>15.890541521925885</v>
      </c>
      <c r="C30" s="166">
        <f>('CH 2.3'!C30/'2.3.a'!$V$17)*10000</f>
        <v>10.099152896911365</v>
      </c>
      <c r="D30" s="166">
        <f>('CH 2.3'!D30/'2.3.a'!$V$18)*10000</f>
        <v>7.1812644673579182</v>
      </c>
      <c r="E30" s="166">
        <f>('CH 2.3'!E30/'2.3.a'!$V$19)*10000</f>
        <v>5.0811815797628181</v>
      </c>
      <c r="F30" s="199">
        <f>'CH 2.3'!F30/'2.3.a'!V20*10000</f>
        <v>6.5587464756372116</v>
      </c>
      <c r="G30" s="166">
        <f>('CH 2.3'!G30/'2.3.a'!$V$21)*10000</f>
        <v>5.4815326526170356</v>
      </c>
      <c r="H30" s="167">
        <f>'CH 2.3'!H30/'2.3.a'!V15*10000</f>
        <v>8.4002185855500695</v>
      </c>
      <c r="I30" s="147" t="s">
        <v>10</v>
      </c>
    </row>
    <row r="31" spans="1:25" ht="15.75" thickTop="1" x14ac:dyDescent="0.25">
      <c r="A31" s="122">
        <v>2018</v>
      </c>
      <c r="B31" s="153">
        <f>(('CH 2.3'!B31/'2.3.a'!W16)*10000)</f>
        <v>25.990652759861423</v>
      </c>
      <c r="C31" s="153">
        <f>(('CH 2.3'!C31/'2.3.a'!W17)*10000)</f>
        <v>47.295872305801844</v>
      </c>
      <c r="D31" s="153">
        <f>(('CH 2.3'!D31/'2.3.a'!W18)*10000)</f>
        <v>26.343417632189951</v>
      </c>
      <c r="E31" s="153">
        <f>(('CH 2.3'!E31/'2.3.a'!W19)*10000)</f>
        <v>21.022638125947203</v>
      </c>
      <c r="F31" s="153">
        <f>(('CH 2.3'!F31/'2.3.a'!W20)*10000)</f>
        <v>26.302727730538336</v>
      </c>
      <c r="G31" s="153">
        <f>(('CH 2.3'!G31/'2.3.a'!W21)*10000)</f>
        <v>26.123784249713246</v>
      </c>
      <c r="H31" s="162">
        <f>'CH 2.3'!H31/'2.3.a'!W15*10000</f>
        <v>26.419649485293775</v>
      </c>
      <c r="I31" s="123">
        <v>2018</v>
      </c>
    </row>
    <row r="32" spans="1:25" ht="18" x14ac:dyDescent="0.25">
      <c r="A32" s="116" t="s">
        <v>8</v>
      </c>
      <c r="B32" s="35">
        <f>('CH 2.3'!B32/'2.3.a'!$W$16)*10000</f>
        <v>8.9934384411202561</v>
      </c>
      <c r="C32" s="35">
        <f>('CH 2.3'!C32/'2.3.a'!$W$17)*10000</f>
        <v>26.106203816003156</v>
      </c>
      <c r="D32" s="35">
        <f>('CH 2.3'!D32/'2.3.a'!$W$18)*10000</f>
        <v>19.071840678333352</v>
      </c>
      <c r="E32" s="35">
        <f>('CH 2.3'!E32/'2.3.a'!$W$19)*10000</f>
        <v>15.546408223384979</v>
      </c>
      <c r="F32" s="163">
        <f>'CH 2.3'!F32/'2.3.a'!W20*10000</f>
        <v>19.498798987018915</v>
      </c>
      <c r="G32" s="35">
        <f>('CH 2.3'!G32/'2.3.a'!$W$21)*10000</f>
        <v>19.859234272450234</v>
      </c>
      <c r="H32" s="164">
        <f>'CH 2.3'!H32/'2.3.a'!W15*10000</f>
        <v>17.389778343001325</v>
      </c>
      <c r="I32" s="143" t="s">
        <v>72</v>
      </c>
    </row>
    <row r="33" spans="1:32" ht="18" x14ac:dyDescent="0.25">
      <c r="A33" s="105" t="s">
        <v>13</v>
      </c>
      <c r="B33" s="156" t="s">
        <v>31</v>
      </c>
      <c r="C33" s="156">
        <f>('CH 2.3'!C33/'2.3.a'!$W$17)*10000</f>
        <v>7.2583762393627529</v>
      </c>
      <c r="D33" s="156">
        <f>('CH 2.3'!D33/'2.3.a'!$W$18)*10000</f>
        <v>13.638434101502201</v>
      </c>
      <c r="E33" s="156">
        <f>('CH 2.3'!E33/'2.3.a'!$W$19)*10000</f>
        <v>14.196908711682145</v>
      </c>
      <c r="F33" s="163">
        <f>'CH 2.3'!F33/'2.3.a'!W20*10000</f>
        <v>19.498798987018915</v>
      </c>
      <c r="G33" s="156">
        <f>('CH 2.3'!G33/'2.3.a'!$W$21)*10000</f>
        <v>19.859234272450234</v>
      </c>
      <c r="H33" s="158" t="s">
        <v>11</v>
      </c>
      <c r="I33" s="144" t="s">
        <v>14</v>
      </c>
    </row>
    <row r="34" spans="1:32" ht="18" x14ac:dyDescent="0.25">
      <c r="A34" s="105" t="s">
        <v>15</v>
      </c>
      <c r="B34" s="156" t="s">
        <v>31</v>
      </c>
      <c r="C34" s="156" t="s">
        <v>31</v>
      </c>
      <c r="D34" s="156">
        <f>('CH 2.3'!D34/'2.3.a'!$V$18)*10000</f>
        <v>5.566859795255465</v>
      </c>
      <c r="E34" s="156">
        <f>('CH 2.3'!E34/'2.3.a'!$V$19)*10000</f>
        <v>1.3618531553874451</v>
      </c>
      <c r="F34" s="157" t="s">
        <v>171</v>
      </c>
      <c r="G34" s="157" t="s">
        <v>171</v>
      </c>
      <c r="H34" s="158" t="s">
        <v>11</v>
      </c>
      <c r="I34" s="145" t="s">
        <v>16</v>
      </c>
    </row>
    <row r="35" spans="1:32" ht="18.75" thickBot="1" x14ac:dyDescent="0.3">
      <c r="A35" s="115" t="s">
        <v>9</v>
      </c>
      <c r="B35" s="166">
        <f>('CH 2.3'!B35/'2.3.a'!$W$16)*10000</f>
        <v>16.997214318741168</v>
      </c>
      <c r="C35" s="166">
        <f>('CH 2.3'!C35/'2.3.a'!$W$17)*10000</f>
        <v>21.189668489798688</v>
      </c>
      <c r="D35" s="166">
        <f>('CH 2.3'!D35/'2.3.a'!$W$18)*10000</f>
        <v>7.271576953856596</v>
      </c>
      <c r="E35" s="166">
        <f>('CH 2.3'!E35/'2.3.a'!$W$19)*10000</f>
        <v>5.4762299025622241</v>
      </c>
      <c r="F35" s="199">
        <f>'CH 2.3'!F35/'2.3.a'!W20*10000</f>
        <v>6.8039287435194211</v>
      </c>
      <c r="G35" s="166">
        <f>('CH 2.3'!G35/'2.3.a'!$W$21)*10000</f>
        <v>6.2645499772630089</v>
      </c>
      <c r="H35" s="167">
        <f>'CH 2.3'!H35/'2.3.a'!W15*10000</f>
        <v>9.029871142292448</v>
      </c>
      <c r="I35" s="147" t="s">
        <v>10</v>
      </c>
    </row>
    <row r="36" spans="1:32" ht="16.5" thickTop="1" thickBot="1" x14ac:dyDescent="0.3">
      <c r="A36" s="122">
        <v>2019</v>
      </c>
      <c r="B36" s="153">
        <f>'CH 2.3'!B36/'2.3.a'!X$16*10000</f>
        <v>26.741057045133189</v>
      </c>
      <c r="C36" s="153">
        <f>'CH 2.3'!C36/'2.3.a'!X$17*10000</f>
        <v>19.302365078894375</v>
      </c>
      <c r="D36" s="153">
        <f>'CH 2.3'!D36/'2.3.a'!X$18*10000</f>
        <v>27.5681027818876</v>
      </c>
      <c r="E36" s="153">
        <f>'CH 2.3'!E36/'2.3.a'!X$19*10000</f>
        <v>20.792879575619104</v>
      </c>
      <c r="F36" s="153">
        <f>'CH 2.3'!F36/'2.3.a'!X$20*10000</f>
        <v>27.307782718074652</v>
      </c>
      <c r="G36" s="153">
        <f>'CH 2.3'!G36/'2.3.a'!X$21*10000</f>
        <v>26.739710710286722</v>
      </c>
      <c r="H36" s="162">
        <f>'CH 2.3'!H36/'2.3.a'!X$15*10000</f>
        <v>26.58997105013508</v>
      </c>
      <c r="I36" s="123">
        <v>2019</v>
      </c>
    </row>
    <row r="37" spans="1:32" ht="18.75" thickBot="1" x14ac:dyDescent="0.3">
      <c r="A37" s="116" t="s">
        <v>8</v>
      </c>
      <c r="B37" s="378">
        <f>'CH 2.3'!B37/'2.3.a'!X$16*10000</f>
        <v>9.3426397066080735</v>
      </c>
      <c r="C37" s="378">
        <f>'CH 2.3'!C37/'2.3.a'!X$17*10000</f>
        <v>10.763225220319244</v>
      </c>
      <c r="D37" s="378">
        <f>'CH 2.3'!D37/'2.3.a'!X$18*10000</f>
        <v>19.755878813971606</v>
      </c>
      <c r="E37" s="378">
        <f>'CH 2.3'!E37/'2.3.a'!X$19*10000</f>
        <v>15.255763029601811</v>
      </c>
      <c r="F37" s="378">
        <f>'CH 2.3'!F37/'2.3.a'!X$20*10000</f>
        <v>19.85565886277589</v>
      </c>
      <c r="G37" s="378">
        <f>'CH 2.3'!G37/'2.3.a'!X$21*10000</f>
        <v>20.768185433554912</v>
      </c>
      <c r="H37" s="396">
        <f>'CH 2.3'!H37/'2.3.a'!X$15*10000</f>
        <v>17.508618771389713</v>
      </c>
      <c r="I37" s="143" t="s">
        <v>72</v>
      </c>
    </row>
    <row r="38" spans="1:32" ht="18.75" thickBot="1" x14ac:dyDescent="0.3">
      <c r="A38" s="105" t="s">
        <v>13</v>
      </c>
      <c r="B38" s="378" t="s">
        <v>31</v>
      </c>
      <c r="C38" s="378" t="s">
        <v>31</v>
      </c>
      <c r="D38" s="378">
        <f>'CH 2.3'!D38/'2.3.a'!X$18*10000</f>
        <v>14.360499534618583</v>
      </c>
      <c r="E38" s="378">
        <f>'CH 2.3'!E38/'2.3.a'!X$19*10000</f>
        <v>13.900176421151741</v>
      </c>
      <c r="F38" s="378">
        <f>'CH 2.3'!F38/'2.3.a'!X$20*10000</f>
        <v>19.85565886277589</v>
      </c>
      <c r="G38" s="378">
        <f>'CH 2.3'!G38/'2.3.a'!X$21*10000</f>
        <v>20.768185433554912</v>
      </c>
      <c r="H38" s="396" t="s">
        <v>31</v>
      </c>
      <c r="I38" s="144" t="s">
        <v>14</v>
      </c>
    </row>
    <row r="39" spans="1:32" ht="18" x14ac:dyDescent="0.25">
      <c r="A39" s="105" t="s">
        <v>15</v>
      </c>
      <c r="B39" s="378" t="s">
        <v>31</v>
      </c>
      <c r="C39" s="378" t="s">
        <v>31</v>
      </c>
      <c r="D39" s="378">
        <f>'CH 2.3'!D39/'2.3.a'!X$18*10000</f>
        <v>5.3953792793530244</v>
      </c>
      <c r="E39" s="378">
        <f>'CH 2.3'!E39/'2.3.a'!X$19*10000</f>
        <v>1.3555866084500687</v>
      </c>
      <c r="F39" s="157" t="s">
        <v>171</v>
      </c>
      <c r="G39" s="157" t="s">
        <v>171</v>
      </c>
      <c r="H39" s="396" t="s">
        <v>31</v>
      </c>
      <c r="I39" s="145" t="s">
        <v>16</v>
      </c>
    </row>
    <row r="40" spans="1:32" ht="18.75" thickBot="1" x14ac:dyDescent="0.3">
      <c r="A40" s="115" t="s">
        <v>9</v>
      </c>
      <c r="B40" s="166">
        <f>'CH 2.3'!B40/'2.3.a'!X$16*10000</f>
        <v>17.398417338525114</v>
      </c>
      <c r="C40" s="166">
        <f>'CH 2.3'!C40/'2.3.a'!X$17*10000</f>
        <v>8.5391398585751297</v>
      </c>
      <c r="D40" s="166">
        <f>'CH 2.3'!D40/'2.3.a'!X$18*10000</f>
        <v>7.8122239679159922</v>
      </c>
      <c r="E40" s="166">
        <f>'CH 2.3'!E40/'2.3.a'!X$19*10000</f>
        <v>5.5371165460172929</v>
      </c>
      <c r="F40" s="166">
        <f>'CH 2.3'!F40/'2.3.a'!X$20*10000</f>
        <v>7.4521238552987601</v>
      </c>
      <c r="G40" s="166">
        <f>'CH 2.3'!G40/'2.3.a'!X$21*10000</f>
        <v>5.971525276731815</v>
      </c>
      <c r="H40" s="398">
        <f>'CH 2.3'!H40/'2.3.a'!X$15*10000</f>
        <v>9.0813522787453671</v>
      </c>
      <c r="I40" s="147" t="s">
        <v>10</v>
      </c>
      <c r="X40" s="311" t="s">
        <v>46</v>
      </c>
      <c r="Y40" t="s">
        <v>61</v>
      </c>
      <c r="Z40">
        <v>20.9</v>
      </c>
      <c r="AA40">
        <v>20.9</v>
      </c>
      <c r="AB40">
        <v>21</v>
      </c>
      <c r="AC40">
        <v>22.6</v>
      </c>
      <c r="AD40">
        <v>22.4</v>
      </c>
      <c r="AE40">
        <v>23.2</v>
      </c>
      <c r="AF40">
        <v>23.9</v>
      </c>
    </row>
    <row r="41" spans="1:32" ht="15.75" thickTop="1" x14ac:dyDescent="0.25"/>
  </sheetData>
  <mergeCells count="1">
    <mergeCell ref="O13:T13"/>
  </mergeCells>
  <printOptions horizontalCentered="1"/>
  <pageMargins left="0.45" right="0.45" top="0.5" bottom="0.5" header="0.3" footer="0.3"/>
  <pageSetup paperSize="9" scale="51" orientation="portrait" r:id="rId1"/>
  <colBreaks count="1" manualBreakCount="1">
    <brk id="9" max="4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rightToLeft="1" view="pageBreakPreview" topLeftCell="E1" zoomScale="85" zoomScaleNormal="85" zoomScaleSheetLayoutView="85" workbookViewId="0">
      <selection activeCell="S18" sqref="S18"/>
    </sheetView>
  </sheetViews>
  <sheetFormatPr defaultRowHeight="15" x14ac:dyDescent="0.25"/>
  <cols>
    <col min="1" max="1" width="17.7109375" customWidth="1"/>
    <col min="2" max="7" width="8.7109375" customWidth="1"/>
    <col min="8" max="8" width="9.7109375" customWidth="1"/>
    <col min="9" max="9" width="18.7109375" customWidth="1"/>
    <col min="14" max="14" width="9.7109375" bestFit="1" customWidth="1"/>
    <col min="17" max="17" width="12" customWidth="1"/>
  </cols>
  <sheetData>
    <row r="1" spans="1:17" ht="18.75" x14ac:dyDescent="0.45">
      <c r="A1" s="261" t="s">
        <v>214</v>
      </c>
      <c r="B1" s="87"/>
      <c r="C1" s="87"/>
      <c r="D1" s="87"/>
      <c r="E1" s="87"/>
      <c r="F1" s="87"/>
      <c r="G1" s="87"/>
      <c r="H1" s="87"/>
      <c r="I1" s="87"/>
    </row>
    <row r="2" spans="1:17" x14ac:dyDescent="0.25">
      <c r="A2" s="262" t="s">
        <v>215</v>
      </c>
      <c r="B2" s="86"/>
      <c r="C2" s="86"/>
      <c r="D2" s="86"/>
      <c r="E2" s="86"/>
      <c r="F2" s="86"/>
      <c r="G2" s="86"/>
      <c r="H2" s="86"/>
      <c r="I2" s="86"/>
    </row>
    <row r="3" spans="1:17" ht="16.5" customHeight="1" x14ac:dyDescent="0.45">
      <c r="A3" s="29" t="s">
        <v>63</v>
      </c>
      <c r="B3" s="28"/>
      <c r="C3" s="28"/>
      <c r="D3" s="28"/>
      <c r="E3" s="28"/>
      <c r="F3" s="28"/>
      <c r="G3" s="28"/>
      <c r="H3" s="28"/>
      <c r="I3" s="34" t="s">
        <v>64</v>
      </c>
    </row>
    <row r="4" spans="1:17" ht="36" x14ac:dyDescent="0.45">
      <c r="A4" s="103"/>
      <c r="B4" s="111" t="s">
        <v>181</v>
      </c>
      <c r="C4" s="112" t="s">
        <v>60</v>
      </c>
      <c r="D4" s="112" t="s">
        <v>62</v>
      </c>
      <c r="E4" s="112" t="s">
        <v>182</v>
      </c>
      <c r="F4" s="112" t="s">
        <v>183</v>
      </c>
      <c r="G4" s="113" t="s">
        <v>184</v>
      </c>
      <c r="H4" s="114" t="s">
        <v>59</v>
      </c>
      <c r="I4" s="103"/>
      <c r="L4" s="2">
        <v>5</v>
      </c>
    </row>
    <row r="5" spans="1:17" ht="19.5" thickBot="1" x14ac:dyDescent="0.5">
      <c r="A5" s="109" t="s">
        <v>180</v>
      </c>
      <c r="B5" s="118" t="s">
        <v>1</v>
      </c>
      <c r="C5" s="119" t="s">
        <v>2</v>
      </c>
      <c r="D5" s="119" t="s">
        <v>3</v>
      </c>
      <c r="E5" s="119" t="s">
        <v>4</v>
      </c>
      <c r="F5" s="119" t="s">
        <v>5</v>
      </c>
      <c r="G5" s="120" t="s">
        <v>6</v>
      </c>
      <c r="H5" s="121" t="s">
        <v>169</v>
      </c>
      <c r="I5" s="210" t="s">
        <v>179</v>
      </c>
    </row>
    <row r="6" spans="1:17" ht="15" customHeight="1" x14ac:dyDescent="0.25">
      <c r="A6" s="122">
        <v>2013</v>
      </c>
      <c r="B6" s="106">
        <f t="shared" ref="B6:G6" si="0">SUM(B7,B10)</f>
        <v>3181</v>
      </c>
      <c r="C6" s="106">
        <f t="shared" si="0"/>
        <v>555</v>
      </c>
      <c r="D6" s="106">
        <f t="shared" si="0"/>
        <v>12529</v>
      </c>
      <c r="E6" s="106">
        <f t="shared" si="0"/>
        <v>882</v>
      </c>
      <c r="F6" s="106">
        <f t="shared" si="0"/>
        <v>1251</v>
      </c>
      <c r="G6" s="106">
        <f t="shared" si="0"/>
        <v>2198</v>
      </c>
      <c r="H6" s="124">
        <f t="shared" ref="H6:H15" si="1">SUM(B6:G6)</f>
        <v>20596</v>
      </c>
      <c r="I6" s="123">
        <v>2013</v>
      </c>
      <c r="J6" t="s">
        <v>255</v>
      </c>
      <c r="L6" s="2"/>
      <c r="N6" s="2"/>
    </row>
    <row r="7" spans="1:17" ht="18.75" customHeight="1" x14ac:dyDescent="0.25">
      <c r="A7" s="116" t="s">
        <v>8</v>
      </c>
      <c r="B7" s="33">
        <f>SUM(B8:B9)</f>
        <v>634</v>
      </c>
      <c r="C7" s="33">
        <f>SUM(C8:C9)</f>
        <v>162</v>
      </c>
      <c r="D7" s="33">
        <f>SUM(D8:D9)</f>
        <v>4252</v>
      </c>
      <c r="E7" s="33">
        <f>SUM(E8:E9)</f>
        <v>311</v>
      </c>
      <c r="F7" s="33">
        <v>292</v>
      </c>
      <c r="G7" s="33">
        <v>1540</v>
      </c>
      <c r="H7" s="125">
        <f t="shared" si="1"/>
        <v>7191</v>
      </c>
      <c r="I7" s="143" t="s">
        <v>72</v>
      </c>
      <c r="K7" t="s">
        <v>181</v>
      </c>
      <c r="L7" s="2" t="s">
        <v>60</v>
      </c>
      <c r="M7" s="2" t="s">
        <v>62</v>
      </c>
      <c r="N7" t="s">
        <v>182</v>
      </c>
      <c r="O7" t="s">
        <v>183</v>
      </c>
      <c r="P7" t="s">
        <v>184</v>
      </c>
      <c r="Q7" t="s">
        <v>59</v>
      </c>
    </row>
    <row r="8" spans="1:17" ht="18" x14ac:dyDescent="0.25">
      <c r="A8" s="105" t="s">
        <v>13</v>
      </c>
      <c r="B8" s="126">
        <v>265</v>
      </c>
      <c r="C8" s="126">
        <v>134</v>
      </c>
      <c r="D8" s="126">
        <v>3132</v>
      </c>
      <c r="E8" s="126">
        <v>284</v>
      </c>
      <c r="F8" s="33">
        <v>292</v>
      </c>
      <c r="G8" s="126">
        <v>1540</v>
      </c>
      <c r="H8" s="149">
        <f>SUM(B8:G8)</f>
        <v>5647</v>
      </c>
      <c r="I8" s="144" t="s">
        <v>14</v>
      </c>
      <c r="J8" t="s">
        <v>270</v>
      </c>
      <c r="K8" s="2">
        <f>(EXP(LN(B36/B16)/$L$4)-1)*100</f>
        <v>5.9912431808474054</v>
      </c>
      <c r="L8" s="2">
        <f t="shared" ref="L8:Q8" si="2">(EXP(LN(C36/C16)/$L$4)-1)*100</f>
        <v>5.0575561667496549</v>
      </c>
      <c r="M8" s="2">
        <f t="shared" si="2"/>
        <v>6.8592176787016568</v>
      </c>
      <c r="N8" s="2">
        <f t="shared" si="2"/>
        <v>5.3916281416945155</v>
      </c>
      <c r="O8" s="2">
        <f t="shared" si="2"/>
        <v>-0.75960873499756332</v>
      </c>
      <c r="P8" s="2">
        <f t="shared" si="2"/>
        <v>5.4868569933736122</v>
      </c>
      <c r="Q8" s="2">
        <f t="shared" si="2"/>
        <v>5.9159262104236943</v>
      </c>
    </row>
    <row r="9" spans="1:17" ht="18" x14ac:dyDescent="0.25">
      <c r="A9" s="105" t="s">
        <v>15</v>
      </c>
      <c r="B9" s="126">
        <v>369</v>
      </c>
      <c r="C9" s="126">
        <v>28</v>
      </c>
      <c r="D9" s="126">
        <v>1120</v>
      </c>
      <c r="E9" s="126">
        <v>27</v>
      </c>
      <c r="F9" s="141" t="s">
        <v>171</v>
      </c>
      <c r="G9" s="141" t="s">
        <v>171</v>
      </c>
      <c r="H9" s="149">
        <f>SUM(B9:G9)</f>
        <v>1544</v>
      </c>
      <c r="I9" s="145" t="s">
        <v>16</v>
      </c>
      <c r="J9" t="s">
        <v>8</v>
      </c>
      <c r="K9" s="2">
        <f>(EXP(LN(B37/B17)/$L$4)-1)*100</f>
        <v>3.7277975355028747</v>
      </c>
      <c r="L9" s="2">
        <f t="shared" ref="L9:Q9" si="3">(EXP(LN(C37/C17)/$L$4)-1)*100</f>
        <v>0.24125732858157889</v>
      </c>
      <c r="M9" s="2">
        <f t="shared" si="3"/>
        <v>6.1313056185817505</v>
      </c>
      <c r="N9" s="2">
        <f t="shared" si="3"/>
        <v>-1.1957700941139571</v>
      </c>
      <c r="O9" s="2">
        <f t="shared" si="3"/>
        <v>0.88174857251894778</v>
      </c>
      <c r="P9" s="2">
        <f t="shared" si="3"/>
        <v>3.9484655620319664</v>
      </c>
      <c r="Q9" s="2">
        <f t="shared" si="3"/>
        <v>4.7834812037079066</v>
      </c>
    </row>
    <row r="10" spans="1:17" ht="18.75" thickBot="1" x14ac:dyDescent="0.3">
      <c r="A10" s="104" t="s">
        <v>9</v>
      </c>
      <c r="B10" s="126">
        <v>2547</v>
      </c>
      <c r="C10" s="126">
        <v>393</v>
      </c>
      <c r="D10" s="126">
        <v>8277</v>
      </c>
      <c r="E10" s="126">
        <v>571</v>
      </c>
      <c r="F10" s="129">
        <v>959</v>
      </c>
      <c r="G10" s="126">
        <v>658</v>
      </c>
      <c r="H10" s="127">
        <f t="shared" si="1"/>
        <v>13405</v>
      </c>
      <c r="I10" s="146" t="s">
        <v>10</v>
      </c>
      <c r="J10" t="s">
        <v>9</v>
      </c>
      <c r="K10" s="2">
        <f>(EXP(LN(B40/B20)/$L$4)-1)*100</f>
        <v>6.3710001970852748</v>
      </c>
      <c r="L10" s="2">
        <f t="shared" ref="L10:Q10" si="4">(EXP(LN(C40/C20)/$L$4)-1)*100</f>
        <v>6.8587124540431921</v>
      </c>
      <c r="M10" s="2">
        <f t="shared" si="4"/>
        <v>7.2584839192962658</v>
      </c>
      <c r="N10" s="2">
        <f t="shared" si="4"/>
        <v>8.2646212543679987</v>
      </c>
      <c r="O10" s="2">
        <f t="shared" si="4"/>
        <v>-1.321164632863614</v>
      </c>
      <c r="P10" s="2">
        <f t="shared" si="4"/>
        <v>8.5625372778108222</v>
      </c>
      <c r="Q10" s="2">
        <f t="shared" si="4"/>
        <v>6.4829282309559755</v>
      </c>
    </row>
    <row r="11" spans="1:17" x14ac:dyDescent="0.25">
      <c r="A11" s="122">
        <v>2014</v>
      </c>
      <c r="B11" s="106">
        <f t="shared" ref="B11:G11" si="5">SUM(B12,B15)</f>
        <v>4009</v>
      </c>
      <c r="C11" s="106">
        <f t="shared" si="5"/>
        <v>558</v>
      </c>
      <c r="D11" s="106">
        <f>SUM(D15,D12)</f>
        <v>12785</v>
      </c>
      <c r="E11" s="106">
        <f t="shared" si="5"/>
        <v>1032</v>
      </c>
      <c r="F11" s="106">
        <f t="shared" si="5"/>
        <v>1447</v>
      </c>
      <c r="G11" s="106">
        <f t="shared" si="5"/>
        <v>2427</v>
      </c>
      <c r="H11" s="124">
        <f t="shared" si="1"/>
        <v>22258</v>
      </c>
      <c r="I11" s="123">
        <v>2014</v>
      </c>
      <c r="L11" s="2"/>
      <c r="M11" s="2"/>
    </row>
    <row r="12" spans="1:17" ht="18" x14ac:dyDescent="0.25">
      <c r="A12" s="116" t="s">
        <v>8</v>
      </c>
      <c r="B12" s="33">
        <f>SUM(B13:B14)</f>
        <v>787</v>
      </c>
      <c r="C12" s="33">
        <f>SUM(C13:C14)</f>
        <v>165</v>
      </c>
      <c r="D12" s="33">
        <f>SUM(D13:D14)</f>
        <v>4456</v>
      </c>
      <c r="E12" s="33">
        <f>SUM(E13:E14)</f>
        <v>382</v>
      </c>
      <c r="F12" s="33">
        <v>291</v>
      </c>
      <c r="G12" s="33">
        <v>1636</v>
      </c>
      <c r="H12" s="125">
        <f t="shared" si="1"/>
        <v>7717</v>
      </c>
      <c r="I12" s="143" t="s">
        <v>72</v>
      </c>
      <c r="L12" s="2"/>
      <c r="M12" s="2"/>
    </row>
    <row r="13" spans="1:17" ht="18" x14ac:dyDescent="0.25">
      <c r="A13" s="105" t="s">
        <v>13</v>
      </c>
      <c r="B13" s="126">
        <v>269</v>
      </c>
      <c r="C13" s="126">
        <v>131</v>
      </c>
      <c r="D13" s="126">
        <v>3357</v>
      </c>
      <c r="E13" s="126">
        <v>346</v>
      </c>
      <c r="F13" s="33">
        <v>291</v>
      </c>
      <c r="G13" s="126">
        <v>1636</v>
      </c>
      <c r="H13" s="149">
        <f>SUM(B13:G13)</f>
        <v>6030</v>
      </c>
      <c r="I13" s="144" t="s">
        <v>14</v>
      </c>
    </row>
    <row r="14" spans="1:17" ht="18" x14ac:dyDescent="0.25">
      <c r="A14" s="105" t="s">
        <v>15</v>
      </c>
      <c r="B14" s="126">
        <v>518</v>
      </c>
      <c r="C14" s="126">
        <v>34</v>
      </c>
      <c r="D14" s="126">
        <v>1099</v>
      </c>
      <c r="E14" s="126">
        <v>36</v>
      </c>
      <c r="F14" s="141" t="s">
        <v>171</v>
      </c>
      <c r="G14" s="141" t="s">
        <v>171</v>
      </c>
      <c r="H14" s="149">
        <f>SUM(B14:G14)</f>
        <v>1687</v>
      </c>
      <c r="I14" s="145" t="s">
        <v>16</v>
      </c>
    </row>
    <row r="15" spans="1:17" ht="18.75" thickBot="1" x14ac:dyDescent="0.3">
      <c r="A15" s="104" t="s">
        <v>9</v>
      </c>
      <c r="B15" s="126">
        <v>3222</v>
      </c>
      <c r="C15" s="126">
        <v>393</v>
      </c>
      <c r="D15" s="126">
        <v>8329</v>
      </c>
      <c r="E15" s="126">
        <v>650</v>
      </c>
      <c r="F15" s="126">
        <v>1156</v>
      </c>
      <c r="G15" s="126">
        <v>791</v>
      </c>
      <c r="H15" s="127">
        <f t="shared" si="1"/>
        <v>14541</v>
      </c>
      <c r="I15" s="146" t="s">
        <v>10</v>
      </c>
    </row>
    <row r="16" spans="1:17" x14ac:dyDescent="0.25">
      <c r="A16" s="122">
        <v>2015</v>
      </c>
      <c r="B16" s="106">
        <f t="shared" ref="B16:G16" si="6">SUM(B17,B20)</f>
        <v>4916</v>
      </c>
      <c r="C16" s="106">
        <f t="shared" si="6"/>
        <v>554</v>
      </c>
      <c r="D16" s="106">
        <f>SUM(D20,D17)</f>
        <v>13502</v>
      </c>
      <c r="E16" s="106">
        <f t="shared" si="6"/>
        <v>1149</v>
      </c>
      <c r="F16" s="106">
        <f t="shared" si="6"/>
        <v>1898</v>
      </c>
      <c r="G16" s="106">
        <f t="shared" si="6"/>
        <v>2587</v>
      </c>
      <c r="H16" s="150">
        <f>SUM(B16:G16)</f>
        <v>24606</v>
      </c>
      <c r="I16" s="123">
        <v>2015</v>
      </c>
      <c r="L16" s="2"/>
      <c r="M16" s="2"/>
    </row>
    <row r="17" spans="1:13" ht="18" x14ac:dyDescent="0.25">
      <c r="A17" s="116" t="s">
        <v>8</v>
      </c>
      <c r="B17" s="33">
        <f t="shared" ref="B17:G17" si="7">SUM(B18:B19)</f>
        <v>737</v>
      </c>
      <c r="C17" s="33">
        <f t="shared" si="7"/>
        <v>165</v>
      </c>
      <c r="D17" s="33">
        <f>SUM(D18:D19)</f>
        <v>4848</v>
      </c>
      <c r="E17" s="33">
        <f t="shared" si="7"/>
        <v>394</v>
      </c>
      <c r="F17" s="139">
        <v>468</v>
      </c>
      <c r="G17" s="139">
        <f t="shared" si="7"/>
        <v>1774</v>
      </c>
      <c r="H17" s="151">
        <f>SUM(B17:G17)</f>
        <v>8386</v>
      </c>
      <c r="I17" s="143" t="s">
        <v>72</v>
      </c>
      <c r="L17" s="2"/>
      <c r="M17" s="2"/>
    </row>
    <row r="18" spans="1:13" ht="18" x14ac:dyDescent="0.25">
      <c r="A18" s="105" t="s">
        <v>13</v>
      </c>
      <c r="B18" s="126">
        <v>270</v>
      </c>
      <c r="C18" s="126">
        <v>134</v>
      </c>
      <c r="D18" s="126">
        <v>3564</v>
      </c>
      <c r="E18" s="126">
        <v>358</v>
      </c>
      <c r="F18" s="140">
        <v>468</v>
      </c>
      <c r="G18" s="140">
        <v>1774</v>
      </c>
      <c r="H18" s="151">
        <f t="shared" ref="H18:H20" si="8">SUM(B18:G18)</f>
        <v>6568</v>
      </c>
      <c r="I18" s="144" t="s">
        <v>14</v>
      </c>
      <c r="L18" s="2"/>
      <c r="M18" s="2"/>
    </row>
    <row r="19" spans="1:13" ht="18" x14ac:dyDescent="0.25">
      <c r="A19" s="105" t="s">
        <v>15</v>
      </c>
      <c r="B19" s="126">
        <v>467</v>
      </c>
      <c r="C19" s="126">
        <v>31</v>
      </c>
      <c r="D19" s="126">
        <v>1284</v>
      </c>
      <c r="E19" s="126">
        <v>36</v>
      </c>
      <c r="F19" s="141" t="s">
        <v>171</v>
      </c>
      <c r="G19" s="141" t="s">
        <v>171</v>
      </c>
      <c r="H19" s="151">
        <f t="shared" si="8"/>
        <v>1818</v>
      </c>
      <c r="I19" s="145" t="s">
        <v>16</v>
      </c>
      <c r="L19" s="2"/>
      <c r="M19" s="2"/>
    </row>
    <row r="20" spans="1:13" ht="18.75" thickBot="1" x14ac:dyDescent="0.3">
      <c r="A20" s="104" t="s">
        <v>9</v>
      </c>
      <c r="B20" s="126">
        <v>4179</v>
      </c>
      <c r="C20" s="126">
        <v>389</v>
      </c>
      <c r="D20" s="126">
        <v>8654</v>
      </c>
      <c r="E20" s="126">
        <v>755</v>
      </c>
      <c r="F20" s="140">
        <v>1430</v>
      </c>
      <c r="G20" s="140">
        <v>813</v>
      </c>
      <c r="H20" s="151">
        <f t="shared" si="8"/>
        <v>16220</v>
      </c>
      <c r="I20" s="146" t="s">
        <v>10</v>
      </c>
      <c r="L20" s="2"/>
      <c r="M20" s="2"/>
    </row>
    <row r="21" spans="1:13" x14ac:dyDescent="0.25">
      <c r="A21" s="122">
        <v>2016</v>
      </c>
      <c r="B21" s="106">
        <f t="shared" ref="B21:G21" si="9">SUM(B22,B25)</f>
        <v>5165</v>
      </c>
      <c r="C21" s="106">
        <f t="shared" si="9"/>
        <v>560</v>
      </c>
      <c r="D21" s="106">
        <f t="shared" si="9"/>
        <v>13935</v>
      </c>
      <c r="E21" s="106">
        <f t="shared" si="9"/>
        <v>1234</v>
      </c>
      <c r="F21" s="106">
        <f t="shared" si="9"/>
        <v>2155</v>
      </c>
      <c r="G21" s="106">
        <f t="shared" si="9"/>
        <v>2617</v>
      </c>
      <c r="H21" s="150">
        <f>SUM(B21:G21)</f>
        <v>25666</v>
      </c>
      <c r="I21" s="123">
        <v>2016</v>
      </c>
      <c r="L21" s="2"/>
      <c r="M21" s="2"/>
    </row>
    <row r="22" spans="1:13" ht="18" x14ac:dyDescent="0.25">
      <c r="A22" s="116" t="s">
        <v>8</v>
      </c>
      <c r="B22" s="33">
        <f>SUM(B23:B24)</f>
        <v>751</v>
      </c>
      <c r="C22" s="33">
        <f>SUM(C23:C24)</f>
        <v>166</v>
      </c>
      <c r="D22" s="33">
        <f>SUM(D23:D24)</f>
        <v>4915</v>
      </c>
      <c r="E22" s="33">
        <f>SUM(E23:E24)</f>
        <v>366</v>
      </c>
      <c r="F22" s="139">
        <v>502</v>
      </c>
      <c r="G22" s="33">
        <f>SUM(G23:G24)</f>
        <v>1859</v>
      </c>
      <c r="H22" s="151">
        <f>SUM(B22:G22)</f>
        <v>8559</v>
      </c>
      <c r="I22" s="143" t="s">
        <v>72</v>
      </c>
      <c r="L22" s="2"/>
      <c r="M22" s="2"/>
    </row>
    <row r="23" spans="1:13" ht="18" x14ac:dyDescent="0.25">
      <c r="A23" s="105" t="s">
        <v>13</v>
      </c>
      <c r="B23" s="126">
        <v>262</v>
      </c>
      <c r="C23" s="126">
        <v>134</v>
      </c>
      <c r="D23" s="126">
        <v>3588</v>
      </c>
      <c r="E23" s="126">
        <v>323</v>
      </c>
      <c r="F23" s="140">
        <v>502</v>
      </c>
      <c r="G23" s="126">
        <v>1859</v>
      </c>
      <c r="H23" s="151">
        <f t="shared" ref="H23:H25" si="10">SUM(B23:G23)</f>
        <v>6668</v>
      </c>
      <c r="I23" s="144" t="s">
        <v>14</v>
      </c>
    </row>
    <row r="24" spans="1:13" ht="18" x14ac:dyDescent="0.25">
      <c r="A24" s="105" t="s">
        <v>15</v>
      </c>
      <c r="B24" s="126">
        <v>489</v>
      </c>
      <c r="C24" s="126">
        <v>32</v>
      </c>
      <c r="D24" s="126">
        <v>1327</v>
      </c>
      <c r="E24" s="126">
        <v>43</v>
      </c>
      <c r="F24" s="141" t="s">
        <v>171</v>
      </c>
      <c r="G24" s="141" t="s">
        <v>171</v>
      </c>
      <c r="H24" s="151">
        <f t="shared" si="10"/>
        <v>1891</v>
      </c>
      <c r="I24" s="145" t="s">
        <v>16</v>
      </c>
    </row>
    <row r="25" spans="1:13" ht="18.75" thickBot="1" x14ac:dyDescent="0.3">
      <c r="A25" s="104" t="s">
        <v>9</v>
      </c>
      <c r="B25" s="126">
        <v>4414</v>
      </c>
      <c r="C25" s="126">
        <v>394</v>
      </c>
      <c r="D25" s="126">
        <v>9020</v>
      </c>
      <c r="E25" s="126">
        <v>868</v>
      </c>
      <c r="F25" s="140">
        <v>1653</v>
      </c>
      <c r="G25" s="140">
        <v>758</v>
      </c>
      <c r="H25" s="151">
        <f t="shared" si="10"/>
        <v>17107</v>
      </c>
      <c r="I25" s="146" t="s">
        <v>10</v>
      </c>
    </row>
    <row r="26" spans="1:13" x14ac:dyDescent="0.25">
      <c r="A26" s="122">
        <v>2017</v>
      </c>
      <c r="B26" s="106">
        <f t="shared" ref="B26:F26" si="11">SUM(B27,B30)</f>
        <v>5689</v>
      </c>
      <c r="C26" s="106">
        <f t="shared" si="11"/>
        <v>558</v>
      </c>
      <c r="D26" s="106">
        <f t="shared" si="11"/>
        <v>15699</v>
      </c>
      <c r="E26" s="106">
        <f t="shared" si="11"/>
        <v>1350</v>
      </c>
      <c r="F26" s="325">
        <f t="shared" si="11"/>
        <v>1591</v>
      </c>
      <c r="G26" s="106">
        <f t="shared" ref="G26" si="12">SUM(G27,G30)</f>
        <v>2902</v>
      </c>
      <c r="H26" s="150">
        <f>SUM(B26:G26)</f>
        <v>27789</v>
      </c>
      <c r="I26" s="123">
        <v>2017</v>
      </c>
    </row>
    <row r="27" spans="1:13" ht="18" x14ac:dyDescent="0.25">
      <c r="A27" s="116" t="s">
        <v>8</v>
      </c>
      <c r="B27" s="33">
        <v>841</v>
      </c>
      <c r="C27" s="33">
        <f>SUM(C28:C29)</f>
        <v>156</v>
      </c>
      <c r="D27" s="33">
        <f>SUM(D28:D29)</f>
        <v>5279</v>
      </c>
      <c r="E27" s="33">
        <f>SUM(E28:E29)</f>
        <v>368</v>
      </c>
      <c r="F27" s="33">
        <f>SUM(F28:F29)</f>
        <v>398</v>
      </c>
      <c r="G27" s="33">
        <f>SUM(G28:G29)</f>
        <v>1943</v>
      </c>
      <c r="H27" s="151">
        <f>SUM(B27:G27)</f>
        <v>8985</v>
      </c>
      <c r="I27" s="143" t="s">
        <v>72</v>
      </c>
      <c r="M27" s="20"/>
    </row>
    <row r="28" spans="1:13" ht="18" x14ac:dyDescent="0.25">
      <c r="A28" s="105" t="s">
        <v>13</v>
      </c>
      <c r="B28" s="126" t="s">
        <v>11</v>
      </c>
      <c r="C28" s="126">
        <v>125</v>
      </c>
      <c r="D28" s="126">
        <v>3996</v>
      </c>
      <c r="E28" s="126">
        <v>321</v>
      </c>
      <c r="F28" s="140">
        <v>398</v>
      </c>
      <c r="G28" s="126">
        <v>1943</v>
      </c>
      <c r="H28" s="149" t="s">
        <v>31</v>
      </c>
      <c r="I28" s="144" t="s">
        <v>14</v>
      </c>
      <c r="M28" s="19"/>
    </row>
    <row r="29" spans="1:13" ht="18" x14ac:dyDescent="0.25">
      <c r="A29" s="105" t="s">
        <v>15</v>
      </c>
      <c r="B29" s="126" t="s">
        <v>11</v>
      </c>
      <c r="C29" s="126">
        <v>31</v>
      </c>
      <c r="D29" s="126">
        <v>1283</v>
      </c>
      <c r="E29" s="126">
        <v>47</v>
      </c>
      <c r="F29" s="141" t="s">
        <v>171</v>
      </c>
      <c r="G29" s="141" t="s">
        <v>171</v>
      </c>
      <c r="H29" s="149" t="s">
        <v>31</v>
      </c>
      <c r="I29" s="145" t="s">
        <v>16</v>
      </c>
    </row>
    <row r="30" spans="1:13" ht="18.75" thickBot="1" x14ac:dyDescent="0.3">
      <c r="A30" s="115" t="s">
        <v>9</v>
      </c>
      <c r="B30" s="130">
        <v>4848</v>
      </c>
      <c r="C30" s="130">
        <v>402</v>
      </c>
      <c r="D30" s="130">
        <v>10420</v>
      </c>
      <c r="E30" s="130">
        <v>982</v>
      </c>
      <c r="F30" s="140">
        <v>1193</v>
      </c>
      <c r="G30" s="130">
        <v>959</v>
      </c>
      <c r="H30" s="152">
        <f>SUM(B30:G30)</f>
        <v>18804</v>
      </c>
      <c r="I30" s="147" t="s">
        <v>10</v>
      </c>
    </row>
    <row r="31" spans="1:13" ht="15.75" thickTop="1" x14ac:dyDescent="0.25">
      <c r="A31" s="122">
        <v>2018</v>
      </c>
      <c r="B31" s="106">
        <f>SUM(B32,B35)</f>
        <v>6273</v>
      </c>
      <c r="C31" s="106">
        <v>1349</v>
      </c>
      <c r="D31" s="106">
        <f t="shared" ref="D31:G31" si="13">SUM(D32,D35)</f>
        <v>16736</v>
      </c>
      <c r="E31" s="106">
        <f t="shared" si="13"/>
        <v>1437</v>
      </c>
      <c r="F31" s="325">
        <f t="shared" si="13"/>
        <v>1704</v>
      </c>
      <c r="G31" s="106">
        <f t="shared" si="13"/>
        <v>3264</v>
      </c>
      <c r="H31" s="150">
        <f>SUM(B31:G31)</f>
        <v>30763</v>
      </c>
      <c r="I31" s="123">
        <v>2018</v>
      </c>
      <c r="J31" s="21"/>
    </row>
    <row r="32" spans="1:13" ht="18" x14ac:dyDescent="0.25">
      <c r="A32" s="116" t="s">
        <v>8</v>
      </c>
      <c r="B32" s="33">
        <v>845</v>
      </c>
      <c r="C32" s="364">
        <v>378</v>
      </c>
      <c r="D32" s="33">
        <f>SUM(D33:D34)</f>
        <v>5552</v>
      </c>
      <c r="E32" s="33">
        <f>SUM(E33:E34)</f>
        <v>353</v>
      </c>
      <c r="F32" s="33">
        <f>SUM(F33:F34)</f>
        <v>427</v>
      </c>
      <c r="G32" s="33">
        <f>SUM(G33:G34)</f>
        <v>2040</v>
      </c>
      <c r="H32" s="151">
        <f>SUM(B32:G32)</f>
        <v>9595</v>
      </c>
      <c r="I32" s="143" t="s">
        <v>72</v>
      </c>
    </row>
    <row r="33" spans="1:10" ht="18" x14ac:dyDescent="0.25">
      <c r="A33" s="105" t="s">
        <v>13</v>
      </c>
      <c r="B33" s="126" t="s">
        <v>11</v>
      </c>
      <c r="C33" s="338">
        <v>121</v>
      </c>
      <c r="D33" s="126">
        <v>4137</v>
      </c>
      <c r="E33" s="126">
        <v>315</v>
      </c>
      <c r="F33" s="140">
        <v>427</v>
      </c>
      <c r="G33" s="126">
        <v>2040</v>
      </c>
      <c r="H33" s="149" t="s">
        <v>31</v>
      </c>
      <c r="I33" s="144" t="s">
        <v>14</v>
      </c>
      <c r="J33" s="21"/>
    </row>
    <row r="34" spans="1:10" ht="18" x14ac:dyDescent="0.25">
      <c r="A34" s="105" t="s">
        <v>15</v>
      </c>
      <c r="B34" s="126" t="s">
        <v>11</v>
      </c>
      <c r="C34" s="365"/>
      <c r="D34" s="126">
        <v>1415</v>
      </c>
      <c r="E34" s="126">
        <v>38</v>
      </c>
      <c r="F34" s="141" t="s">
        <v>171</v>
      </c>
      <c r="G34" s="141" t="s">
        <v>171</v>
      </c>
      <c r="H34" s="149" t="s">
        <v>31</v>
      </c>
      <c r="I34" s="145" t="s">
        <v>16</v>
      </c>
      <c r="J34" s="21"/>
    </row>
    <row r="35" spans="1:10" ht="18.75" thickBot="1" x14ac:dyDescent="0.3">
      <c r="A35" s="115" t="s">
        <v>9</v>
      </c>
      <c r="B35" s="130">
        <v>5428</v>
      </c>
      <c r="C35" s="366">
        <v>971</v>
      </c>
      <c r="D35" s="130">
        <v>11184</v>
      </c>
      <c r="E35" s="130">
        <v>1084</v>
      </c>
      <c r="F35" s="130">
        <v>1277</v>
      </c>
      <c r="G35" s="130">
        <v>1224</v>
      </c>
      <c r="H35" s="152">
        <f>SUM(B35:G35)</f>
        <v>21168</v>
      </c>
      <c r="I35" s="147" t="s">
        <v>10</v>
      </c>
    </row>
    <row r="36" spans="1:10" ht="15.75" thickTop="1" x14ac:dyDescent="0.25">
      <c r="A36" s="122">
        <v>2019</v>
      </c>
      <c r="B36" s="106">
        <f>SUM(B37,B40)</f>
        <v>6576</v>
      </c>
      <c r="C36" s="106">
        <f>SUM(C37,C40)</f>
        <v>709</v>
      </c>
      <c r="D36" s="106">
        <f t="shared" ref="D36:G36" si="14">SUM(D37,D40)</f>
        <v>18813</v>
      </c>
      <c r="E36" s="106">
        <f t="shared" si="14"/>
        <v>1494</v>
      </c>
      <c r="F36" s="325">
        <f t="shared" si="14"/>
        <v>1827</v>
      </c>
      <c r="G36" s="106">
        <f t="shared" si="14"/>
        <v>3379</v>
      </c>
      <c r="H36" s="150">
        <f>SUM(B36:G36)</f>
        <v>32798</v>
      </c>
      <c r="I36" s="123">
        <v>2019</v>
      </c>
      <c r="J36" s="21"/>
    </row>
    <row r="37" spans="1:10" ht="18" x14ac:dyDescent="0.25">
      <c r="A37" s="116" t="s">
        <v>8</v>
      </c>
      <c r="B37" s="33">
        <v>885</v>
      </c>
      <c r="C37" s="37">
        <v>167</v>
      </c>
      <c r="D37" s="33">
        <f>SUM(D38:D39)</f>
        <v>6528</v>
      </c>
      <c r="E37" s="33">
        <f>SUM(E38:E39)</f>
        <v>371</v>
      </c>
      <c r="F37" s="33">
        <f>SUM(F38:F39)</f>
        <v>489</v>
      </c>
      <c r="G37" s="33">
        <f>SUM(G38:G39)</f>
        <v>2153</v>
      </c>
      <c r="H37" s="388">
        <f>SUM(B37:G37)</f>
        <v>10593</v>
      </c>
      <c r="I37" s="143" t="s">
        <v>72</v>
      </c>
      <c r="J37" s="21">
        <f>H37/H36</f>
        <v>0.32297701079334107</v>
      </c>
    </row>
    <row r="38" spans="1:10" ht="18" x14ac:dyDescent="0.25">
      <c r="A38" s="105" t="s">
        <v>13</v>
      </c>
      <c r="B38" s="126" t="s">
        <v>11</v>
      </c>
      <c r="C38" s="338" t="s">
        <v>31</v>
      </c>
      <c r="D38" s="126">
        <v>4843</v>
      </c>
      <c r="E38" s="126">
        <v>331</v>
      </c>
      <c r="F38" s="140">
        <v>489</v>
      </c>
      <c r="G38" s="126">
        <v>2153</v>
      </c>
      <c r="H38" s="390" t="s">
        <v>31</v>
      </c>
      <c r="I38" s="144" t="s">
        <v>14</v>
      </c>
      <c r="J38" s="21"/>
    </row>
    <row r="39" spans="1:10" ht="18" x14ac:dyDescent="0.25">
      <c r="A39" s="105" t="s">
        <v>15</v>
      </c>
      <c r="B39" s="126" t="s">
        <v>11</v>
      </c>
      <c r="C39" s="338" t="s">
        <v>31</v>
      </c>
      <c r="D39" s="126">
        <v>1685</v>
      </c>
      <c r="E39" s="126">
        <v>40</v>
      </c>
      <c r="F39" s="141" t="s">
        <v>171</v>
      </c>
      <c r="G39" s="141" t="s">
        <v>171</v>
      </c>
      <c r="H39" s="390" t="s">
        <v>31</v>
      </c>
      <c r="I39" s="145" t="s">
        <v>16</v>
      </c>
    </row>
    <row r="40" spans="1:10" ht="18.75" thickBot="1" x14ac:dyDescent="0.3">
      <c r="A40" s="115" t="s">
        <v>9</v>
      </c>
      <c r="B40" s="130">
        <v>5691</v>
      </c>
      <c r="C40" s="337">
        <v>542</v>
      </c>
      <c r="D40" s="130">
        <v>12285</v>
      </c>
      <c r="E40" s="130">
        <v>1123</v>
      </c>
      <c r="F40" s="130">
        <v>1338</v>
      </c>
      <c r="G40" s="130">
        <v>1226</v>
      </c>
      <c r="H40" s="391">
        <f>SUM(B40:G40)</f>
        <v>22205</v>
      </c>
      <c r="I40" s="147" t="s">
        <v>10</v>
      </c>
      <c r="J40" s="21">
        <f>H40/H36</f>
        <v>0.67702298920665893</v>
      </c>
    </row>
    <row r="41" spans="1:10" ht="15.75" thickTop="1" x14ac:dyDescent="0.25"/>
  </sheetData>
  <printOptions horizontalCentered="1"/>
  <pageMargins left="0.45" right="0.45" top="0.5" bottom="0.5" header="0.3" footer="0.3"/>
  <pageSetup paperSize="9" scale="93" orientation="portrait" r:id="rId1"/>
  <colBreaks count="1" manualBreakCount="1">
    <brk id="9" max="40" man="1"/>
  </colBreaks>
  <ignoredErrors>
    <ignoredError sqref="D37:E37"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rightToLeft="1" view="pageBreakPreview" zoomScale="85" zoomScaleNormal="85" zoomScaleSheetLayoutView="85" workbookViewId="0">
      <selection activeCell="K35" sqref="K35"/>
    </sheetView>
  </sheetViews>
  <sheetFormatPr defaultRowHeight="15" x14ac:dyDescent="0.25"/>
  <cols>
    <col min="1" max="1" width="17.7109375" customWidth="1"/>
    <col min="2" max="7" width="8.7109375" customWidth="1"/>
    <col min="8" max="8" width="9.7109375" customWidth="1"/>
    <col min="9" max="9" width="18.7109375" customWidth="1"/>
    <col min="11" max="11" width="12.7109375" customWidth="1"/>
    <col min="12" max="12" width="11.28515625" bestFit="1" customWidth="1"/>
    <col min="13" max="18" width="11.42578125" bestFit="1" customWidth="1"/>
    <col min="19" max="19" width="11.28515625" bestFit="1" customWidth="1"/>
    <col min="20" max="20" width="10.42578125" bestFit="1" customWidth="1"/>
    <col min="21" max="22" width="10.28515625" bestFit="1" customWidth="1"/>
  </cols>
  <sheetData>
    <row r="1" spans="1:22" ht="18.75" x14ac:dyDescent="0.45">
      <c r="A1" s="261" t="s">
        <v>216</v>
      </c>
      <c r="B1" s="87"/>
      <c r="C1" s="87"/>
      <c r="D1" s="87"/>
      <c r="E1" s="87"/>
      <c r="F1" s="87"/>
      <c r="G1" s="87"/>
      <c r="H1" s="87"/>
      <c r="I1" s="87"/>
    </row>
    <row r="2" spans="1:22" x14ac:dyDescent="0.25">
      <c r="A2" s="86" t="s">
        <v>217</v>
      </c>
      <c r="B2" s="86"/>
      <c r="C2" s="86"/>
      <c r="D2" s="86"/>
      <c r="E2" s="86"/>
      <c r="F2" s="86"/>
      <c r="G2" s="86"/>
      <c r="H2" s="86"/>
      <c r="I2" s="86"/>
    </row>
    <row r="3" spans="1:22" ht="16.5" x14ac:dyDescent="0.35">
      <c r="A3" s="29" t="s">
        <v>68</v>
      </c>
      <c r="B3" s="84"/>
      <c r="C3" s="84"/>
      <c r="D3" s="84"/>
      <c r="E3" s="84"/>
      <c r="F3" s="84"/>
      <c r="G3" s="84"/>
      <c r="H3" s="84"/>
      <c r="I3" s="34" t="s">
        <v>69</v>
      </c>
    </row>
    <row r="4" spans="1:22" ht="54" customHeight="1" x14ac:dyDescent="0.45">
      <c r="A4" s="103"/>
      <c r="B4" s="111" t="s">
        <v>181</v>
      </c>
      <c r="C4" s="112" t="s">
        <v>60</v>
      </c>
      <c r="D4" s="112" t="s">
        <v>62</v>
      </c>
      <c r="E4" s="112" t="s">
        <v>182</v>
      </c>
      <c r="F4" s="112" t="s">
        <v>183</v>
      </c>
      <c r="G4" s="113" t="s">
        <v>184</v>
      </c>
      <c r="H4" s="114" t="s">
        <v>59</v>
      </c>
      <c r="I4" s="103"/>
      <c r="L4" s="411" t="s">
        <v>44</v>
      </c>
      <c r="M4" s="411"/>
      <c r="N4" s="411"/>
      <c r="O4" s="411"/>
      <c r="P4" s="411"/>
      <c r="Q4" s="411"/>
    </row>
    <row r="5" spans="1:22" ht="19.5" customHeight="1" thickBot="1" x14ac:dyDescent="0.5">
      <c r="A5" s="109" t="s">
        <v>180</v>
      </c>
      <c r="B5" s="118" t="s">
        <v>1</v>
      </c>
      <c r="C5" s="119" t="s">
        <v>2</v>
      </c>
      <c r="D5" s="119" t="s">
        <v>3</v>
      </c>
      <c r="E5" s="119" t="s">
        <v>4</v>
      </c>
      <c r="F5" s="119" t="s">
        <v>5</v>
      </c>
      <c r="G5" s="120" t="s">
        <v>6</v>
      </c>
      <c r="H5" s="121" t="s">
        <v>169</v>
      </c>
      <c r="I5" s="210" t="s">
        <v>179</v>
      </c>
      <c r="K5" s="6"/>
      <c r="L5" s="7" t="s">
        <v>49</v>
      </c>
      <c r="M5" s="8" t="s">
        <v>50</v>
      </c>
      <c r="N5" s="8" t="s">
        <v>51</v>
      </c>
      <c r="O5" s="8" t="s">
        <v>52</v>
      </c>
      <c r="P5" s="8" t="s">
        <v>53</v>
      </c>
      <c r="Q5" s="8" t="s">
        <v>54</v>
      </c>
      <c r="R5" s="9" t="s">
        <v>55</v>
      </c>
      <c r="S5" s="313">
        <v>2017</v>
      </c>
      <c r="T5" s="313">
        <v>2018</v>
      </c>
      <c r="U5" s="313">
        <v>2019</v>
      </c>
      <c r="V5" s="313">
        <v>2020</v>
      </c>
    </row>
    <row r="6" spans="1:22" ht="18" customHeight="1" x14ac:dyDescent="0.25">
      <c r="A6" s="122">
        <v>2013</v>
      </c>
      <c r="B6" s="153">
        <v>3.5</v>
      </c>
      <c r="C6" s="153">
        <v>4.4000000000000004</v>
      </c>
      <c r="D6" s="153">
        <v>4.2</v>
      </c>
      <c r="E6" s="153">
        <v>2.2999999999999998</v>
      </c>
      <c r="F6" s="153">
        <f>('CH 2.4'!F6/'CH 2.4.a'!O11)*10000</f>
        <v>6.2434496182063182</v>
      </c>
      <c r="G6" s="153">
        <f>('CH 2.4'!G6/'CH 2.4.a'!O12)*10000</f>
        <v>6.374453002039651</v>
      </c>
      <c r="H6" s="154">
        <f>('CH 2.4'!H6/'CH 2.4.a'!$O$6)*10000</f>
        <v>4.2531016759958806</v>
      </c>
      <c r="I6" s="123">
        <v>2013</v>
      </c>
      <c r="K6" s="10" t="s">
        <v>251</v>
      </c>
      <c r="L6" s="13">
        <v>44337441</v>
      </c>
      <c r="M6" s="14">
        <v>45757080</v>
      </c>
      <c r="N6" s="14">
        <v>47092044</v>
      </c>
      <c r="O6" s="14">
        <v>48425835</v>
      </c>
      <c r="P6" s="14">
        <v>49855795</v>
      </c>
      <c r="Q6" s="14">
        <v>51264387</v>
      </c>
      <c r="R6" s="14">
        <v>53446862</v>
      </c>
      <c r="S6" s="314">
        <v>54929523</v>
      </c>
      <c r="T6" s="3">
        <v>56003014</v>
      </c>
      <c r="U6" s="3">
        <f>SUM(U7:U12)</f>
        <v>57087313</v>
      </c>
      <c r="V6" s="3">
        <f>SUM(V7:V12)</f>
        <v>57629474</v>
      </c>
    </row>
    <row r="7" spans="1:22" ht="18" x14ac:dyDescent="0.25">
      <c r="A7" s="116" t="s">
        <v>8</v>
      </c>
      <c r="B7" s="35">
        <f>('CH 2.4'!B7/'CH 2.4.a'!$O$7)*10000</f>
        <v>0.76717646389732908</v>
      </c>
      <c r="C7" s="35">
        <f>('CH 2.4'!C7/'CH 2.4.a'!$O$8)*10000</f>
        <v>1.292699995451611</v>
      </c>
      <c r="D7" s="35">
        <f>('CH 2.4'!D7/'CH 2.4.a'!$O$9)*10000</f>
        <v>1.436412288027419</v>
      </c>
      <c r="E7" s="35">
        <f>('CH 2.4'!E7/'CH 2.4.a'!$O$10)*10000</f>
        <v>0.80670137990032176</v>
      </c>
      <c r="F7" s="35">
        <f>('CH 2.4'!F7/'CH 2.4.a'!$O$11)*10000</f>
        <v>1.4573039876228977</v>
      </c>
      <c r="G7" s="35">
        <f>('CH 2.4'!G7/'CH 2.4.a'!$O$12)*10000</f>
        <v>4.4661772625755516</v>
      </c>
      <c r="H7" s="155">
        <f>('CH 2.4'!H7/'CH 2.4.a'!$O$6)*10000</f>
        <v>1.4849511629484551</v>
      </c>
      <c r="I7" s="143" t="s">
        <v>72</v>
      </c>
      <c r="K7" s="11" t="s">
        <v>45</v>
      </c>
      <c r="L7" s="15">
        <v>8264070</v>
      </c>
      <c r="M7" s="16">
        <v>8264070</v>
      </c>
      <c r="N7" s="16">
        <v>8264070</v>
      </c>
      <c r="O7" s="16">
        <v>8264070</v>
      </c>
      <c r="P7" s="16">
        <v>8264070</v>
      </c>
      <c r="Q7" s="16">
        <v>8264070</v>
      </c>
      <c r="R7" s="16">
        <v>9121167</v>
      </c>
      <c r="S7" s="16">
        <v>9304277</v>
      </c>
      <c r="T7" s="3">
        <v>9366829</v>
      </c>
      <c r="U7" s="3">
        <v>9503738</v>
      </c>
      <c r="V7" s="3">
        <v>9282410</v>
      </c>
    </row>
    <row r="8" spans="1:22" ht="18.75" customHeight="1" x14ac:dyDescent="0.25">
      <c r="A8" s="105" t="s">
        <v>13</v>
      </c>
      <c r="B8" s="156">
        <f>('CH 2.4'!B8/'CH 2.4.a'!$O$7)*10000</f>
        <v>0.3206652412189151</v>
      </c>
      <c r="C8" s="156">
        <f>('CH 2.4'!C8/'CH 2.4.a'!$O$8)*10000</f>
        <v>1.0692703666081227</v>
      </c>
      <c r="D8" s="156">
        <f>('CH 2.4'!D8/'CH 2.4.a'!$O$9)*10000</f>
        <v>1.0580534539280049</v>
      </c>
      <c r="E8" s="156">
        <f>('CH 2.4'!E8/'CH 2.4.a'!$O$10)*10000</f>
        <v>0.73666621187039028</v>
      </c>
      <c r="F8" s="321">
        <v>1.5</v>
      </c>
      <c r="G8" s="156">
        <f>('CH 2.4'!G8/'CH 2.4.a'!$O$12)*10000</f>
        <v>4.4661772625755516</v>
      </c>
      <c r="H8" s="158">
        <f>'CH 2.4'!H8/'CH 2.4.a'!O6*10000</f>
        <v>1.1661130881893931</v>
      </c>
      <c r="I8" s="144" t="s">
        <v>14</v>
      </c>
      <c r="K8" s="11" t="s">
        <v>2</v>
      </c>
      <c r="L8" s="17">
        <v>1228543</v>
      </c>
      <c r="M8" s="18">
        <v>1195020</v>
      </c>
      <c r="N8" s="18">
        <v>1208964</v>
      </c>
      <c r="O8" s="18">
        <v>1253191</v>
      </c>
      <c r="P8" s="18">
        <v>1314562</v>
      </c>
      <c r="Q8" s="18">
        <v>1370322</v>
      </c>
      <c r="R8" s="18">
        <v>1423726</v>
      </c>
      <c r="S8" s="18">
        <v>1501116</v>
      </c>
      <c r="T8" s="3">
        <v>1503091</v>
      </c>
      <c r="U8" s="3">
        <v>1483756</v>
      </c>
      <c r="V8" s="3">
        <v>1472204</v>
      </c>
    </row>
    <row r="9" spans="1:22" ht="18" x14ac:dyDescent="0.25">
      <c r="A9" s="105" t="s">
        <v>15</v>
      </c>
      <c r="B9" s="156">
        <f>('CH 2.4'!B9/'CH 2.4.a'!$O$7)*10000</f>
        <v>0.44651122267841392</v>
      </c>
      <c r="C9" s="156">
        <f>('CH 2.4'!C9/'CH 2.4.a'!$O$8)*10000</f>
        <v>0.22342962884348833</v>
      </c>
      <c r="D9" s="156">
        <f>('CH 2.4'!D9/'CH 2.4.a'!$O$9)*10000</f>
        <v>0.37835883409941423</v>
      </c>
      <c r="E9" s="156">
        <f>('CH 2.4'!E9/'CH 2.4.a'!$O$10)*10000</f>
        <v>7.0035168029931469E-2</v>
      </c>
      <c r="F9" s="157" t="s">
        <v>171</v>
      </c>
      <c r="G9" s="157" t="s">
        <v>171</v>
      </c>
      <c r="H9" s="158">
        <f>'CH 2.4'!H9/'CH 2.4.a'!O6*10000</f>
        <v>0.31883807475906201</v>
      </c>
      <c r="I9" s="145" t="s">
        <v>16</v>
      </c>
      <c r="K9" s="11" t="s">
        <v>46</v>
      </c>
      <c r="L9" s="15">
        <v>27422983</v>
      </c>
      <c r="M9" s="16">
        <v>28171083</v>
      </c>
      <c r="N9" s="16">
        <v>28894675</v>
      </c>
      <c r="O9" s="16">
        <v>29601529</v>
      </c>
      <c r="P9" s="16">
        <v>30300675</v>
      </c>
      <c r="Q9" s="16">
        <v>31062072</v>
      </c>
      <c r="R9" s="16">
        <v>31787580</v>
      </c>
      <c r="S9" s="16">
        <v>32612641</v>
      </c>
      <c r="T9" s="3">
        <v>33413660</v>
      </c>
      <c r="U9" s="3">
        <v>34218169</v>
      </c>
      <c r="V9" s="3">
        <v>35013414</v>
      </c>
    </row>
    <row r="10" spans="1:22" ht="18.75" thickBot="1" x14ac:dyDescent="0.3">
      <c r="A10" s="104" t="s">
        <v>9</v>
      </c>
      <c r="B10" s="156">
        <f>('CH 2.4'!B10/'CH 2.4.a'!$O$7)*10000</f>
        <v>3.0820164882436862</v>
      </c>
      <c r="C10" s="156">
        <f>('CH 2.4'!C10/'CH 2.4.a'!$O$8)*10000</f>
        <v>3.1359944334103895</v>
      </c>
      <c r="D10" s="156">
        <f>('CH 2.4'!D10/'CH 2.4.a'!$O$9)*10000</f>
        <v>2.796139348072189</v>
      </c>
      <c r="E10" s="156">
        <f>('CH 2.4'!E10/'CH 2.4.a'!$O$10)*10000</f>
        <v>1.4811141090774398</v>
      </c>
      <c r="F10" s="159">
        <f>('CH 2.4'!F10/'CH 2.4.a'!$O$11)*10000</f>
        <v>4.7861456305834205</v>
      </c>
      <c r="G10" s="156">
        <f>('CH 2.4'!G10/'CH 2.4.a'!$O$12)*10000</f>
        <v>1.9082757394640992</v>
      </c>
      <c r="H10" s="160">
        <f>('CH 2.4'!H10/'CH 2.4.a'!$O$6)*10000</f>
        <v>2.7681505130474258</v>
      </c>
      <c r="I10" s="146" t="s">
        <v>10</v>
      </c>
      <c r="K10" s="11" t="s">
        <v>4</v>
      </c>
      <c r="L10" s="17">
        <v>2773479</v>
      </c>
      <c r="M10" s="18">
        <v>3295298</v>
      </c>
      <c r="N10" s="18">
        <v>3623001</v>
      </c>
      <c r="O10" s="18">
        <v>3855206</v>
      </c>
      <c r="P10" s="18">
        <v>3992893</v>
      </c>
      <c r="Q10" s="18">
        <v>4159102</v>
      </c>
      <c r="R10" s="18">
        <v>4414051</v>
      </c>
      <c r="S10" s="18">
        <v>4559963</v>
      </c>
      <c r="T10" s="18">
        <v>4601706</v>
      </c>
      <c r="U10" s="3">
        <v>4617927</v>
      </c>
      <c r="V10" s="3">
        <v>4602777</v>
      </c>
    </row>
    <row r="11" spans="1:22" x14ac:dyDescent="0.25">
      <c r="A11" s="122">
        <v>2014</v>
      </c>
      <c r="B11" s="153">
        <v>4.7</v>
      </c>
      <c r="C11" s="153">
        <v>4.2</v>
      </c>
      <c r="D11" s="153">
        <v>4.0999999999999996</v>
      </c>
      <c r="E11" s="153">
        <v>2.6</v>
      </c>
      <c r="F11" s="153">
        <f>('CH 2.4'!F11/'CH 2.4.a'!P11)*10000</f>
        <v>6.5292530390130761</v>
      </c>
      <c r="G11" s="153">
        <f>('CH 2.4'!G11/'CH 2.4.a'!P12)*10000</f>
        <v>6.4420829667026327</v>
      </c>
      <c r="H11" s="154">
        <f>('CH 2.4'!H11/'CH 2.4.a'!$P$6)*10000</f>
        <v>4.4644759952178079</v>
      </c>
      <c r="I11" s="123">
        <v>2014</v>
      </c>
      <c r="K11" s="11" t="s">
        <v>5</v>
      </c>
      <c r="L11" s="15">
        <v>1715098</v>
      </c>
      <c r="M11" s="16">
        <v>1732717</v>
      </c>
      <c r="N11" s="16">
        <v>1832903</v>
      </c>
      <c r="O11" s="16">
        <v>2003700</v>
      </c>
      <c r="P11" s="16">
        <v>2216180</v>
      </c>
      <c r="Q11" s="16">
        <v>2437790</v>
      </c>
      <c r="R11" s="16">
        <v>2617634</v>
      </c>
      <c r="S11" s="16">
        <v>2724606</v>
      </c>
      <c r="T11" s="3">
        <v>2760170</v>
      </c>
      <c r="U11" s="3">
        <v>2799202</v>
      </c>
      <c r="V11" s="3">
        <v>2794148</v>
      </c>
    </row>
    <row r="12" spans="1:22" ht="18" x14ac:dyDescent="0.25">
      <c r="A12" s="116" t="s">
        <v>8</v>
      </c>
      <c r="B12" s="35">
        <f>('CH 2.4'!B12/'CH 2.4.a'!$P$7)*10000</f>
        <v>0.95231526354447626</v>
      </c>
      <c r="C12" s="35">
        <f>('CH 2.4'!C12/'CH 2.4.a'!$P$8)*10000</f>
        <v>1.2551709238514426</v>
      </c>
      <c r="D12" s="35">
        <f>('CH 2.4'!D12/'CH 2.4.a'!$P$9)*10000</f>
        <v>1.4705943019421186</v>
      </c>
      <c r="E12" s="35">
        <f>('CH 2.4'!E12/'CH 2.4.a'!$P$10)*10000</f>
        <v>0.95669981639878654</v>
      </c>
      <c r="F12" s="35">
        <f>('CH 2.4'!F12/'CH 2.4.a'!$P$11)*10000</f>
        <v>1.3130702379770596</v>
      </c>
      <c r="G12" s="35">
        <f>('CH 2.4'!G12/'CH 2.4.a'!$P$12)*10000</f>
        <v>4.3425000962198217</v>
      </c>
      <c r="H12" s="155">
        <f>('CH 2.4'!H12/'CH 2.4.a'!$P$6)*10000</f>
        <v>1.5478641951251606</v>
      </c>
      <c r="I12" s="143" t="s">
        <v>72</v>
      </c>
      <c r="K12" s="12" t="s">
        <v>6</v>
      </c>
      <c r="L12" s="17">
        <v>2933268</v>
      </c>
      <c r="M12" s="18">
        <v>3098892</v>
      </c>
      <c r="N12" s="18">
        <v>3268431</v>
      </c>
      <c r="O12" s="18">
        <v>3448139</v>
      </c>
      <c r="P12" s="18">
        <v>3767415</v>
      </c>
      <c r="Q12" s="18">
        <v>3971031</v>
      </c>
      <c r="R12" s="18">
        <v>4132415</v>
      </c>
      <c r="S12" s="18">
        <v>4226920</v>
      </c>
      <c r="T12" s="3">
        <v>4420110</v>
      </c>
      <c r="U12" s="3">
        <v>4464521</v>
      </c>
      <c r="V12" s="3">
        <v>4464521</v>
      </c>
    </row>
    <row r="13" spans="1:22" ht="18" x14ac:dyDescent="0.25">
      <c r="A13" s="105" t="s">
        <v>13</v>
      </c>
      <c r="B13" s="156">
        <f>('CH 2.4'!B13/'CH 2.4.a'!$P$7)*10000</f>
        <v>0.3255054712750497</v>
      </c>
      <c r="C13" s="156">
        <f>('CH 2.4'!C13/'CH 2.4.a'!$P$8)*10000</f>
        <v>0.9965296425729635</v>
      </c>
      <c r="D13" s="156">
        <f>('CH 2.4'!D13/'CH 2.4.a'!$P$9)*10000</f>
        <v>1.107896111225245</v>
      </c>
      <c r="E13" s="156">
        <f>('CH 2.4'!E13/'CH 2.4.a'!$P$10)*10000</f>
        <v>0.86653962427743492</v>
      </c>
      <c r="F13" s="321">
        <v>1.3</v>
      </c>
      <c r="G13" s="156">
        <f>('CH 2.4'!G13/'CH 2.4.a'!$P$12)*10000</f>
        <v>4.3425000962198217</v>
      </c>
      <c r="H13" s="158">
        <f>'CH 2.4'!H13/'CH 2.4.a'!P6*10000</f>
        <v>1.2094882851632394</v>
      </c>
      <c r="I13" s="144" t="s">
        <v>14</v>
      </c>
    </row>
    <row r="14" spans="1:22" ht="18" x14ac:dyDescent="0.25">
      <c r="A14" s="105" t="s">
        <v>15</v>
      </c>
      <c r="B14" s="156">
        <f>('CH 2.4'!B14/'CH 2.4.a'!$P$7)*10000</f>
        <v>0.62680979226942657</v>
      </c>
      <c r="C14" s="156">
        <f>('CH 2.4'!C14/'CH 2.4.a'!$P$8)*10000</f>
        <v>0.25864128127847907</v>
      </c>
      <c r="D14" s="156">
        <f>('CH 2.4'!D14/'CH 2.4.a'!$P$9)*10000</f>
        <v>0.36269819071687348</v>
      </c>
      <c r="E14" s="156">
        <f>('CH 2.4'!E14/'CH 2.4.a'!$P$10)*10000</f>
        <v>9.0160192121351609E-2</v>
      </c>
      <c r="F14" s="157" t="s">
        <v>171</v>
      </c>
      <c r="G14" s="157" t="s">
        <v>171</v>
      </c>
      <c r="H14" s="158">
        <f>'CH 2.4'!H14/'CH 2.4.a'!P6*10000</f>
        <v>0.33837590996192118</v>
      </c>
      <c r="I14" s="145" t="s">
        <v>16</v>
      </c>
    </row>
    <row r="15" spans="1:22" ht="18.75" thickBot="1" x14ac:dyDescent="0.3">
      <c r="A15" s="104" t="s">
        <v>9</v>
      </c>
      <c r="B15" s="156">
        <f>('CH 2.4'!B15/'CH 2.4.a'!$P$7)*10000</f>
        <v>3.8988053102163946</v>
      </c>
      <c r="C15" s="156">
        <f>('CH 2.4'!C15/'CH 2.4.a'!$P$8)*10000</f>
        <v>2.9895889277188901</v>
      </c>
      <c r="D15" s="156">
        <f>('CH 2.4'!D15/'CH 2.4.a'!$P$9)*10000</f>
        <v>2.7487836492091349</v>
      </c>
      <c r="E15" s="156">
        <f>('CH 2.4'!E15/'CH 2.4.a'!$P$10)*10000</f>
        <v>1.6278923577466264</v>
      </c>
      <c r="F15" s="156">
        <f>('CH 2.4'!F15/'CH 2.4.a'!$P$11)*10000</f>
        <v>5.2161828010360169</v>
      </c>
      <c r="G15" s="156">
        <f>('CH 2.4'!G15/'CH 2.4.a'!$P$12)*10000</f>
        <v>2.099582870482811</v>
      </c>
      <c r="H15" s="160">
        <f>('CH 2.4'!H15/'CH 2.4.a'!$P$6)*10000</f>
        <v>2.9166118000926473</v>
      </c>
      <c r="I15" s="146" t="s">
        <v>10</v>
      </c>
    </row>
    <row r="16" spans="1:22" ht="15" customHeight="1" x14ac:dyDescent="0.25">
      <c r="A16" s="122">
        <v>2015</v>
      </c>
      <c r="B16" s="153">
        <v>5.6</v>
      </c>
      <c r="C16" s="153">
        <v>4</v>
      </c>
      <c r="D16" s="153">
        <v>4.3</v>
      </c>
      <c r="E16" s="153">
        <v>2.8</v>
      </c>
      <c r="F16" s="168">
        <f>'CH 2.4'!F16/'CH 2.4.a'!Q11*10000</f>
        <v>7.7857403631978146</v>
      </c>
      <c r="G16" s="153">
        <f>('CH 2.4'!G16/'CH 2.4.a'!Q12)*10000</f>
        <v>6.514680948096351</v>
      </c>
      <c r="H16" s="162">
        <f>'CH 2.4'!H16/'CH 2.4.a'!Q6*10000</f>
        <v>4.7998233159405572</v>
      </c>
      <c r="I16" s="123">
        <v>2015</v>
      </c>
    </row>
    <row r="17" spans="1:9" ht="18" x14ac:dyDescent="0.25">
      <c r="A17" s="116" t="s">
        <v>8</v>
      </c>
      <c r="B17" s="35">
        <f>('CH 2.4'!B17/'CH 2.4.a'!$Q$7)*10000</f>
        <v>0.89181238784279415</v>
      </c>
      <c r="C17" s="35">
        <f>('CH 2.4'!C17/'CH 2.4.a'!$Q$8)*10000</f>
        <v>1.2040965554081449</v>
      </c>
      <c r="D17" s="35">
        <f>('CH 2.4'!D17/'CH 2.4.a'!$Q$9)*10000</f>
        <v>1.5607458510816663</v>
      </c>
      <c r="E17" s="35">
        <f>('CH 2.4'!E17/'CH 2.4.a'!$Q$10)*10000</f>
        <v>0.94731987818524288</v>
      </c>
      <c r="F17" s="163">
        <f>'CH 2.4'!F17/'CH 2.4.a'!Q11*10000</f>
        <v>1.9197715964049404</v>
      </c>
      <c r="G17" s="163">
        <f>('CH 2.4'!G17/'CH 2.4.a'!$Q$12)*10000</f>
        <v>4.4673536922779</v>
      </c>
      <c r="H17" s="164">
        <f>'CH 2.4'!H17/'CH 2.4.a'!Q6*10000</f>
        <v>1.6358334685636637</v>
      </c>
      <c r="I17" s="143" t="s">
        <v>72</v>
      </c>
    </row>
    <row r="18" spans="1:9" ht="18" x14ac:dyDescent="0.25">
      <c r="A18" s="105" t="s">
        <v>13</v>
      </c>
      <c r="B18" s="156">
        <f>('CH 2.4'!B18/'CH 2.4.a'!$Q$7)*10000</f>
        <v>0.32671552878908333</v>
      </c>
      <c r="C18" s="156">
        <f>('CH 2.4'!C18/'CH 2.4.a'!$Q$8)*10000</f>
        <v>0.97787235408903894</v>
      </c>
      <c r="D18" s="156">
        <f>('CH 2.4'!D18/'CH 2.4.a'!$Q$9)*10000</f>
        <v>1.1473799944833043</v>
      </c>
      <c r="E18" s="156">
        <f>('CH 2.4'!E18/'CH 2.4.a'!$Q$10)*10000</f>
        <v>0.8607627319551191</v>
      </c>
      <c r="F18" s="321">
        <v>1.9</v>
      </c>
      <c r="G18" s="165">
        <f>('CH 2.4'!G18/'CH 2.4.a'!$Q$12)*10000</f>
        <v>4.4673536922779</v>
      </c>
      <c r="H18" s="158">
        <f>'CH 2.4'!H18/'CH 2.4.a'!Q6*10000</f>
        <v>1.2812013142769074</v>
      </c>
      <c r="I18" s="144" t="s">
        <v>14</v>
      </c>
    </row>
    <row r="19" spans="1:9" ht="18" x14ac:dyDescent="0.25">
      <c r="A19" s="105" t="s">
        <v>15</v>
      </c>
      <c r="B19" s="156">
        <f>('CH 2.4'!B19/'CH 2.4.a'!$Q$7)*10000</f>
        <v>0.56509685905371088</v>
      </c>
      <c r="C19" s="156">
        <f>('CH 2.4'!C19/'CH 2.4.a'!$Q$8)*10000</f>
        <v>0.22622420131910603</v>
      </c>
      <c r="D19" s="156">
        <f>('CH 2.4'!D19/'CH 2.4.a'!$Q$9)*10000</f>
        <v>0.41336585659836211</v>
      </c>
      <c r="E19" s="156">
        <f>('CH 2.4'!E19/'CH 2.4.a'!$Q$10)*10000</f>
        <v>8.6557146230123713E-2</v>
      </c>
      <c r="F19" s="157" t="s">
        <v>171</v>
      </c>
      <c r="G19" s="157" t="s">
        <v>171</v>
      </c>
      <c r="H19" s="158">
        <f>'CH 2.4'!H19/'CH 2.4.a'!Q6*10000</f>
        <v>0.3546321542867566</v>
      </c>
      <c r="I19" s="145" t="s">
        <v>16</v>
      </c>
    </row>
    <row r="20" spans="1:9" ht="18.75" thickBot="1" x14ac:dyDescent="0.3">
      <c r="A20" s="104" t="s">
        <v>9</v>
      </c>
      <c r="B20" s="156">
        <f>('CH 2.4'!B20/'CH 2.4.a'!$Q$7)*10000</f>
        <v>5.0568303511465897</v>
      </c>
      <c r="C20" s="156">
        <f>('CH 2.4'!C20/'CH 2.4.a'!$Q$8)*10000</f>
        <v>2.8387488488107171</v>
      </c>
      <c r="D20" s="156">
        <f>('CH 2.4'!D20/'CH 2.4.a'!$Q$9)*10000</f>
        <v>2.7860343637088989</v>
      </c>
      <c r="E20" s="156">
        <f>('CH 2.4'!E20/'CH 2.4.a'!$Q$10)*10000</f>
        <v>1.8152957056595391</v>
      </c>
      <c r="F20" s="165">
        <f>'CH 2.4'!F20/'CH 2.4.a'!Q11*10000</f>
        <v>5.8659687667928742</v>
      </c>
      <c r="G20" s="165">
        <f>('CH 2.4'!G20/'CH 2.4.a'!$Q$12)*10000</f>
        <v>2.0473272558184514</v>
      </c>
      <c r="H20" s="158">
        <f>('CH 2.4'!H20/'CH 2.4.a'!$Q$6)*10000</f>
        <v>3.1639898473768935</v>
      </c>
      <c r="I20" s="146" t="s">
        <v>10</v>
      </c>
    </row>
    <row r="21" spans="1:9" x14ac:dyDescent="0.25">
      <c r="A21" s="122">
        <v>2016</v>
      </c>
      <c r="B21" s="153">
        <f>('CH 2.4'!B21/'CH 2.4.a'!R7)*10000</f>
        <v>5.6626525969758035</v>
      </c>
      <c r="C21" s="153">
        <v>3.9</v>
      </c>
      <c r="D21" s="153">
        <v>4.4000000000000004</v>
      </c>
      <c r="E21" s="153">
        <v>2.8</v>
      </c>
      <c r="F21" s="168">
        <f>'CH 2.4'!F21/'CH 2.4.a'!R11*10000</f>
        <v>8.2326253402882141</v>
      </c>
      <c r="G21" s="153">
        <f>('CH 2.4'!G21/'CH 2.4.a'!R12)*10000</f>
        <v>6.3328586310910202</v>
      </c>
      <c r="H21" s="162">
        <f>'CH 2.4'!H21/'CH 2.4.a'!R6*10000</f>
        <v>4.8021528373358944</v>
      </c>
      <c r="I21" s="123">
        <v>2016</v>
      </c>
    </row>
    <row r="22" spans="1:9" ht="18" x14ac:dyDescent="0.25">
      <c r="A22" s="116" t="s">
        <v>8</v>
      </c>
      <c r="B22" s="35">
        <f>('CH 2.4'!B22/'CH 2.4.a'!$R$7)*10000</f>
        <v>0.82335955475872769</v>
      </c>
      <c r="C22" s="35">
        <f>('CH 2.4'!C22/'CH 2.4.a'!$R$8)*10000</f>
        <v>1.1659546851009253</v>
      </c>
      <c r="D22" s="35">
        <f>('CH 2.4'!D22/'CH 2.4.a'!$R$9)*10000</f>
        <v>1.5462013780224855</v>
      </c>
      <c r="E22" s="35">
        <f>('CH 2.4'!E22/'CH 2.4.a'!$R$10)*10000</f>
        <v>0.82917030183837925</v>
      </c>
      <c r="F22" s="163">
        <f>'CH 2.4'!F22/'CH 2.4.a'!R11*10000</f>
        <v>1.9177623762527534</v>
      </c>
      <c r="G22" s="35">
        <f>('CH 2.4'!G22/'CH 2.4.a'!$R$12)*10000</f>
        <v>4.4985801280849094</v>
      </c>
      <c r="H22" s="164">
        <f>'CH 2.4'!H22/'CH 2.4.a'!R6*10000</f>
        <v>1.601403652098415</v>
      </c>
      <c r="I22" s="143" t="s">
        <v>72</v>
      </c>
    </row>
    <row r="23" spans="1:9" ht="18" x14ac:dyDescent="0.25">
      <c r="A23" s="105" t="s">
        <v>13</v>
      </c>
      <c r="B23" s="156">
        <f>('CH 2.4'!B23/'CH 2.4.a'!$R$7)*10000</f>
        <v>0.2872439458678917</v>
      </c>
      <c r="C23" s="156">
        <f>('CH 2.4'!C23/'CH 2.4.a'!$R$8)*10000</f>
        <v>0.94119233616580722</v>
      </c>
      <c r="D23" s="156">
        <f>('CH 2.4'!D23/'CH 2.4.a'!$R$9)*10000</f>
        <v>1.1287427353702295</v>
      </c>
      <c r="E23" s="156">
        <f>('CH 2.4'!E23/'CH 2.4.a'!$R$10)*10000</f>
        <v>0.73175411883550967</v>
      </c>
      <c r="F23" s="321">
        <v>1.9</v>
      </c>
      <c r="G23" s="156">
        <f>('CH 2.4'!G23/'CH 2.4.a'!$R$12)*10000</f>
        <v>4.4985801280849094</v>
      </c>
      <c r="H23" s="158">
        <f>'CH 2.4'!H23/'CH 2.4.a'!R6*10000</f>
        <v>1.2475942928136734</v>
      </c>
      <c r="I23" s="144" t="s">
        <v>14</v>
      </c>
    </row>
    <row r="24" spans="1:9" ht="18" x14ac:dyDescent="0.25">
      <c r="A24" s="105" t="s">
        <v>15</v>
      </c>
      <c r="B24" s="156">
        <f>('CH 2.4'!B24/'CH 2.4.a'!$R$7)*10000</f>
        <v>0.53611560889083609</v>
      </c>
      <c r="C24" s="156">
        <f>('CH 2.4'!C24/'CH 2.4.a'!$R$8)*10000</f>
        <v>0.22476234893511812</v>
      </c>
      <c r="D24" s="156">
        <f>('CH 2.4'!D24/'CH 2.4.a'!$R$9)*10000</f>
        <v>0.41745864265225602</v>
      </c>
      <c r="E24" s="156">
        <f>('CH 2.4'!E24/'CH 2.4.a'!$R$10)*10000</f>
        <v>9.7416183002869708E-2</v>
      </c>
      <c r="F24" s="157" t="s">
        <v>171</v>
      </c>
      <c r="G24" s="157" t="s">
        <v>171</v>
      </c>
      <c r="H24" s="158">
        <f>'CH 2.4'!H24/'CH 2.4.a'!R6*10000</f>
        <v>0.35380935928474155</v>
      </c>
      <c r="I24" s="145" t="s">
        <v>16</v>
      </c>
    </row>
    <row r="25" spans="1:9" ht="18" x14ac:dyDescent="0.25">
      <c r="A25" s="104" t="s">
        <v>9</v>
      </c>
      <c r="B25" s="156">
        <f>('CH 2.4'!B25/'CH 2.4.a'!$R$7)*10000</f>
        <v>4.8392930422170757</v>
      </c>
      <c r="C25" s="156">
        <f>('CH 2.4'!C25/'CH 2.4.a'!$R$8)*10000</f>
        <v>2.7673864212636419</v>
      </c>
      <c r="D25" s="156">
        <f>('CH 2.4'!D25/'CH 2.4.a'!$R$9)*10000</f>
        <v>2.837586252240655</v>
      </c>
      <c r="E25" s="156">
        <f>('CH 2.4'!E25/'CH 2.4.a'!$R$10)*10000</f>
        <v>1.9664476010811838</v>
      </c>
      <c r="F25" s="156">
        <f>('CH 2.4'!F25/'CH 2.4.a'!$R$11)*10000</f>
        <v>6.314862964035461</v>
      </c>
      <c r="G25" s="156">
        <f>('CH 2.4'!G25/'CH 2.4.a'!$R$12)*10000</f>
        <v>1.8342785030061115</v>
      </c>
      <c r="H25" s="158">
        <f>'CH 2.4'!H25/'CH 2.4.a'!R6*10000</f>
        <v>3.2007491852374796</v>
      </c>
      <c r="I25" s="146" t="s">
        <v>10</v>
      </c>
    </row>
    <row r="26" spans="1:9" x14ac:dyDescent="0.25">
      <c r="A26" s="122">
        <v>2017</v>
      </c>
      <c r="B26" s="153">
        <f>('CH 2.4'!B26/'CH 2.4.a'!S7)*10000</f>
        <v>6.1143923380613021</v>
      </c>
      <c r="C26" s="153">
        <f>('CH 2.4'!C26/'CH 2.4.a'!S8)*10000</f>
        <v>3.7172343776230483</v>
      </c>
      <c r="D26" s="153">
        <f>('CH 2.4'!D26/'CH 2.4.a'!S9)*10000</f>
        <v>4.8137775778416723</v>
      </c>
      <c r="E26" s="153">
        <f>('CH 2.4'!E26/'CH 2.4.a'!S10)*10000</f>
        <v>2.9605503377987938</v>
      </c>
      <c r="F26" s="153">
        <f>('CH 2.4'!F26/'CH 2.4.a'!S11)*10000</f>
        <v>5.8393764089193079</v>
      </c>
      <c r="G26" s="153">
        <f>('CH 2.4'!G26/'CH 2.4.a'!S12)*10000</f>
        <v>6.8655191013787809</v>
      </c>
      <c r="H26" s="328">
        <f>'CH 2.4'!H26/'CH 2.4.a'!S6*10000</f>
        <v>5.0590280931440086</v>
      </c>
      <c r="I26" s="123">
        <v>2017</v>
      </c>
    </row>
    <row r="27" spans="1:9" ht="18" x14ac:dyDescent="0.25">
      <c r="A27" s="116" t="s">
        <v>8</v>
      </c>
      <c r="B27" s="35">
        <f>('CH 2.4'!B27/'CH 2.4.a'!$S$7)*10000</f>
        <v>0.90388538518360972</v>
      </c>
      <c r="C27" s="35">
        <f>('CH 2.4'!C27/'CH 2.4.a'!$S$8)*10000</f>
        <v>1.0392268152494544</v>
      </c>
      <c r="D27" s="35">
        <f>('CH 2.4'!D27/'CH 2.4.a'!$S$9)*10000</f>
        <v>1.6186974860453649</v>
      </c>
      <c r="E27" s="35">
        <f>('CH 2.4'!E27/'CH 2.4.a'!$S$10)*10000</f>
        <v>0.80702409208144898</v>
      </c>
      <c r="F27" s="35">
        <f>('CH 2.4'!F27/'CH 2.4.a'!$S$11)*10000</f>
        <v>1.4607616660904366</v>
      </c>
      <c r="G27" s="35">
        <f>('CH 2.4'!G27/'CH 2.4.a'!$S$12)*10000</f>
        <v>4.5967276409300384</v>
      </c>
      <c r="H27" s="164">
        <f>'CH 2.4'!H27/'CH 2.4.a'!S6*10000</f>
        <v>1.6357323911223478</v>
      </c>
      <c r="I27" s="143" t="s">
        <v>72</v>
      </c>
    </row>
    <row r="28" spans="1:9" ht="18" x14ac:dyDescent="0.25">
      <c r="A28" s="105" t="s">
        <v>13</v>
      </c>
      <c r="B28" s="156" t="s">
        <v>31</v>
      </c>
      <c r="C28" s="156">
        <f>('CH 2.4'!C28/'CH 2.4.a'!$S$8)*10000</f>
        <v>0.83271379427039616</v>
      </c>
      <c r="D28" s="156">
        <f>('CH 2.4'!D28/'CH 2.4.a'!$S$9)*10000</f>
        <v>1.2252917511341692</v>
      </c>
      <c r="E28" s="156">
        <f>('CH 2.4'!E28/'CH 2.4.a'!$S$10)*10000</f>
        <v>0.70395308032104642</v>
      </c>
      <c r="F28" s="321">
        <v>1.8</v>
      </c>
      <c r="G28" s="156">
        <f>('CH 2.4'!G28/'CH 2.4.a'!$S$12)*10000</f>
        <v>4.5967276409300384</v>
      </c>
      <c r="H28" s="158" t="s">
        <v>31</v>
      </c>
      <c r="I28" s="144" t="s">
        <v>14</v>
      </c>
    </row>
    <row r="29" spans="1:9" ht="18" x14ac:dyDescent="0.25">
      <c r="A29" s="105" t="s">
        <v>15</v>
      </c>
      <c r="B29" s="156" t="s">
        <v>31</v>
      </c>
      <c r="C29" s="156">
        <f>('CH 2.4'!C29/'CH 2.4.a'!$S$8)*10000</f>
        <v>0.20651302097905824</v>
      </c>
      <c r="D29" s="156">
        <f>('CH 2.4'!D29/'CH 2.4.a'!$S$9)*10000</f>
        <v>0.39340573491119596</v>
      </c>
      <c r="E29" s="156">
        <f>('CH 2.4'!E29/'CH 2.4.a'!$S$10)*10000</f>
        <v>0.10307101176040244</v>
      </c>
      <c r="F29" s="157" t="s">
        <v>171</v>
      </c>
      <c r="G29" s="157" t="s">
        <v>171</v>
      </c>
      <c r="H29" s="158" t="s">
        <v>31</v>
      </c>
      <c r="I29" s="145" t="s">
        <v>16</v>
      </c>
    </row>
    <row r="30" spans="1:9" ht="18" x14ac:dyDescent="0.25">
      <c r="A30" s="104" t="s">
        <v>9</v>
      </c>
      <c r="B30" s="156">
        <f>('CH 2.4'!B30/'CH 2.4.a'!$S$7)*10000</f>
        <v>5.2105069528776928</v>
      </c>
      <c r="C30" s="156">
        <f>('CH 2.4'!C30/'CH 2.4.a'!$S$8)*10000</f>
        <v>2.6780075623735939</v>
      </c>
      <c r="D30" s="156">
        <f>('CH 2.4'!D30/'CH 2.4.a'!$S$9)*10000</f>
        <v>3.1950800917963065</v>
      </c>
      <c r="E30" s="156">
        <f>('CH 2.4'!E30/'CH 2.4.a'!$S$10)*10000</f>
        <v>2.1535262457173445</v>
      </c>
      <c r="F30" s="156">
        <f>('CH 2.4'!F30/'CH 2.4.a'!$S$11)*10000</f>
        <v>4.378614742828872</v>
      </c>
      <c r="G30" s="156">
        <f>('CH 2.4'!G30/'CH 2.4.a'!$S$12)*10000</f>
        <v>2.2687914604487429</v>
      </c>
      <c r="H30" s="158">
        <f>'CH 2.4'!H30/'CH 2.4.a'!S6*10000</f>
        <v>3.4232957020216612</v>
      </c>
      <c r="I30" s="146" t="s">
        <v>10</v>
      </c>
    </row>
    <row r="31" spans="1:9" x14ac:dyDescent="0.25">
      <c r="A31" s="122">
        <v>2018</v>
      </c>
      <c r="B31" s="153">
        <f>'CH 2.4'!B31/'CH 2.4.a'!T$7*10000</f>
        <v>6.6970369588256595</v>
      </c>
      <c r="C31" s="153">
        <f>'CH 2.4'!C31/'CH 2.4.a'!T$8*10000</f>
        <v>8.9748391813935413</v>
      </c>
      <c r="D31" s="153">
        <f>'CH 2.4'!D31/'CH 2.4.a'!T$9*10000</f>
        <v>5.0087299625362798</v>
      </c>
      <c r="E31" s="153">
        <f>'CH 2.4'!E31/'CH 2.4.a'!T$10*10000</f>
        <v>3.1227549087229827</v>
      </c>
      <c r="F31" s="153">
        <f>'CH 2.4'!F31/'CH 2.4.a'!T$11*10000</f>
        <v>6.1735327896470142</v>
      </c>
      <c r="G31" s="153">
        <f>'CH 2.4'!G31/'CH 2.4.a'!V$10*10000</f>
        <v>7.0913711439854685</v>
      </c>
      <c r="H31" s="153">
        <f>'CH 2.4'!H31/'CH 2.4.a'!T$6*10000</f>
        <v>5.4930972108036906</v>
      </c>
      <c r="I31" s="123">
        <v>2018</v>
      </c>
    </row>
    <row r="32" spans="1:9" ht="18" x14ac:dyDescent="0.25">
      <c r="A32" s="116" t="s">
        <v>8</v>
      </c>
      <c r="B32" s="378">
        <f>'CH 2.4'!B32/'CH 2.4.a'!T$7*10000</f>
        <v>0.90211959671730957</v>
      </c>
      <c r="C32" s="378">
        <f>'CH 2.4'!C32/'CH 2.4.a'!T$8*10000</f>
        <v>2.5148177987892946</v>
      </c>
      <c r="D32" s="378">
        <f>'CH 2.4'!D32/'CH 2.4.a'!T$9*10000</f>
        <v>1.6615958862333549</v>
      </c>
      <c r="E32" s="378">
        <f>'CH 2.4'!E32/'CH 2.4.a'!T$10*10000</f>
        <v>0.76710680777954954</v>
      </c>
      <c r="F32" s="378">
        <f>'CH 2.4'!F32/'CH 2.4.a'!T$11*10000</f>
        <v>1.547006162663894</v>
      </c>
      <c r="G32" s="378">
        <f>'CH 2.4'!G32/'CH 2.4.a'!V$10*10000</f>
        <v>4.4321069649909175</v>
      </c>
      <c r="H32" s="378">
        <f>'CH 2.4'!H32/'CH 2.4.a'!T$6*10000</f>
        <v>1.7133006448545789</v>
      </c>
      <c r="I32" s="143" t="s">
        <v>72</v>
      </c>
    </row>
    <row r="33" spans="1:9" ht="18" x14ac:dyDescent="0.25">
      <c r="A33" s="105" t="s">
        <v>13</v>
      </c>
      <c r="B33" s="378" t="s">
        <v>31</v>
      </c>
      <c r="C33" s="378">
        <f>'CH 2.4'!C33/'CH 2.4.a'!T$8*10000</f>
        <v>0.80500781389816056</v>
      </c>
      <c r="D33" s="378">
        <f>'CH 2.4'!D33/'CH 2.4.a'!T$9*10000</f>
        <v>1.2381163871302934</v>
      </c>
      <c r="E33" s="378">
        <f>'CH 2.4'!E33/'CH 2.4.a'!T$10*10000</f>
        <v>0.68452873782027801</v>
      </c>
      <c r="F33" s="378">
        <f>'CH 2.4'!F33/'CH 2.4.a'!T$11*10000</f>
        <v>1.547006162663894</v>
      </c>
      <c r="G33" s="378">
        <f>'CH 2.4'!G33/'CH 2.4.a'!V$10*10000</f>
        <v>4.4321069649909175</v>
      </c>
      <c r="H33" s="378" t="s">
        <v>31</v>
      </c>
      <c r="I33" s="144" t="s">
        <v>14</v>
      </c>
    </row>
    <row r="34" spans="1:9" ht="18" x14ac:dyDescent="0.25">
      <c r="A34" s="105" t="s">
        <v>15</v>
      </c>
      <c r="B34" s="378" t="s">
        <v>31</v>
      </c>
      <c r="C34" s="378">
        <f>'CH 2.4'!C34/'CH 2.4.a'!T$8*10000</f>
        <v>0</v>
      </c>
      <c r="D34" s="378">
        <f>'CH 2.4'!D34/'CH 2.4.a'!T$9*10000</f>
        <v>0.42347949910306143</v>
      </c>
      <c r="E34" s="378">
        <f>'CH 2.4'!E34/'CH 2.4.a'!T$10*10000</f>
        <v>8.2578069959271624E-2</v>
      </c>
      <c r="F34" s="157" t="s">
        <v>171</v>
      </c>
      <c r="G34" s="157" t="s">
        <v>171</v>
      </c>
      <c r="H34" s="378" t="s">
        <v>31</v>
      </c>
      <c r="I34" s="145" t="s">
        <v>16</v>
      </c>
    </row>
    <row r="35" spans="1:9" ht="18.75" thickBot="1" x14ac:dyDescent="0.3">
      <c r="A35" s="115" t="s">
        <v>9</v>
      </c>
      <c r="B35" s="378">
        <f>'CH 2.4'!B35/'CH 2.4.a'!T$7*10000</f>
        <v>5.7949173621083503</v>
      </c>
      <c r="C35" s="378">
        <f>'CH 2.4'!C35/'CH 2.4.a'!T$8*10000</f>
        <v>6.4600213826042472</v>
      </c>
      <c r="D35" s="378">
        <f>'CH 2.4'!D35/'CH 2.4.a'!T$9*10000</f>
        <v>3.3471340763029254</v>
      </c>
      <c r="E35" s="378">
        <f>'CH 2.4'!E35/'CH 2.4.a'!T$10*10000</f>
        <v>2.3556481009434327</v>
      </c>
      <c r="F35" s="378">
        <f>'CH 2.4'!F35/'CH 2.4.a'!T$11*10000</f>
        <v>4.6265266269831207</v>
      </c>
      <c r="G35" s="378">
        <f>'CH 2.4'!G35/'CH 2.4.a'!V$10*10000</f>
        <v>2.6592641789945506</v>
      </c>
      <c r="H35" s="378">
        <f>'CH 2.4'!H35/'CH 2.4.a'!T$6*10000</f>
        <v>3.7797965659491113</v>
      </c>
      <c r="I35" s="147" t="s">
        <v>10</v>
      </c>
    </row>
    <row r="36" spans="1:9" ht="15.75" thickTop="1" x14ac:dyDescent="0.25">
      <c r="A36" s="122">
        <v>2019</v>
      </c>
      <c r="B36" s="153">
        <f>'CH 2.4'!B36/'CH 2.4.a'!U$7*10000</f>
        <v>6.9193826681669881</v>
      </c>
      <c r="C36" s="153">
        <f>'CH 2.4'!C36/'CH 2.4.a'!U$8*10000</f>
        <v>4.7784137014441725</v>
      </c>
      <c r="D36" s="153">
        <f>'CH 2.4'!D36/'CH 2.4.a'!U$9*10000</f>
        <v>5.4979563634746205</v>
      </c>
      <c r="E36" s="153">
        <f>'CH 2.4'!E36/'CH 2.4.a'!U$10*10000</f>
        <v>3.235217880230675</v>
      </c>
      <c r="F36" s="153">
        <f>'CH 2.4'!F36/'CH 2.4.a'!U$11*10000</f>
        <v>6.5268601551442167</v>
      </c>
      <c r="G36" s="153">
        <f>'CH 2.4'!G36/'CH 2.4.a'!U$12*10000</f>
        <v>7.5685611065554408</v>
      </c>
      <c r="H36" s="153">
        <f>'CH 2.4'!H36/'CH 2.4.a'!U$6*10000</f>
        <v>5.7452344971990534</v>
      </c>
      <c r="I36" s="123">
        <v>2019</v>
      </c>
    </row>
    <row r="37" spans="1:9" ht="18" x14ac:dyDescent="0.25">
      <c r="A37" s="116" t="s">
        <v>8</v>
      </c>
      <c r="B37" s="378">
        <f>'CH 2.4'!B37/'CH 2.4.a'!U$7*10000</f>
        <v>0.93121253973962659</v>
      </c>
      <c r="C37" s="378">
        <f>'CH 2.4'!C37/'CH 2.4.a'!U$8*10000</f>
        <v>1.1255219860947487</v>
      </c>
      <c r="D37" s="378">
        <f>'CH 2.4'!D37/'CH 2.4.a'!U$9*10000</f>
        <v>1.9077584192187489</v>
      </c>
      <c r="E37" s="378">
        <f>'CH 2.4'!E37/'CH 2.4.a'!U$10*10000</f>
        <v>0.80339078551913012</v>
      </c>
      <c r="F37" s="378">
        <f>'CH 2.4'!F37/'CH 2.4.a'!U$11*10000</f>
        <v>1.7469264454655291</v>
      </c>
      <c r="G37" s="378">
        <f>'CH 2.4'!G37/'CH 2.4.a'!U$12*10000</f>
        <v>4.8224658367605393</v>
      </c>
      <c r="H37" s="399">
        <f>'CH 2.4'!H37/'CH 2.4.a'!U$6*10000</f>
        <v>1.8555786642121341</v>
      </c>
      <c r="I37" s="143" t="s">
        <v>72</v>
      </c>
    </row>
    <row r="38" spans="1:9" ht="18" x14ac:dyDescent="0.25">
      <c r="A38" s="105" t="s">
        <v>13</v>
      </c>
      <c r="B38" s="378" t="s">
        <v>31</v>
      </c>
      <c r="C38" s="378" t="s">
        <v>31</v>
      </c>
      <c r="D38" s="378">
        <f>'CH 2.4'!D38/'CH 2.4.a'!U$9*10000</f>
        <v>1.4153299669541057</v>
      </c>
      <c r="E38" s="378">
        <f>'CH 2.4'!E38/'CH 2.4.a'!U$10*10000</f>
        <v>0.71677183290251234</v>
      </c>
      <c r="F38" s="378">
        <f>'CH 2.4'!F38/'CH 2.4.a'!U$11*10000</f>
        <v>1.7469264454655291</v>
      </c>
      <c r="G38" s="378">
        <f>'CH 2.4'!G38/'CH 2.4.a'!U$12*10000</f>
        <v>4.8224658367605393</v>
      </c>
      <c r="H38" s="399" t="s">
        <v>31</v>
      </c>
      <c r="I38" s="144" t="s">
        <v>14</v>
      </c>
    </row>
    <row r="39" spans="1:9" ht="18" x14ac:dyDescent="0.25">
      <c r="A39" s="105" t="s">
        <v>15</v>
      </c>
      <c r="B39" s="378" t="s">
        <v>31</v>
      </c>
      <c r="C39" s="378" t="s">
        <v>31</v>
      </c>
      <c r="D39" s="378">
        <f>'CH 2.4'!D39/'CH 2.4.a'!U$9*10000</f>
        <v>0.49242845226464338</v>
      </c>
      <c r="E39" s="378">
        <f>'CH 2.4'!E39/'CH 2.4.a'!U$10*10000</f>
        <v>8.6618952616617798E-2</v>
      </c>
      <c r="F39" s="157" t="s">
        <v>171</v>
      </c>
      <c r="G39" s="157" t="s">
        <v>171</v>
      </c>
      <c r="H39" s="399" t="s">
        <v>31</v>
      </c>
      <c r="I39" s="145" t="s">
        <v>16</v>
      </c>
    </row>
    <row r="40" spans="1:9" ht="18.75" thickBot="1" x14ac:dyDescent="0.3">
      <c r="A40" s="115" t="s">
        <v>9</v>
      </c>
      <c r="B40" s="166">
        <f>'CH 2.4'!B40/'CH 2.4.a'!U$7*10000</f>
        <v>5.9881701284273614</v>
      </c>
      <c r="C40" s="166">
        <f>'CH 2.4'!C40/'CH 2.4.a'!U$8*10000</f>
        <v>3.652891715349424</v>
      </c>
      <c r="D40" s="166">
        <f>'CH 2.4'!D40/'CH 2.4.a'!U$9*10000</f>
        <v>3.590197944255872</v>
      </c>
      <c r="E40" s="166">
        <f>'CH 2.4'!E40/'CH 2.4.a'!U$10*10000</f>
        <v>2.4318270947115446</v>
      </c>
      <c r="F40" s="166">
        <f>'CH 2.4'!F40/'CH 2.4.a'!U$11*10000</f>
        <v>4.7799337096786871</v>
      </c>
      <c r="G40" s="166">
        <f>'CH 2.4'!G40/'CH 2.4.a'!U$12*10000</f>
        <v>2.746095269794901</v>
      </c>
      <c r="H40" s="397">
        <f>'CH 2.4'!H40/'CH 2.4.a'!U$6*10000</f>
        <v>3.8896558329869197</v>
      </c>
      <c r="I40" s="147" t="s">
        <v>10</v>
      </c>
    </row>
    <row r="41" spans="1:9" ht="15.75" thickTop="1" x14ac:dyDescent="0.25"/>
  </sheetData>
  <mergeCells count="1">
    <mergeCell ref="L4:Q4"/>
  </mergeCells>
  <printOptions horizontalCentered="1"/>
  <pageMargins left="0.45" right="0.45" top="0.5" bottom="0.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zoomScaleNormal="100" zoomScaleSheetLayoutView="100" workbookViewId="0">
      <selection activeCell="C24" sqref="C24"/>
    </sheetView>
  </sheetViews>
  <sheetFormatPr defaultRowHeight="15" x14ac:dyDescent="0.25"/>
  <cols>
    <col min="1" max="1" width="40.7109375" customWidth="1"/>
    <col min="2" max="2" width="11.140625" customWidth="1"/>
    <col min="3" max="3" width="40.7109375" customWidth="1"/>
  </cols>
  <sheetData>
    <row r="1" spans="1:3" ht="15.75" x14ac:dyDescent="0.25">
      <c r="A1" s="405" t="s">
        <v>96</v>
      </c>
      <c r="B1" s="248" t="s">
        <v>97</v>
      </c>
      <c r="C1" s="406" t="s">
        <v>98</v>
      </c>
    </row>
    <row r="2" spans="1:3" x14ac:dyDescent="0.25">
      <c r="A2" s="405"/>
      <c r="B2" s="249" t="s">
        <v>99</v>
      </c>
      <c r="C2" s="406"/>
    </row>
    <row r="3" spans="1:3" ht="23.25" x14ac:dyDescent="0.25">
      <c r="A3" s="191" t="s">
        <v>100</v>
      </c>
      <c r="B3" s="60"/>
      <c r="C3" s="190" t="s">
        <v>101</v>
      </c>
    </row>
    <row r="4" spans="1:3" ht="23.25" x14ac:dyDescent="0.25">
      <c r="A4" s="191" t="s">
        <v>102</v>
      </c>
      <c r="B4" s="61"/>
      <c r="C4" s="190" t="s">
        <v>103</v>
      </c>
    </row>
    <row r="5" spans="1:3" ht="23.25" x14ac:dyDescent="0.25">
      <c r="A5" s="191" t="s">
        <v>104</v>
      </c>
      <c r="B5" s="60"/>
      <c r="C5" s="190" t="s">
        <v>105</v>
      </c>
    </row>
    <row r="6" spans="1:3" ht="23.25" x14ac:dyDescent="0.25">
      <c r="A6" s="191" t="s">
        <v>106</v>
      </c>
      <c r="B6" s="60"/>
      <c r="C6" s="190" t="s">
        <v>107</v>
      </c>
    </row>
    <row r="7" spans="1:3" ht="23.25" x14ac:dyDescent="0.25">
      <c r="A7" s="191" t="s">
        <v>108</v>
      </c>
      <c r="B7" s="60"/>
      <c r="C7" s="190" t="s">
        <v>109</v>
      </c>
    </row>
    <row r="8" spans="1:3" ht="23.25" x14ac:dyDescent="0.25">
      <c r="A8" s="191" t="s">
        <v>110</v>
      </c>
      <c r="B8" s="60"/>
      <c r="C8" s="190" t="s">
        <v>111</v>
      </c>
    </row>
    <row r="9" spans="1:3" ht="23.25" x14ac:dyDescent="0.25">
      <c r="A9" s="191" t="s">
        <v>112</v>
      </c>
      <c r="B9" s="61"/>
      <c r="C9" s="190" t="s">
        <v>113</v>
      </c>
    </row>
    <row r="10" spans="1:3" ht="23.25" x14ac:dyDescent="0.25">
      <c r="A10" s="191" t="s">
        <v>135</v>
      </c>
      <c r="B10" s="61"/>
      <c r="C10" s="190" t="s">
        <v>140</v>
      </c>
    </row>
    <row r="11" spans="1:3" ht="23.25" x14ac:dyDescent="0.25">
      <c r="A11" s="192" t="s">
        <v>136</v>
      </c>
      <c r="B11" s="61"/>
      <c r="C11" s="190" t="s">
        <v>139</v>
      </c>
    </row>
    <row r="12" spans="1:3" ht="36.75" thickBot="1" x14ac:dyDescent="0.3">
      <c r="A12" s="258" t="s">
        <v>137</v>
      </c>
      <c r="B12" s="259"/>
      <c r="C12" s="260" t="s">
        <v>138</v>
      </c>
    </row>
    <row r="13" spans="1:3" ht="15.75" thickTop="1" x14ac:dyDescent="0.25"/>
  </sheetData>
  <mergeCells count="2">
    <mergeCell ref="A1:A2"/>
    <mergeCell ref="C1:C2"/>
  </mergeCells>
  <printOptions horizontalCentered="1"/>
  <pageMargins left="0.45" right="0.45"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rightToLeft="1" view="pageBreakPreview" topLeftCell="E1" zoomScale="85" zoomScaleNormal="85" zoomScaleSheetLayoutView="85" workbookViewId="0">
      <selection activeCell="R7" sqref="R7"/>
    </sheetView>
  </sheetViews>
  <sheetFormatPr defaultRowHeight="15" x14ac:dyDescent="0.25"/>
  <cols>
    <col min="1" max="1" width="17.7109375" customWidth="1"/>
    <col min="2" max="7" width="8.7109375" customWidth="1"/>
    <col min="8" max="8" width="9.7109375" customWidth="1"/>
    <col min="9" max="9" width="18.7109375" customWidth="1"/>
  </cols>
  <sheetData>
    <row r="1" spans="1:18" ht="18.75" x14ac:dyDescent="0.45">
      <c r="A1" s="261" t="s">
        <v>218</v>
      </c>
      <c r="B1" s="87"/>
      <c r="C1" s="87"/>
      <c r="D1" s="87"/>
      <c r="E1" s="87"/>
      <c r="F1" s="87"/>
      <c r="G1" s="87"/>
      <c r="H1" s="87"/>
      <c r="I1" s="87"/>
    </row>
    <row r="2" spans="1:18" x14ac:dyDescent="0.25">
      <c r="A2" s="262" t="s">
        <v>219</v>
      </c>
      <c r="B2" s="86"/>
      <c r="C2" s="86"/>
      <c r="D2" s="86"/>
      <c r="E2" s="86"/>
      <c r="F2" s="86"/>
      <c r="G2" s="86"/>
      <c r="H2" s="86"/>
      <c r="I2" s="86"/>
    </row>
    <row r="3" spans="1:18" ht="16.5" x14ac:dyDescent="0.35">
      <c r="A3" s="29" t="s">
        <v>63</v>
      </c>
      <c r="B3" s="84"/>
      <c r="C3" s="84"/>
      <c r="D3" s="84"/>
      <c r="E3" s="84"/>
      <c r="F3" s="84"/>
      <c r="G3" s="84"/>
      <c r="H3" s="84"/>
      <c r="I3" s="34" t="s">
        <v>64</v>
      </c>
    </row>
    <row r="4" spans="1:18" ht="36" x14ac:dyDescent="0.45">
      <c r="A4" s="103"/>
      <c r="B4" s="111" t="s">
        <v>181</v>
      </c>
      <c r="C4" s="112" t="s">
        <v>60</v>
      </c>
      <c r="D4" s="112" t="s">
        <v>62</v>
      </c>
      <c r="E4" s="112" t="s">
        <v>182</v>
      </c>
      <c r="F4" s="112" t="s">
        <v>183</v>
      </c>
      <c r="G4" s="113" t="s">
        <v>184</v>
      </c>
      <c r="H4" s="114" t="s">
        <v>59</v>
      </c>
      <c r="I4" s="103"/>
    </row>
    <row r="5" spans="1:18" ht="19.5" thickBot="1" x14ac:dyDescent="0.5">
      <c r="A5" s="109" t="s">
        <v>180</v>
      </c>
      <c r="B5" s="118" t="s">
        <v>1</v>
      </c>
      <c r="C5" s="119" t="s">
        <v>2</v>
      </c>
      <c r="D5" s="119" t="s">
        <v>3</v>
      </c>
      <c r="E5" s="119" t="s">
        <v>4</v>
      </c>
      <c r="F5" s="119" t="s">
        <v>5</v>
      </c>
      <c r="G5" s="120" t="s">
        <v>6</v>
      </c>
      <c r="H5" s="121" t="s">
        <v>169</v>
      </c>
      <c r="I5" s="210" t="s">
        <v>179</v>
      </c>
      <c r="K5" t="s">
        <v>255</v>
      </c>
      <c r="N5">
        <v>5</v>
      </c>
    </row>
    <row r="6" spans="1:18" ht="15" customHeight="1" x14ac:dyDescent="0.25">
      <c r="A6" s="122">
        <v>2013</v>
      </c>
      <c r="B6" s="106">
        <f>SUM(B7,B10)</f>
        <v>30723</v>
      </c>
      <c r="C6" s="106">
        <f>SUM(C7,C10)</f>
        <v>6542</v>
      </c>
      <c r="D6" s="106">
        <f>SUM(D10,D7)</f>
        <v>154359</v>
      </c>
      <c r="E6" s="106">
        <f>SUM(E7,E10)</f>
        <v>16942</v>
      </c>
      <c r="F6" s="106">
        <f>SUM(F7,F10)</f>
        <v>12388</v>
      </c>
      <c r="G6" s="106">
        <f>SUM(G7,G10)</f>
        <v>21883</v>
      </c>
      <c r="H6" s="124">
        <f t="shared" ref="H6:H15" si="0">SUM(B6:G6)</f>
        <v>242837</v>
      </c>
      <c r="I6" s="123">
        <v>2013</v>
      </c>
      <c r="L6" t="s">
        <v>181</v>
      </c>
      <c r="M6" t="s">
        <v>60</v>
      </c>
      <c r="N6" t="s">
        <v>62</v>
      </c>
      <c r="O6" t="s">
        <v>182</v>
      </c>
      <c r="P6" t="s">
        <v>183</v>
      </c>
      <c r="Q6" t="s">
        <v>184</v>
      </c>
      <c r="R6" t="s">
        <v>59</v>
      </c>
    </row>
    <row r="7" spans="1:18" ht="18.75" customHeight="1" x14ac:dyDescent="0.25">
      <c r="A7" s="116" t="s">
        <v>8</v>
      </c>
      <c r="B7" s="33">
        <f>SUM(B8:B9)</f>
        <v>15442</v>
      </c>
      <c r="C7" s="33">
        <f>SUM(C8:C9)</f>
        <v>5066</v>
      </c>
      <c r="D7" s="33">
        <f>SUM(D8:D9)</f>
        <v>113622</v>
      </c>
      <c r="E7" s="33">
        <v>14468</v>
      </c>
      <c r="F7" s="33">
        <v>9239</v>
      </c>
      <c r="G7" s="33">
        <v>16649</v>
      </c>
      <c r="H7" s="125">
        <f t="shared" si="0"/>
        <v>174486</v>
      </c>
      <c r="I7" s="143" t="s">
        <v>72</v>
      </c>
      <c r="K7" t="s">
        <v>270</v>
      </c>
      <c r="L7" s="2">
        <f>(EXP(LN(B36/B16)/$N$5)-1)*100</f>
        <v>3.9953270171044553</v>
      </c>
      <c r="M7" s="2">
        <f t="shared" ref="M7:R7" si="1">(EXP(LN(C36/C16)/$N$5)-1)*100</f>
        <v>-0.52576578478874536</v>
      </c>
      <c r="N7" s="2">
        <f t="shared" si="1"/>
        <v>2.9025229083427195</v>
      </c>
      <c r="O7" s="2">
        <f t="shared" si="1"/>
        <v>1.0058898938662519</v>
      </c>
      <c r="P7" s="2">
        <f t="shared" si="1"/>
        <v>8.6950782237921853</v>
      </c>
      <c r="Q7" s="2">
        <f t="shared" si="1"/>
        <v>2.2860619178636021</v>
      </c>
      <c r="R7" s="2">
        <f t="shared" si="1"/>
        <v>3.1632116018750933</v>
      </c>
    </row>
    <row r="8" spans="1:18" ht="18" x14ac:dyDescent="0.25">
      <c r="A8" s="105" t="s">
        <v>13</v>
      </c>
      <c r="B8" s="126">
        <v>3806</v>
      </c>
      <c r="C8" s="126">
        <v>3174</v>
      </c>
      <c r="D8" s="126">
        <v>83862</v>
      </c>
      <c r="E8" s="126">
        <v>13059</v>
      </c>
      <c r="F8" s="33">
        <v>9239</v>
      </c>
      <c r="G8" s="126">
        <v>16649</v>
      </c>
      <c r="H8" s="149">
        <f>SUM(B8:G8)</f>
        <v>129789</v>
      </c>
      <c r="I8" s="144" t="s">
        <v>14</v>
      </c>
      <c r="K8" t="s">
        <v>8</v>
      </c>
      <c r="L8" s="2">
        <f>(EXP(LN(B37/B17)/$N$5)-1)*100</f>
        <v>4.5719056816081682</v>
      </c>
      <c r="M8" s="2">
        <f t="shared" ref="M8:R8" si="2">(EXP(LN(C37/C17)/$N$5)-1)*100</f>
        <v>-1.6858381673208522</v>
      </c>
      <c r="N8" s="2">
        <f t="shared" si="2"/>
        <v>2.9992828419191708</v>
      </c>
      <c r="O8" s="2">
        <f t="shared" si="2"/>
        <v>2.9573773240043622E-2</v>
      </c>
      <c r="P8" s="2">
        <f t="shared" si="2"/>
        <v>8.4865076639781378</v>
      </c>
      <c r="Q8" s="2">
        <f t="shared" si="2"/>
        <v>0.87076662549796513</v>
      </c>
      <c r="R8" s="2">
        <f t="shared" si="2"/>
        <v>2.925606163431449</v>
      </c>
    </row>
    <row r="9" spans="1:18" ht="18" x14ac:dyDescent="0.25">
      <c r="A9" s="105" t="s">
        <v>15</v>
      </c>
      <c r="B9" s="126">
        <v>11636</v>
      </c>
      <c r="C9" s="126">
        <v>1892</v>
      </c>
      <c r="D9" s="126">
        <v>29760</v>
      </c>
      <c r="E9" s="126">
        <v>1409</v>
      </c>
      <c r="F9" s="141" t="s">
        <v>171</v>
      </c>
      <c r="G9" s="141" t="s">
        <v>171</v>
      </c>
      <c r="H9" s="149">
        <f>SUM(B9:G9)</f>
        <v>44697</v>
      </c>
      <c r="I9" s="145" t="s">
        <v>16</v>
      </c>
      <c r="K9" t="s">
        <v>9</v>
      </c>
      <c r="L9" s="2">
        <f>(EXP(LN(B40/B20)/$N$5)-1)*100</f>
        <v>3.6584938477564499</v>
      </c>
      <c r="M9" s="2">
        <f t="shared" ref="M9:Q9" si="3">(EXP(LN(C40/C20)/$N$5)-1)*100</f>
        <v>3.1171184618106862</v>
      </c>
      <c r="N9" s="2">
        <f t="shared" si="3"/>
        <v>2.5994221012878072</v>
      </c>
      <c r="O9" s="2">
        <f t="shared" si="3"/>
        <v>5.5692330556024849</v>
      </c>
      <c r="P9" s="2">
        <f t="shared" si="3"/>
        <v>9.3095754643711892</v>
      </c>
      <c r="Q9" s="2">
        <f t="shared" si="3"/>
        <v>6.4967912320481158</v>
      </c>
      <c r="R9" s="2">
        <f>(EXP(LN(H40/H20)/$N$5)-1)*100</f>
        <v>3.7101105500627396</v>
      </c>
    </row>
    <row r="10" spans="1:18" ht="18.75" thickBot="1" x14ac:dyDescent="0.3">
      <c r="A10" s="104" t="s">
        <v>9</v>
      </c>
      <c r="B10" s="126">
        <v>15281</v>
      </c>
      <c r="C10" s="126">
        <v>1476</v>
      </c>
      <c r="D10" s="126">
        <v>40737</v>
      </c>
      <c r="E10" s="126">
        <v>2474</v>
      </c>
      <c r="F10" s="129">
        <v>3149</v>
      </c>
      <c r="G10" s="126">
        <v>5234</v>
      </c>
      <c r="H10" s="127">
        <f t="shared" si="0"/>
        <v>68351</v>
      </c>
      <c r="I10" s="146" t="s">
        <v>10</v>
      </c>
    </row>
    <row r="11" spans="1:18" x14ac:dyDescent="0.25">
      <c r="A11" s="122">
        <v>2014</v>
      </c>
      <c r="B11" s="106">
        <f>SUM(B12,B15)</f>
        <v>36478</v>
      </c>
      <c r="C11" s="106">
        <f>SUM(C12,C15)</f>
        <v>6584</v>
      </c>
      <c r="D11" s="106">
        <f>SUM(D15,D12)</f>
        <v>165334</v>
      </c>
      <c r="E11" s="106">
        <f>SUM(E12,E15)</f>
        <v>18756</v>
      </c>
      <c r="F11" s="106">
        <f>SUM(F12,F15)</f>
        <v>12768</v>
      </c>
      <c r="G11" s="106">
        <v>23710</v>
      </c>
      <c r="H11" s="124">
        <f t="shared" si="0"/>
        <v>263630</v>
      </c>
      <c r="I11" s="123">
        <v>2014</v>
      </c>
    </row>
    <row r="12" spans="1:18" ht="18" x14ac:dyDescent="0.25">
      <c r="A12" s="116" t="s">
        <v>8</v>
      </c>
      <c r="B12" s="33">
        <f>SUM(B13:B14)</f>
        <v>17464</v>
      </c>
      <c r="C12" s="33">
        <f>SUM(C13:C14)</f>
        <v>5100</v>
      </c>
      <c r="D12" s="33">
        <f>SUM(D13:D14)</f>
        <v>123566</v>
      </c>
      <c r="E12" s="33">
        <v>16065</v>
      </c>
      <c r="F12" s="33">
        <v>9823</v>
      </c>
      <c r="G12" s="33">
        <v>18075</v>
      </c>
      <c r="H12" s="125">
        <f t="shared" si="0"/>
        <v>190093</v>
      </c>
      <c r="I12" s="143" t="s">
        <v>72</v>
      </c>
    </row>
    <row r="13" spans="1:18" ht="18" x14ac:dyDescent="0.25">
      <c r="A13" s="105" t="s">
        <v>13</v>
      </c>
      <c r="B13" s="126">
        <v>3798</v>
      </c>
      <c r="C13" s="126">
        <v>3230</v>
      </c>
      <c r="D13" s="126">
        <v>91854</v>
      </c>
      <c r="E13" s="126">
        <v>14623</v>
      </c>
      <c r="F13" s="33">
        <v>9823</v>
      </c>
      <c r="G13" s="126">
        <v>18075</v>
      </c>
      <c r="H13" s="125">
        <f t="shared" si="0"/>
        <v>141403</v>
      </c>
      <c r="I13" s="144" t="s">
        <v>14</v>
      </c>
      <c r="K13" t="s">
        <v>271</v>
      </c>
    </row>
    <row r="14" spans="1:18" ht="18" x14ac:dyDescent="0.25">
      <c r="A14" s="105" t="s">
        <v>15</v>
      </c>
      <c r="B14" s="126">
        <v>13666</v>
      </c>
      <c r="C14" s="126">
        <v>1870</v>
      </c>
      <c r="D14" s="126">
        <v>31712</v>
      </c>
      <c r="E14" s="126">
        <v>1442</v>
      </c>
      <c r="F14" s="141" t="s">
        <v>171</v>
      </c>
      <c r="G14" s="141" t="s">
        <v>171</v>
      </c>
      <c r="H14" s="125">
        <f t="shared" si="0"/>
        <v>48690</v>
      </c>
      <c r="I14" s="145" t="s">
        <v>16</v>
      </c>
      <c r="K14" t="s">
        <v>8</v>
      </c>
      <c r="L14" s="2">
        <f>H37/H36*100</f>
        <v>69.230035131250105</v>
      </c>
      <c r="M14" s="20"/>
      <c r="N14" s="19"/>
    </row>
    <row r="15" spans="1:18" ht="18.75" thickBot="1" x14ac:dyDescent="0.3">
      <c r="A15" s="104" t="s">
        <v>9</v>
      </c>
      <c r="B15" s="126">
        <v>19014</v>
      </c>
      <c r="C15" s="126">
        <v>1484</v>
      </c>
      <c r="D15" s="126">
        <v>41768</v>
      </c>
      <c r="E15" s="126">
        <v>2691</v>
      </c>
      <c r="F15" s="126">
        <v>2945</v>
      </c>
      <c r="G15" s="126">
        <v>5635</v>
      </c>
      <c r="H15" s="127">
        <f t="shared" si="0"/>
        <v>73537</v>
      </c>
      <c r="I15" s="146" t="s">
        <v>10</v>
      </c>
      <c r="K15" t="s">
        <v>9</v>
      </c>
      <c r="L15" s="2">
        <f>100-L14</f>
        <v>30.769964868749895</v>
      </c>
    </row>
    <row r="16" spans="1:18" x14ac:dyDescent="0.25">
      <c r="A16" s="122">
        <v>2015</v>
      </c>
      <c r="B16" s="106">
        <f>SUM(B17,B20)</f>
        <v>46155</v>
      </c>
      <c r="C16" s="106">
        <f>SUM(C17,C20)</f>
        <v>6612</v>
      </c>
      <c r="D16" s="106">
        <f>SUM(D20,D17)</f>
        <v>172485</v>
      </c>
      <c r="E16" s="106">
        <f>SUM(E20,E17)</f>
        <v>19331</v>
      </c>
      <c r="F16" s="134">
        <f>SUM(F17,F20)</f>
        <v>14951</v>
      </c>
      <c r="G16" s="106">
        <f>SUM(G20,G17)</f>
        <v>27430</v>
      </c>
      <c r="H16" s="150">
        <f t="shared" ref="H16:H25" si="4">SUM(B16:G16)</f>
        <v>286964</v>
      </c>
      <c r="I16" s="123">
        <v>2015</v>
      </c>
    </row>
    <row r="17" spans="1:9" ht="18" x14ac:dyDescent="0.25">
      <c r="A17" s="116" t="s">
        <v>8</v>
      </c>
      <c r="B17" s="33">
        <f t="shared" ref="B17:G17" si="5">SUM(B18:B19)</f>
        <v>16832</v>
      </c>
      <c r="C17" s="33">
        <f t="shared" si="5"/>
        <v>5129</v>
      </c>
      <c r="D17" s="33">
        <f t="shared" si="5"/>
        <v>130500</v>
      </c>
      <c r="E17" s="33">
        <f t="shared" si="5"/>
        <v>16221</v>
      </c>
      <c r="F17" s="36">
        <v>11205</v>
      </c>
      <c r="G17" s="139">
        <f t="shared" si="5"/>
        <v>21082</v>
      </c>
      <c r="H17" s="151">
        <f t="shared" si="4"/>
        <v>200969</v>
      </c>
      <c r="I17" s="143" t="s">
        <v>72</v>
      </c>
    </row>
    <row r="18" spans="1:9" ht="18" x14ac:dyDescent="0.25">
      <c r="A18" s="105" t="s">
        <v>13</v>
      </c>
      <c r="B18" s="126">
        <v>3844</v>
      </c>
      <c r="C18" s="126">
        <v>3342</v>
      </c>
      <c r="D18" s="126">
        <v>95379</v>
      </c>
      <c r="E18" s="126">
        <v>14675</v>
      </c>
      <c r="F18" s="133">
        <v>11205</v>
      </c>
      <c r="G18" s="140">
        <v>21082</v>
      </c>
      <c r="H18" s="151">
        <f t="shared" si="4"/>
        <v>149527</v>
      </c>
      <c r="I18" s="144" t="s">
        <v>14</v>
      </c>
    </row>
    <row r="19" spans="1:9" ht="18" x14ac:dyDescent="0.25">
      <c r="A19" s="105" t="s">
        <v>15</v>
      </c>
      <c r="B19" s="126">
        <v>12988</v>
      </c>
      <c r="C19" s="126">
        <v>1787</v>
      </c>
      <c r="D19" s="126">
        <v>35121</v>
      </c>
      <c r="E19" s="126">
        <v>1546</v>
      </c>
      <c r="F19" s="141" t="s">
        <v>171</v>
      </c>
      <c r="G19" s="141" t="s">
        <v>171</v>
      </c>
      <c r="H19" s="151">
        <f t="shared" si="4"/>
        <v>51442</v>
      </c>
      <c r="I19" s="145" t="s">
        <v>16</v>
      </c>
    </row>
    <row r="20" spans="1:9" ht="18.75" thickBot="1" x14ac:dyDescent="0.3">
      <c r="A20" s="104" t="s">
        <v>9</v>
      </c>
      <c r="B20" s="126">
        <v>29323</v>
      </c>
      <c r="C20" s="126">
        <v>1483</v>
      </c>
      <c r="D20" s="126">
        <v>41985</v>
      </c>
      <c r="E20" s="126">
        <v>3110</v>
      </c>
      <c r="F20" s="133">
        <v>3746</v>
      </c>
      <c r="G20" s="140">
        <v>6348</v>
      </c>
      <c r="H20" s="149">
        <f t="shared" si="4"/>
        <v>85995</v>
      </c>
      <c r="I20" s="146" t="s">
        <v>10</v>
      </c>
    </row>
    <row r="21" spans="1:9" x14ac:dyDescent="0.25">
      <c r="A21" s="122">
        <v>2016</v>
      </c>
      <c r="B21" s="106">
        <f t="shared" ref="B21:G21" si="6">SUM(B25,B22)</f>
        <v>51777</v>
      </c>
      <c r="C21" s="106">
        <f t="shared" si="6"/>
        <v>6615</v>
      </c>
      <c r="D21" s="106">
        <f t="shared" si="6"/>
        <v>180821</v>
      </c>
      <c r="E21" s="106">
        <f t="shared" si="6"/>
        <v>19760</v>
      </c>
      <c r="F21" s="106">
        <f t="shared" si="6"/>
        <v>16968</v>
      </c>
      <c r="G21" s="106">
        <f t="shared" si="6"/>
        <v>28054</v>
      </c>
      <c r="H21" s="150">
        <f t="shared" si="4"/>
        <v>303995</v>
      </c>
      <c r="I21" s="123">
        <v>2016</v>
      </c>
    </row>
    <row r="22" spans="1:9" ht="18" x14ac:dyDescent="0.25">
      <c r="A22" s="116" t="s">
        <v>8</v>
      </c>
      <c r="B22" s="33">
        <f>SUM(B23:B24)</f>
        <v>16453</v>
      </c>
      <c r="C22" s="33">
        <f>SUM(C23:C24)</f>
        <v>5038</v>
      </c>
      <c r="D22" s="33">
        <f>SUM(D23:D24)</f>
        <v>138183</v>
      </c>
      <c r="E22" s="33">
        <f>SUM(E23:E24)</f>
        <v>16245</v>
      </c>
      <c r="F22" s="36">
        <v>12141</v>
      </c>
      <c r="G22" s="33">
        <f>SUM(G23:G24)</f>
        <v>22469</v>
      </c>
      <c r="H22" s="151">
        <f t="shared" si="4"/>
        <v>210529</v>
      </c>
      <c r="I22" s="143" t="s">
        <v>72</v>
      </c>
    </row>
    <row r="23" spans="1:9" ht="18" x14ac:dyDescent="0.25">
      <c r="A23" s="105" t="s">
        <v>13</v>
      </c>
      <c r="B23" s="126">
        <v>3857</v>
      </c>
      <c r="C23" s="126">
        <v>3242</v>
      </c>
      <c r="D23" s="126">
        <v>101256</v>
      </c>
      <c r="E23" s="126">
        <v>14587</v>
      </c>
      <c r="F23" s="133">
        <v>12141</v>
      </c>
      <c r="G23" s="126">
        <v>22469</v>
      </c>
      <c r="H23" s="151">
        <f t="shared" si="4"/>
        <v>157552</v>
      </c>
      <c r="I23" s="144" t="s">
        <v>14</v>
      </c>
    </row>
    <row r="24" spans="1:9" ht="18" x14ac:dyDescent="0.25">
      <c r="A24" s="105" t="s">
        <v>15</v>
      </c>
      <c r="B24" s="126">
        <v>12596</v>
      </c>
      <c r="C24" s="126">
        <v>1796</v>
      </c>
      <c r="D24" s="126">
        <v>36927</v>
      </c>
      <c r="E24" s="126">
        <v>1658</v>
      </c>
      <c r="F24" s="141" t="s">
        <v>171</v>
      </c>
      <c r="G24" s="141" t="s">
        <v>171</v>
      </c>
      <c r="H24" s="151">
        <f t="shared" si="4"/>
        <v>52977</v>
      </c>
      <c r="I24" s="145" t="s">
        <v>16</v>
      </c>
    </row>
    <row r="25" spans="1:9" ht="18.75" thickBot="1" x14ac:dyDescent="0.3">
      <c r="A25" s="104" t="s">
        <v>9</v>
      </c>
      <c r="B25" s="126">
        <v>35324</v>
      </c>
      <c r="C25" s="126">
        <v>1577</v>
      </c>
      <c r="D25" s="126">
        <v>42638</v>
      </c>
      <c r="E25" s="126">
        <v>3515</v>
      </c>
      <c r="F25" s="133">
        <v>4827</v>
      </c>
      <c r="G25" s="140">
        <v>5585</v>
      </c>
      <c r="H25" s="149">
        <f t="shared" si="4"/>
        <v>93466</v>
      </c>
      <c r="I25" s="146" t="s">
        <v>10</v>
      </c>
    </row>
    <row r="26" spans="1:9" x14ac:dyDescent="0.25">
      <c r="A26" s="122">
        <v>2017</v>
      </c>
      <c r="B26" s="106">
        <f>SUM(B30,B27)</f>
        <v>53915</v>
      </c>
      <c r="C26" s="106">
        <f>SUM(C30,C27)</f>
        <v>6823</v>
      </c>
      <c r="D26" s="106">
        <f>SUM(D30,D27)</f>
        <v>185693</v>
      </c>
      <c r="E26" s="106">
        <f>SUM(E30,E27)</f>
        <v>19942</v>
      </c>
      <c r="F26" s="106">
        <f t="shared" ref="F26" si="7">SUM(F30,F27)</f>
        <v>18018</v>
      </c>
      <c r="G26" s="106">
        <f>SUM(G30,G27)</f>
        <v>29808</v>
      </c>
      <c r="H26" s="150">
        <f t="shared" ref="H26:H27" si="8">SUM(B26:G26)</f>
        <v>314199</v>
      </c>
      <c r="I26" s="123">
        <v>2017</v>
      </c>
    </row>
    <row r="27" spans="1:9" ht="18" x14ac:dyDescent="0.25">
      <c r="A27" s="116" t="s">
        <v>8</v>
      </c>
      <c r="B27" s="33">
        <v>20480</v>
      </c>
      <c r="C27" s="33">
        <f>SUM(C28:C29)</f>
        <v>5009</v>
      </c>
      <c r="D27" s="33">
        <f>SUM(D28:D29)</f>
        <v>139798</v>
      </c>
      <c r="E27" s="33">
        <f>SUM(E28:E29)</f>
        <v>16143</v>
      </c>
      <c r="F27" s="33">
        <f>SUM(F28:F29)</f>
        <v>13686</v>
      </c>
      <c r="G27" s="33">
        <f>SUM(G28:G29)</f>
        <v>23015</v>
      </c>
      <c r="H27" s="151">
        <f t="shared" si="8"/>
        <v>218131</v>
      </c>
      <c r="I27" s="143" t="s">
        <v>72</v>
      </c>
    </row>
    <row r="28" spans="1:9" ht="18" x14ac:dyDescent="0.25">
      <c r="A28" s="105" t="s">
        <v>13</v>
      </c>
      <c r="B28" s="126" t="s">
        <v>31</v>
      </c>
      <c r="C28" s="126">
        <v>3200</v>
      </c>
      <c r="D28" s="126">
        <v>103990</v>
      </c>
      <c r="E28" s="126">
        <v>14408</v>
      </c>
      <c r="F28" s="133">
        <v>13686</v>
      </c>
      <c r="G28" s="126">
        <v>23015</v>
      </c>
      <c r="H28" s="149" t="s">
        <v>11</v>
      </c>
      <c r="I28" s="144" t="s">
        <v>14</v>
      </c>
    </row>
    <row r="29" spans="1:9" ht="18" x14ac:dyDescent="0.25">
      <c r="A29" s="105" t="s">
        <v>15</v>
      </c>
      <c r="B29" s="126" t="s">
        <v>31</v>
      </c>
      <c r="C29" s="126">
        <v>1809</v>
      </c>
      <c r="D29" s="126">
        <v>35808</v>
      </c>
      <c r="E29" s="126">
        <v>1735</v>
      </c>
      <c r="F29" s="141" t="s">
        <v>171</v>
      </c>
      <c r="G29" s="141" t="s">
        <v>171</v>
      </c>
      <c r="H29" s="149" t="s">
        <v>11</v>
      </c>
      <c r="I29" s="145" t="s">
        <v>16</v>
      </c>
    </row>
    <row r="30" spans="1:9" ht="18.75" thickBot="1" x14ac:dyDescent="0.3">
      <c r="A30" s="115" t="s">
        <v>9</v>
      </c>
      <c r="B30" s="130">
        <v>33435</v>
      </c>
      <c r="C30" s="130">
        <v>1814</v>
      </c>
      <c r="D30" s="130">
        <v>45895</v>
      </c>
      <c r="E30" s="130">
        <v>3799</v>
      </c>
      <c r="F30" s="130">
        <v>4332</v>
      </c>
      <c r="G30" s="130">
        <v>6793</v>
      </c>
      <c r="H30" s="152">
        <f t="shared" ref="H30" si="9">SUM(B30:G30)</f>
        <v>96068</v>
      </c>
      <c r="I30" s="147" t="s">
        <v>10</v>
      </c>
    </row>
    <row r="31" spans="1:9" ht="15.75" thickTop="1" x14ac:dyDescent="0.25">
      <c r="A31" s="122">
        <v>2018</v>
      </c>
      <c r="B31" s="106">
        <f>SUM(B32,B35)</f>
        <v>55158</v>
      </c>
      <c r="C31" s="106">
        <v>14978</v>
      </c>
      <c r="D31" s="106">
        <f>SUM(D32,D35)</f>
        <v>184489</v>
      </c>
      <c r="E31" s="106">
        <f>SUM(E32,E35)</f>
        <v>20267</v>
      </c>
      <c r="F31" s="106">
        <f t="shared" ref="F31" si="10">SUM(F32,F35)</f>
        <v>20767</v>
      </c>
      <c r="G31" s="106">
        <f>SUM(G35,G32)</f>
        <v>30676</v>
      </c>
      <c r="H31" s="150">
        <f>SUM(B31:G31)</f>
        <v>326335</v>
      </c>
      <c r="I31" s="123">
        <v>2018</v>
      </c>
    </row>
    <row r="32" spans="1:9" ht="18" x14ac:dyDescent="0.25">
      <c r="A32" s="116" t="s">
        <v>8</v>
      </c>
      <c r="B32" s="33">
        <v>20098</v>
      </c>
      <c r="C32" s="364">
        <v>10994</v>
      </c>
      <c r="D32" s="33">
        <f>SUM(D33:D34)</f>
        <v>141094</v>
      </c>
      <c r="E32" s="33">
        <f>SUM(E33:E34)</f>
        <v>16195</v>
      </c>
      <c r="F32" s="33">
        <f>SUM(F33:F34)</f>
        <v>15620</v>
      </c>
      <c r="G32" s="33">
        <v>22580</v>
      </c>
      <c r="H32" s="151">
        <f>SUM(B32:G32)</f>
        <v>226581</v>
      </c>
      <c r="I32" s="143" t="s">
        <v>72</v>
      </c>
    </row>
    <row r="33" spans="1:11" ht="18" x14ac:dyDescent="0.25">
      <c r="A33" s="105" t="s">
        <v>13</v>
      </c>
      <c r="B33" s="126" t="s">
        <v>31</v>
      </c>
      <c r="C33" s="338">
        <v>3225</v>
      </c>
      <c r="D33" s="126">
        <v>105473</v>
      </c>
      <c r="E33" s="126">
        <v>14433</v>
      </c>
      <c r="F33" s="133">
        <v>15620</v>
      </c>
      <c r="G33" s="126">
        <v>22580</v>
      </c>
      <c r="H33" s="149" t="s">
        <v>11</v>
      </c>
      <c r="I33" s="144" t="s">
        <v>14</v>
      </c>
    </row>
    <row r="34" spans="1:11" ht="18" x14ac:dyDescent="0.25">
      <c r="A34" s="105" t="s">
        <v>15</v>
      </c>
      <c r="B34" s="126" t="s">
        <v>31</v>
      </c>
      <c r="C34" s="365"/>
      <c r="D34" s="126">
        <v>35621</v>
      </c>
      <c r="E34" s="126">
        <v>1762</v>
      </c>
      <c r="F34" s="141" t="s">
        <v>171</v>
      </c>
      <c r="G34" s="141" t="s">
        <v>171</v>
      </c>
      <c r="H34" s="149" t="s">
        <v>11</v>
      </c>
      <c r="I34" s="145" t="s">
        <v>16</v>
      </c>
    </row>
    <row r="35" spans="1:11" ht="18.75" thickBot="1" x14ac:dyDescent="0.3">
      <c r="A35" s="115" t="s">
        <v>9</v>
      </c>
      <c r="B35" s="130">
        <v>35060</v>
      </c>
      <c r="C35" s="366">
        <v>3984</v>
      </c>
      <c r="D35" s="130">
        <v>43395</v>
      </c>
      <c r="E35" s="130">
        <v>4072</v>
      </c>
      <c r="F35" s="130">
        <v>5147</v>
      </c>
      <c r="G35" s="130">
        <v>8096</v>
      </c>
      <c r="H35" s="152">
        <f>SUM(B35:G35)</f>
        <v>99754</v>
      </c>
      <c r="I35" s="147" t="s">
        <v>10</v>
      </c>
    </row>
    <row r="36" spans="1:11" ht="15.75" thickTop="1" x14ac:dyDescent="0.25">
      <c r="A36" s="122">
        <v>2019</v>
      </c>
      <c r="B36" s="106">
        <f t="shared" ref="B36:G36" si="11">SUM(B37,B40)</f>
        <v>56142</v>
      </c>
      <c r="C36" s="106">
        <f t="shared" si="11"/>
        <v>6440</v>
      </c>
      <c r="D36" s="106">
        <f t="shared" si="11"/>
        <v>199013</v>
      </c>
      <c r="E36" s="106">
        <f t="shared" si="11"/>
        <v>20323</v>
      </c>
      <c r="F36" s="106">
        <f t="shared" si="11"/>
        <v>22684</v>
      </c>
      <c r="G36" s="106">
        <f t="shared" si="11"/>
        <v>30712</v>
      </c>
      <c r="H36" s="150">
        <f>SUM(B36:G36)</f>
        <v>335314</v>
      </c>
      <c r="I36" s="123">
        <v>2019</v>
      </c>
    </row>
    <row r="37" spans="1:11" ht="18" x14ac:dyDescent="0.25">
      <c r="A37" s="116" t="s">
        <v>8</v>
      </c>
      <c r="B37" s="33">
        <v>21048</v>
      </c>
      <c r="C37" s="37">
        <v>4711</v>
      </c>
      <c r="D37" s="33">
        <f>SUM(D38:D39)</f>
        <v>151280</v>
      </c>
      <c r="E37" s="33">
        <f>SUM(E38:E39)</f>
        <v>16245</v>
      </c>
      <c r="F37" s="33">
        <f>SUM(F38:F39)</f>
        <v>16838</v>
      </c>
      <c r="G37" s="33">
        <f>SUM(G38:G39)</f>
        <v>22016</v>
      </c>
      <c r="H37" s="388">
        <f>SUM(B37:G37)</f>
        <v>232138</v>
      </c>
      <c r="I37" s="143" t="s">
        <v>72</v>
      </c>
    </row>
    <row r="38" spans="1:11" ht="18" x14ac:dyDescent="0.25">
      <c r="A38" s="105" t="s">
        <v>13</v>
      </c>
      <c r="B38" s="126" t="s">
        <v>11</v>
      </c>
      <c r="C38" s="338" t="s">
        <v>31</v>
      </c>
      <c r="D38" s="126">
        <v>107092</v>
      </c>
      <c r="E38" s="126">
        <v>14491</v>
      </c>
      <c r="F38" s="33">
        <v>16838</v>
      </c>
      <c r="G38" s="126">
        <v>22016</v>
      </c>
      <c r="H38" s="388" t="s">
        <v>31</v>
      </c>
      <c r="I38" s="144" t="s">
        <v>14</v>
      </c>
    </row>
    <row r="39" spans="1:11" ht="18" x14ac:dyDescent="0.25">
      <c r="A39" s="105" t="s">
        <v>15</v>
      </c>
      <c r="B39" s="126" t="s">
        <v>11</v>
      </c>
      <c r="C39" s="338" t="s">
        <v>31</v>
      </c>
      <c r="D39" s="126">
        <v>44188</v>
      </c>
      <c r="E39" s="126">
        <v>1754</v>
      </c>
      <c r="F39" s="141" t="s">
        <v>171</v>
      </c>
      <c r="G39" s="141" t="s">
        <v>171</v>
      </c>
      <c r="H39" s="388" t="s">
        <v>31</v>
      </c>
      <c r="I39" s="145" t="s">
        <v>16</v>
      </c>
    </row>
    <row r="40" spans="1:11" ht="18.75" thickBot="1" x14ac:dyDescent="0.3">
      <c r="A40" s="115" t="s">
        <v>9</v>
      </c>
      <c r="B40" s="130">
        <v>35094</v>
      </c>
      <c r="C40" s="337">
        <v>1729</v>
      </c>
      <c r="D40" s="130">
        <v>47733</v>
      </c>
      <c r="E40" s="130">
        <v>4078</v>
      </c>
      <c r="F40" s="130">
        <v>5846</v>
      </c>
      <c r="G40" s="130">
        <v>8696</v>
      </c>
      <c r="H40" s="389">
        <f t="shared" ref="H40" si="12">SUM(B40:G40)</f>
        <v>103176</v>
      </c>
      <c r="I40" s="147" t="s">
        <v>10</v>
      </c>
    </row>
    <row r="41" spans="1:11" ht="15.75" thickTop="1" x14ac:dyDescent="0.25">
      <c r="B41" s="2"/>
      <c r="C41" s="2"/>
      <c r="D41" s="2"/>
      <c r="E41" s="2"/>
      <c r="F41" s="2"/>
      <c r="G41" s="2"/>
      <c r="H41" s="2"/>
    </row>
    <row r="42" spans="1:11" x14ac:dyDescent="0.25">
      <c r="B42" s="2"/>
      <c r="C42" s="2"/>
      <c r="D42" s="2"/>
      <c r="E42" s="2"/>
      <c r="F42" s="2"/>
      <c r="G42" s="2"/>
      <c r="H42" s="2"/>
    </row>
    <row r="43" spans="1:11" x14ac:dyDescent="0.25">
      <c r="B43" s="21"/>
      <c r="C43" s="21"/>
      <c r="D43" s="21"/>
      <c r="E43" s="21"/>
      <c r="F43" s="21"/>
      <c r="G43" s="21"/>
      <c r="J43" s="21"/>
      <c r="K43" s="21"/>
    </row>
    <row r="44" spans="1:11" x14ac:dyDescent="0.25">
      <c r="B44" s="2"/>
      <c r="C44" s="2"/>
      <c r="D44" s="2"/>
      <c r="E44" s="2"/>
      <c r="F44" s="2"/>
      <c r="G44" s="2"/>
      <c r="J44" s="21"/>
      <c r="K44" s="21"/>
    </row>
    <row r="45" spans="1:11" x14ac:dyDescent="0.25">
      <c r="B45" s="2"/>
      <c r="C45" s="2"/>
      <c r="D45" s="2"/>
      <c r="E45" s="2"/>
      <c r="F45" s="2"/>
      <c r="G45" s="2"/>
    </row>
  </sheetData>
  <printOptions horizontalCentered="1"/>
  <pageMargins left="0.45" right="0.45" top="0.5" bottom="0.5" header="0.3" footer="0.3"/>
  <pageSetup paperSize="9" scale="87" orientation="portrait" r:id="rId1"/>
  <colBreaks count="1" manualBreakCount="1">
    <brk id="10" max="42" man="1"/>
  </colBreaks>
  <ignoredErrors>
    <ignoredError sqref="D37:E37"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rightToLeft="1" view="pageBreakPreview" topLeftCell="A7" zoomScale="85" zoomScaleNormal="85" zoomScaleSheetLayoutView="85" workbookViewId="0">
      <selection activeCell="B36" sqref="B36"/>
    </sheetView>
  </sheetViews>
  <sheetFormatPr defaultRowHeight="15" x14ac:dyDescent="0.25"/>
  <cols>
    <col min="1" max="1" width="17.7109375" customWidth="1"/>
    <col min="2" max="7" width="8.7109375" customWidth="1"/>
    <col min="8" max="8" width="9.7109375" customWidth="1"/>
    <col min="9" max="9" width="18.7109375" customWidth="1"/>
    <col min="11" max="11" width="10.85546875" bestFit="1" customWidth="1"/>
    <col min="12" max="18" width="11.5703125" bestFit="1" customWidth="1"/>
    <col min="19" max="19" width="11.28515625" bestFit="1" customWidth="1"/>
    <col min="20" max="20" width="10.42578125" bestFit="1" customWidth="1"/>
    <col min="21" max="22" width="10.28515625" bestFit="1" customWidth="1"/>
  </cols>
  <sheetData>
    <row r="1" spans="1:22" ht="18.75" x14ac:dyDescent="0.45">
      <c r="A1" s="261" t="s">
        <v>220</v>
      </c>
      <c r="B1" s="87"/>
      <c r="C1" s="87"/>
      <c r="D1" s="87"/>
      <c r="E1" s="87"/>
      <c r="F1" s="87"/>
      <c r="G1" s="87"/>
      <c r="H1" s="87"/>
      <c r="I1" s="87"/>
    </row>
    <row r="2" spans="1:22" x14ac:dyDescent="0.25">
      <c r="A2" s="86" t="s">
        <v>221</v>
      </c>
      <c r="B2" s="86"/>
      <c r="C2" s="86"/>
      <c r="D2" s="86"/>
      <c r="E2" s="86"/>
      <c r="F2" s="86"/>
      <c r="G2" s="86"/>
      <c r="H2" s="86"/>
      <c r="I2" s="86"/>
    </row>
    <row r="3" spans="1:22" ht="18.75" x14ac:dyDescent="0.45">
      <c r="A3" s="29" t="s">
        <v>68</v>
      </c>
      <c r="B3" s="28"/>
      <c r="C3" s="28"/>
      <c r="D3" s="28"/>
      <c r="E3" s="28"/>
      <c r="F3" s="28"/>
      <c r="G3" s="28"/>
      <c r="H3" s="28"/>
      <c r="I3" s="34" t="s">
        <v>69</v>
      </c>
    </row>
    <row r="4" spans="1:22" ht="36" x14ac:dyDescent="0.45">
      <c r="A4" s="103"/>
      <c r="B4" s="111" t="s">
        <v>181</v>
      </c>
      <c r="C4" s="112" t="s">
        <v>60</v>
      </c>
      <c r="D4" s="112" t="s">
        <v>62</v>
      </c>
      <c r="E4" s="112" t="s">
        <v>182</v>
      </c>
      <c r="F4" s="112" t="s">
        <v>183</v>
      </c>
      <c r="G4" s="113" t="s">
        <v>184</v>
      </c>
      <c r="H4" s="114" t="s">
        <v>59</v>
      </c>
      <c r="I4" s="103"/>
      <c r="L4" s="411" t="s">
        <v>44</v>
      </c>
      <c r="M4" s="411"/>
      <c r="N4" s="411"/>
      <c r="O4" s="411"/>
      <c r="P4" s="411"/>
      <c r="Q4" s="411"/>
    </row>
    <row r="5" spans="1:22" ht="19.5" thickBot="1" x14ac:dyDescent="0.5">
      <c r="A5" s="109" t="s">
        <v>180</v>
      </c>
      <c r="B5" s="118" t="s">
        <v>1</v>
      </c>
      <c r="C5" s="119" t="s">
        <v>2</v>
      </c>
      <c r="D5" s="119" t="s">
        <v>3</v>
      </c>
      <c r="E5" s="119" t="s">
        <v>4</v>
      </c>
      <c r="F5" s="119" t="s">
        <v>5</v>
      </c>
      <c r="G5" s="120" t="s">
        <v>6</v>
      </c>
      <c r="H5" s="121" t="s">
        <v>169</v>
      </c>
      <c r="I5" s="210" t="s">
        <v>179</v>
      </c>
      <c r="K5" s="6"/>
      <c r="L5" s="7" t="s">
        <v>49</v>
      </c>
      <c r="M5" s="8" t="s">
        <v>50</v>
      </c>
      <c r="N5" s="8" t="s">
        <v>51</v>
      </c>
      <c r="O5" s="8" t="s">
        <v>52</v>
      </c>
      <c r="P5" s="8" t="s">
        <v>53</v>
      </c>
      <c r="Q5" s="8" t="s">
        <v>54</v>
      </c>
      <c r="R5" s="9" t="s">
        <v>55</v>
      </c>
      <c r="S5" s="313">
        <v>2017</v>
      </c>
      <c r="T5" s="313">
        <v>2018</v>
      </c>
      <c r="U5" s="313">
        <v>2019</v>
      </c>
      <c r="V5" s="313">
        <v>2020</v>
      </c>
    </row>
    <row r="6" spans="1:22" ht="15" customHeight="1" x14ac:dyDescent="0.25">
      <c r="A6" s="122">
        <v>2013</v>
      </c>
      <c r="B6" s="153">
        <f>('CH2.5'!B6/'CH2.5.a'!O$7)*10000</f>
        <v>37.176597003655587</v>
      </c>
      <c r="C6" s="153">
        <f>('CH2.5'!C6/'CH2.5.a'!O$8)*10000</f>
        <v>52.202736853360747</v>
      </c>
      <c r="D6" s="153">
        <f>('CH2.5'!D6/'CH2.5.a'!O$9)*10000</f>
        <v>52.145617207813828</v>
      </c>
      <c r="E6" s="153">
        <f>('CH2.5'!E6/'CH2.5.a'!O$10)*10000</f>
        <v>43.945770991225885</v>
      </c>
      <c r="F6" s="153">
        <f>('CH2.5'!F6/'CH2.5.a'!O$11)*10000</f>
        <v>61.825622598193341</v>
      </c>
      <c r="G6" s="153">
        <f>('CH2.5'!G6/'CH2.5.a'!O$12)*10000</f>
        <v>63.463218855156356</v>
      </c>
      <c r="H6" s="154">
        <f>('CH2.5'!H6/'CH2.5.a'!O$6)*10000</f>
        <v>50.146166813644001</v>
      </c>
      <c r="I6" s="123">
        <v>2013</v>
      </c>
      <c r="K6" s="10" t="s">
        <v>78</v>
      </c>
      <c r="L6" s="13">
        <v>44337441</v>
      </c>
      <c r="M6" s="14">
        <v>45757080</v>
      </c>
      <c r="N6" s="14">
        <v>47092044</v>
      </c>
      <c r="O6" s="14">
        <v>48425835</v>
      </c>
      <c r="P6" s="14">
        <v>49855795</v>
      </c>
      <c r="Q6" s="14">
        <v>51264387</v>
      </c>
      <c r="R6" s="14">
        <v>53446862</v>
      </c>
      <c r="S6" s="314">
        <v>54929523</v>
      </c>
      <c r="T6" s="3">
        <v>56003014</v>
      </c>
      <c r="U6" s="3">
        <f>SUM(U7:U12)</f>
        <v>57087313</v>
      </c>
      <c r="V6" s="3">
        <f>SUM(V7:V12)</f>
        <v>57629474</v>
      </c>
    </row>
    <row r="7" spans="1:22" ht="18.75" customHeight="1" x14ac:dyDescent="0.25">
      <c r="A7" s="116" t="s">
        <v>8</v>
      </c>
      <c r="B7" s="269">
        <f>('CH2.5'!B7/'CH2.5.a'!O$7)*10000</f>
        <v>18.6857081317075</v>
      </c>
      <c r="C7" s="269">
        <f>('CH2.5'!C7/'CH2.5.a'!O$8)*10000</f>
        <v>40.424803561468281</v>
      </c>
      <c r="D7" s="269">
        <f>('CH2.5'!D7/'CH2.5.a'!O$9)*10000</f>
        <v>38.383828078610399</v>
      </c>
      <c r="E7" s="269">
        <f>('CH2.5'!E7/'CH2.5.a'!O$10)*10000</f>
        <v>37.528474483594394</v>
      </c>
      <c r="F7" s="269">
        <f>('CH2.5'!F7/'CH2.5.a'!O$11)*10000</f>
        <v>46.109697060438194</v>
      </c>
      <c r="G7" s="269">
        <f>('CH2.5'!G7/'CH2.5.a'!O$12)*10000</f>
        <v>48.284016392610617</v>
      </c>
      <c r="H7" s="270">
        <f>('CH2.5'!H7/'CH2.5.a'!O$6)*10000</f>
        <v>36.031593466586585</v>
      </c>
      <c r="I7" s="143" t="s">
        <v>72</v>
      </c>
      <c r="K7" s="11" t="s">
        <v>45</v>
      </c>
      <c r="L7" s="15">
        <v>8264070</v>
      </c>
      <c r="M7" s="16">
        <v>8264070</v>
      </c>
      <c r="N7" s="16">
        <v>8264070</v>
      </c>
      <c r="O7" s="16">
        <v>8264070</v>
      </c>
      <c r="P7" s="16">
        <v>8264070</v>
      </c>
      <c r="Q7" s="16">
        <v>8264070</v>
      </c>
      <c r="R7" s="16">
        <v>9121167</v>
      </c>
      <c r="S7" s="16">
        <v>9304277</v>
      </c>
      <c r="T7" s="3">
        <v>9366829</v>
      </c>
      <c r="U7" s="3">
        <v>9503738</v>
      </c>
      <c r="V7" s="3">
        <v>9282410</v>
      </c>
    </row>
    <row r="8" spans="1:22" ht="18" x14ac:dyDescent="0.25">
      <c r="A8" s="105" t="s">
        <v>13</v>
      </c>
      <c r="B8" s="266">
        <f>('CH2.5'!B8/'CH2.5.a'!O$7)*10000</f>
        <v>4.6054788984120414</v>
      </c>
      <c r="C8" s="266">
        <f>('CH2.5'!C8/'CH2.5.a'!O$8)*10000</f>
        <v>25.327344355329714</v>
      </c>
      <c r="D8" s="266">
        <f>('CH2.5'!D8/'CH2.5.a'!O$9)*10000</f>
        <v>28.330293343968822</v>
      </c>
      <c r="E8" s="266">
        <f>('CH2.5'!E8/'CH2.5.a'!O$10)*10000</f>
        <v>33.873676270476857</v>
      </c>
      <c r="F8" s="269">
        <f>('CH2.5'!F8/'CH2.5.a'!O$11)*10000</f>
        <v>46.109697060438194</v>
      </c>
      <c r="G8" s="266">
        <f>('CH2.5'!G8/'CH2.5.a'!O$12)*10000</f>
        <v>48.284016392610617</v>
      </c>
      <c r="H8" s="267">
        <f>'CH2.5'!H8/'CH2.5.a'!O6*10000</f>
        <v>26.801602904730501</v>
      </c>
      <c r="I8" s="144" t="s">
        <v>14</v>
      </c>
      <c r="K8" s="11" t="s">
        <v>2</v>
      </c>
      <c r="L8" s="17">
        <v>1228543</v>
      </c>
      <c r="M8" s="18">
        <v>1195020</v>
      </c>
      <c r="N8" s="18">
        <v>1208964</v>
      </c>
      <c r="O8" s="18">
        <v>1253191</v>
      </c>
      <c r="P8" s="18">
        <v>1314562</v>
      </c>
      <c r="Q8" s="18">
        <v>1370322</v>
      </c>
      <c r="R8" s="18">
        <v>1423726</v>
      </c>
      <c r="S8" s="18">
        <v>1501116</v>
      </c>
      <c r="T8" s="3">
        <v>1503091</v>
      </c>
      <c r="U8" s="3">
        <v>1483756</v>
      </c>
      <c r="V8" s="3">
        <v>1472204</v>
      </c>
    </row>
    <row r="9" spans="1:22" ht="18" x14ac:dyDescent="0.25">
      <c r="A9" s="105" t="s">
        <v>15</v>
      </c>
      <c r="B9" s="266">
        <f>('CH2.5'!B9/'CH2.5.a'!O$7)*10000</f>
        <v>14.080229233295459</v>
      </c>
      <c r="C9" s="266">
        <f>('CH2.5'!C9/'CH2.5.a'!O$8)*10000</f>
        <v>15.097459206138568</v>
      </c>
      <c r="D9" s="266">
        <f>('CH2.5'!D9/'CH2.5.a'!O$9)*10000</f>
        <v>10.053534734641579</v>
      </c>
      <c r="E9" s="266">
        <f>('CH2.5'!E9/'CH2.5.a'!O$10)*10000</f>
        <v>3.6547982131175352</v>
      </c>
      <c r="F9" s="268" t="s">
        <v>171</v>
      </c>
      <c r="G9" s="268" t="s">
        <v>171</v>
      </c>
      <c r="H9" s="267">
        <f>'CH2.5'!H9/'CH2.5.a'!O6*10000</f>
        <v>9.2299905618560825</v>
      </c>
      <c r="I9" s="145" t="s">
        <v>16</v>
      </c>
      <c r="K9" s="11" t="s">
        <v>46</v>
      </c>
      <c r="L9" s="15">
        <v>27422983</v>
      </c>
      <c r="M9" s="16">
        <v>28171083</v>
      </c>
      <c r="N9" s="16">
        <v>28894675</v>
      </c>
      <c r="O9" s="16">
        <v>29601529</v>
      </c>
      <c r="P9" s="16">
        <v>30300675</v>
      </c>
      <c r="Q9" s="16">
        <v>31062072</v>
      </c>
      <c r="R9" s="16">
        <v>31787580</v>
      </c>
      <c r="S9" s="16">
        <v>32612641</v>
      </c>
      <c r="T9" s="3">
        <v>33413660</v>
      </c>
      <c r="U9" s="3">
        <v>34218169</v>
      </c>
      <c r="V9" s="3">
        <v>35013414</v>
      </c>
    </row>
    <row r="10" spans="1:22" ht="18.75" thickBot="1" x14ac:dyDescent="0.3">
      <c r="A10" s="104" t="s">
        <v>9</v>
      </c>
      <c r="B10" s="266">
        <f>('CH2.5'!B10/'CH2.5.a'!O$7)*10000</f>
        <v>18.490888871948084</v>
      </c>
      <c r="C10" s="266">
        <f>('CH2.5'!C10/'CH2.5.a'!O$8)*10000</f>
        <v>11.777933291892456</v>
      </c>
      <c r="D10" s="266">
        <f>('CH2.5'!D10/'CH2.5.a'!O$9)*10000</f>
        <v>13.761789129203427</v>
      </c>
      <c r="E10" s="266">
        <f>('CH2.5'!E10/'CH2.5.a'!O$10)*10000</f>
        <v>6.4172965076314989</v>
      </c>
      <c r="F10" s="271">
        <f>('CH2.5'!F10/'CH2.5.a'!O$11)*10000</f>
        <v>15.715925537755155</v>
      </c>
      <c r="G10" s="266">
        <f>('CH2.5'!G10/'CH2.5.a'!O$12)*10000</f>
        <v>15.179202462545739</v>
      </c>
      <c r="H10" s="272">
        <f>('CH2.5'!H10/'CH2.5.a'!O$6)*10000</f>
        <v>14.114573347057412</v>
      </c>
      <c r="I10" s="146" t="s">
        <v>10</v>
      </c>
      <c r="K10" s="11" t="s">
        <v>4</v>
      </c>
      <c r="L10" s="17">
        <v>2773479</v>
      </c>
      <c r="M10" s="18">
        <v>3295298</v>
      </c>
      <c r="N10" s="18">
        <v>3623001</v>
      </c>
      <c r="O10" s="18">
        <v>3855206</v>
      </c>
      <c r="P10" s="18">
        <v>3992893</v>
      </c>
      <c r="Q10" s="18">
        <v>4159102</v>
      </c>
      <c r="R10" s="18">
        <v>4414051</v>
      </c>
      <c r="S10" s="18">
        <v>4559963</v>
      </c>
      <c r="T10" s="18">
        <v>4601706</v>
      </c>
      <c r="U10" s="3">
        <v>4617927</v>
      </c>
      <c r="V10" s="3">
        <v>4602777</v>
      </c>
    </row>
    <row r="11" spans="1:22" x14ac:dyDescent="0.25">
      <c r="A11" s="122">
        <v>2014</v>
      </c>
      <c r="B11" s="153">
        <f>('CH2.5'!B11/'CH2.5.a'!P$7)*10000</f>
        <v>44.140477996919195</v>
      </c>
      <c r="C11" s="153">
        <f>('CH2.5'!C11/'CH2.5.a'!P$8)*10000</f>
        <v>50.085123409926652</v>
      </c>
      <c r="D11" s="153">
        <f>('CH2.5'!D11/'CH2.5.a'!P$9)*10000</f>
        <v>54.564461022732992</v>
      </c>
      <c r="E11" s="153">
        <f>('CH2.5'!E11/'CH2.5.a'!P$10)*10000</f>
        <v>46.973460095224191</v>
      </c>
      <c r="F11" s="153">
        <f>('CH2.5'!F11/'CH2.5.a'!P$11)*10000</f>
        <v>57.612648792065627</v>
      </c>
      <c r="G11" s="153">
        <f>('CH2.5'!G11/'CH2.5.a'!P$12)*10000</f>
        <v>62.934399316242036</v>
      </c>
      <c r="H11" s="154">
        <f>('CH2.5'!H11/'CH2.5.a'!P$6)*10000</f>
        <v>52.878506901755351</v>
      </c>
      <c r="I11" s="123">
        <v>2014</v>
      </c>
      <c r="K11" s="11" t="s">
        <v>5</v>
      </c>
      <c r="L11" s="15">
        <v>1715098</v>
      </c>
      <c r="M11" s="16">
        <v>1732717</v>
      </c>
      <c r="N11" s="16">
        <v>1832903</v>
      </c>
      <c r="O11" s="16">
        <v>2003700</v>
      </c>
      <c r="P11" s="16">
        <v>2216180</v>
      </c>
      <c r="Q11" s="16">
        <v>2437790</v>
      </c>
      <c r="R11" s="16">
        <v>2617634</v>
      </c>
      <c r="S11" s="16">
        <v>2724606</v>
      </c>
      <c r="T11" s="3">
        <v>2760170</v>
      </c>
      <c r="U11" s="3">
        <v>2799202</v>
      </c>
      <c r="V11" s="3">
        <v>2794148</v>
      </c>
    </row>
    <row r="12" spans="1:22" ht="18" x14ac:dyDescent="0.25">
      <c r="A12" s="116" t="s">
        <v>8</v>
      </c>
      <c r="B12" s="269">
        <f>('CH2.5'!B12/'CH2.5.a'!P$7)*10000</f>
        <v>21.132444425083523</v>
      </c>
      <c r="C12" s="269">
        <f>('CH2.5'!C12/'CH2.5.a'!P$8)*10000</f>
        <v>38.796192191771858</v>
      </c>
      <c r="D12" s="269">
        <f>('CH2.5'!D12/'CH2.5.a'!P$9)*10000</f>
        <v>40.779949621584336</v>
      </c>
      <c r="E12" s="269">
        <f>('CH2.5'!E12/'CH2.5.a'!P$10)*10000</f>
        <v>40.233985734153151</v>
      </c>
      <c r="F12" s="269">
        <f>('CH2.5'!F12/'CH2.5.a'!P$11)*10000</f>
        <v>44.324017002229063</v>
      </c>
      <c r="G12" s="269">
        <f>('CH2.5'!G12/'CH2.5.a'!P$12)*10000</f>
        <v>47.977193911475112</v>
      </c>
      <c r="H12" s="270">
        <f>('CH2.5'!H12/'CH2.5.a'!P$6)*10000</f>
        <v>38.128566598927968</v>
      </c>
      <c r="I12" s="143" t="s">
        <v>72</v>
      </c>
      <c r="K12" s="12" t="s">
        <v>6</v>
      </c>
      <c r="L12" s="17">
        <v>2933268</v>
      </c>
      <c r="M12" s="18">
        <v>3098892</v>
      </c>
      <c r="N12" s="18">
        <v>3268431</v>
      </c>
      <c r="O12" s="18">
        <v>3448139</v>
      </c>
      <c r="P12" s="18">
        <v>3767415</v>
      </c>
      <c r="Q12" s="18">
        <v>3971031</v>
      </c>
      <c r="R12" s="18">
        <v>4132415</v>
      </c>
      <c r="S12" s="18">
        <v>4226920</v>
      </c>
      <c r="T12" s="3">
        <v>4420110</v>
      </c>
      <c r="U12" s="3">
        <v>4464521</v>
      </c>
      <c r="V12" s="3">
        <v>4464521</v>
      </c>
    </row>
    <row r="13" spans="1:22" ht="18" x14ac:dyDescent="0.25">
      <c r="A13" s="105" t="s">
        <v>13</v>
      </c>
      <c r="B13" s="266">
        <f>('CH2.5'!B13/'CH2.5.a'!P$7)*10000</f>
        <v>4.5957984382997727</v>
      </c>
      <c r="C13" s="266">
        <f>('CH2.5'!C13/'CH2.5.a'!P$8)*10000</f>
        <v>24.570921721455509</v>
      </c>
      <c r="D13" s="266">
        <f>('CH2.5'!D13/'CH2.5.a'!P$9)*10000</f>
        <v>30.314176169342762</v>
      </c>
      <c r="E13" s="266">
        <f>('CH2.5'!E13/'CH2.5.a'!P$10)*10000</f>
        <v>36.62256914973679</v>
      </c>
      <c r="F13" s="269">
        <f>('CH2.5'!F13/'CH2.5.a'!P$11)*10000</f>
        <v>44.324017002229063</v>
      </c>
      <c r="G13" s="266">
        <f>('CH2.5'!G13/'CH2.5.a'!P$12)*10000</f>
        <v>47.977193911475112</v>
      </c>
      <c r="H13" s="267">
        <f>'CH2.5'!H13/'CH2.5.a'!P6*10000</f>
        <v>28.362399997833755</v>
      </c>
      <c r="I13" s="144" t="s">
        <v>14</v>
      </c>
    </row>
    <row r="14" spans="1:22" ht="18" x14ac:dyDescent="0.25">
      <c r="A14" s="105" t="s">
        <v>15</v>
      </c>
      <c r="B14" s="266">
        <f>('CH2.5'!B14/'CH2.5.a'!P$7)*10000</f>
        <v>16.53664598678375</v>
      </c>
      <c r="C14" s="266">
        <f>('CH2.5'!C14/'CH2.5.a'!P$8)*10000</f>
        <v>14.22527047031635</v>
      </c>
      <c r="D14" s="266">
        <f>('CH2.5'!D14/'CH2.5.a'!P$9)*10000</f>
        <v>10.465773452241576</v>
      </c>
      <c r="E14" s="266">
        <f>('CH2.5'!E14/'CH2.5.a'!P$10)*10000</f>
        <v>3.6114165844163617</v>
      </c>
      <c r="F14" s="268" t="s">
        <v>171</v>
      </c>
      <c r="G14" s="268" t="s">
        <v>171</v>
      </c>
      <c r="H14" s="267">
        <f>'CH2.5'!H14/'CH2.5.a'!P6*10000</f>
        <v>9.7661666010942163</v>
      </c>
      <c r="I14" s="145" t="s">
        <v>16</v>
      </c>
    </row>
    <row r="15" spans="1:22" ht="18.75" thickBot="1" x14ac:dyDescent="0.3">
      <c r="A15" s="104" t="s">
        <v>9</v>
      </c>
      <c r="B15" s="156">
        <f>('CH2.5'!B15/'CH2.5.a'!P$7)*10000</f>
        <v>23.008033571835671</v>
      </c>
      <c r="C15" s="156">
        <f>('CH2.5'!C15/'CH2.5.a'!P$8)*10000</f>
        <v>11.288931218154794</v>
      </c>
      <c r="D15" s="156">
        <f>('CH2.5'!D15/'CH2.5.a'!P$9)*10000</f>
        <v>13.784511401148654</v>
      </c>
      <c r="E15" s="156">
        <f>('CH2.5'!E15/'CH2.5.a'!P$10)*10000</f>
        <v>6.739474361071033</v>
      </c>
      <c r="F15" s="156">
        <f>('CH2.5'!F15/'CH2.5.a'!P$11)*10000</f>
        <v>13.288631789836565</v>
      </c>
      <c r="G15" s="156">
        <f>('CH2.5'!G15/'CH2.5.a'!P$12)*10000</f>
        <v>14.957205404766929</v>
      </c>
      <c r="H15" s="160">
        <f>('CH2.5'!H15/'CH2.5.a'!P$6)*10000</f>
        <v>14.749940302827385</v>
      </c>
      <c r="I15" s="146" t="s">
        <v>10</v>
      </c>
    </row>
    <row r="16" spans="1:22" x14ac:dyDescent="0.25">
      <c r="A16" s="122">
        <v>2015</v>
      </c>
      <c r="B16" s="153">
        <f>('CH2.5'!B16/'CH2.5.a'!Q$7)*10000</f>
        <v>55.85020456022275</v>
      </c>
      <c r="C16" s="153">
        <f>('CH2.5'!C16/'CH2.5.a'!Q$8)*10000</f>
        <v>48.251432874900935</v>
      </c>
      <c r="D16" s="153">
        <f>('CH2.5'!D16/'CH2.5.a'!Q$9)*10000</f>
        <v>55.529135339072035</v>
      </c>
      <c r="E16" s="153">
        <f>('CH2.5'!E16/'CH2.5.a'!Q$10)*10000</f>
        <v>46.478783160403374</v>
      </c>
      <c r="F16" s="153">
        <f>('CH2.5'!F16/'CH2.5.a'!R$11)*10000</f>
        <v>57.116464715846448</v>
      </c>
      <c r="G16" s="153">
        <f>('CH2.5'!G16/'CH2.5.a'!Q$12)*10000</f>
        <v>69.075260303936176</v>
      </c>
      <c r="H16" s="280">
        <f>'CH2.5'!H16/'CH2.5.a'!Q6*10000</f>
        <v>55.977261563666019</v>
      </c>
      <c r="I16" s="123">
        <v>2015</v>
      </c>
    </row>
    <row r="17" spans="1:19" ht="18" x14ac:dyDescent="0.25">
      <c r="A17" s="116" t="s">
        <v>8</v>
      </c>
      <c r="B17" s="269">
        <f>('CH2.5'!B17/'CH2.5.a'!Q$7)*10000</f>
        <v>20.367688076214264</v>
      </c>
      <c r="C17" s="269">
        <f>('CH2.5'!C17/'CH2.5.a'!Q$8)*10000</f>
        <v>37.429158985990156</v>
      </c>
      <c r="D17" s="269">
        <f>('CH2.5'!D17/'CH2.5.a'!Q$9)*10000</f>
        <v>42.012651313151288</v>
      </c>
      <c r="E17" s="269">
        <f>('CH2.5'!E17/'CH2.5.a'!Q$10)*10000</f>
        <v>39.001207472189911</v>
      </c>
      <c r="F17" s="269">
        <f>('CH2.5'!F17/'CH2.5.a'!R$11)*10000</f>
        <v>42.805831525721324</v>
      </c>
      <c r="G17" s="274">
        <f>('CH2.5'!G17/'CH2.5.a'!Q$12)*10000</f>
        <v>53.089487339685839</v>
      </c>
      <c r="H17" s="275">
        <f>'CH2.5'!H17/'CH2.5.a'!Q6*10000</f>
        <v>39.202458424012754</v>
      </c>
      <c r="I17" s="143" t="s">
        <v>72</v>
      </c>
    </row>
    <row r="18" spans="1:19" ht="18" x14ac:dyDescent="0.25">
      <c r="A18" s="105" t="s">
        <v>13</v>
      </c>
      <c r="B18" s="266">
        <f>('CH2.5'!B18/'CH2.5.a'!Q$7)*10000</f>
        <v>4.6514610839453203</v>
      </c>
      <c r="C18" s="266">
        <f>('CH2.5'!C18/'CH2.5.a'!Q$8)*10000</f>
        <v>24.38842841317588</v>
      </c>
      <c r="D18" s="266">
        <f>('CH2.5'!D18/'CH2.5.a'!Q$9)*10000</f>
        <v>30.705936165494691</v>
      </c>
      <c r="E18" s="266">
        <f>('CH2.5'!E18/'CH2.5.a'!Q$10)*10000</f>
        <v>35.28405891464071</v>
      </c>
      <c r="F18" s="269">
        <f>('CH2.5'!F18/'CH2.5.a'!R$11)*10000</f>
        <v>42.805831525721324</v>
      </c>
      <c r="G18" s="276">
        <f>('CH2.5'!G18/'CH2.5.a'!Q$12)*10000</f>
        <v>53.089487339685839</v>
      </c>
      <c r="H18" s="267">
        <f>'CH2.5'!H18/'CH2.5.a'!Q6*10000</f>
        <v>29.167811954915212</v>
      </c>
      <c r="I18" s="144" t="s">
        <v>14</v>
      </c>
    </row>
    <row r="19" spans="1:19" ht="18" x14ac:dyDescent="0.25">
      <c r="A19" s="105" t="s">
        <v>15</v>
      </c>
      <c r="B19" s="266">
        <f>('CH2.5'!B19/'CH2.5.a'!Q$7)*10000</f>
        <v>15.716226992268941</v>
      </c>
      <c r="C19" s="266">
        <f>('CH2.5'!C19/'CH2.5.a'!Q$8)*10000</f>
        <v>13.040730572814272</v>
      </c>
      <c r="D19" s="266">
        <f>('CH2.5'!D19/'CH2.5.a'!Q$9)*10000</f>
        <v>11.306715147656602</v>
      </c>
      <c r="E19" s="266">
        <f>('CH2.5'!E19/'CH2.5.a'!Q$10)*10000</f>
        <v>3.7171485575492018</v>
      </c>
      <c r="F19" s="268" t="s">
        <v>171</v>
      </c>
      <c r="G19" s="268" t="s">
        <v>171</v>
      </c>
      <c r="H19" s="267">
        <f>'CH2.5'!H19/'CH2.5.a'!Q6*10000</f>
        <v>10.034646469097543</v>
      </c>
      <c r="I19" s="145" t="s">
        <v>16</v>
      </c>
    </row>
    <row r="20" spans="1:19" ht="18.75" thickBot="1" x14ac:dyDescent="0.3">
      <c r="A20" s="104" t="s">
        <v>9</v>
      </c>
      <c r="B20" s="266">
        <f>('CH2.5'!B20/'CH2.5.a'!Q$7)*10000</f>
        <v>35.482516484008485</v>
      </c>
      <c r="C20" s="266">
        <f>('CH2.5'!C20/'CH2.5.a'!Q$8)*10000</f>
        <v>10.822273888910782</v>
      </c>
      <c r="D20" s="266">
        <f>('CH2.5'!D20/'CH2.5.a'!Q$9)*10000</f>
        <v>13.516484025920743</v>
      </c>
      <c r="E20" s="266">
        <f>('CH2.5'!E20/'CH2.5.a'!Q$10)*10000</f>
        <v>7.4775756882134647</v>
      </c>
      <c r="F20" s="266">
        <f>('CH2.5'!F20/'CH2.5.a'!R$11)*10000</f>
        <v>14.310633190125127</v>
      </c>
      <c r="G20" s="276">
        <f>('CH2.5'!G20/'CH2.5.a'!Q$12)*10000</f>
        <v>15.985772964250341</v>
      </c>
      <c r="H20" s="267">
        <f>'CH2.5'!H20/'CH2.5.a'!Q6*10000</f>
        <v>16.774803139653265</v>
      </c>
      <c r="I20" s="146" t="s">
        <v>10</v>
      </c>
    </row>
    <row r="21" spans="1:19" x14ac:dyDescent="0.25">
      <c r="A21" s="122">
        <v>2016</v>
      </c>
      <c r="B21" s="153">
        <f>('CH2.5'!B21/'CH2.5.a'!R$7)*10000</f>
        <v>56.765762538938269</v>
      </c>
      <c r="C21" s="153">
        <f>('CH2.5'!C21/'CH2.5.a'!R$8)*10000</f>
        <v>46.46259181893145</v>
      </c>
      <c r="D21" s="153">
        <f>('CH2.5'!D21/'CH2.5.a'!R$9)*10000</f>
        <v>56.884166709136082</v>
      </c>
      <c r="E21" s="153">
        <f>('CH2.5'!E21/'CH2.5.a'!R$10)*10000</f>
        <v>44.766134328760586</v>
      </c>
      <c r="F21" s="153">
        <f>('CH2.5'!F21/'CH2.5.a'!R$11)*10000</f>
        <v>64.821896414854024</v>
      </c>
      <c r="G21" s="153">
        <f>('CH2.5'!G21/'CH2.5.a'!R$12)*10000</f>
        <v>67.887663751099538</v>
      </c>
      <c r="H21" s="280">
        <f>'CH2.5'!H21/'CH2.5.a'!R6*10000</f>
        <v>56.877988458892119</v>
      </c>
      <c r="I21" s="123">
        <v>2016</v>
      </c>
    </row>
    <row r="22" spans="1:19" ht="18" x14ac:dyDescent="0.25">
      <c r="A22" s="116" t="s">
        <v>8</v>
      </c>
      <c r="B22" s="269">
        <f>('CH2.5'!B22/'CH2.5.a'!R$7)*10000</f>
        <v>18.038261989940541</v>
      </c>
      <c r="C22" s="269">
        <f>('CH2.5'!C22/'CH2.5.a'!R$8)*10000</f>
        <v>35.386022310472661</v>
      </c>
      <c r="D22" s="269">
        <f>('CH2.5'!D22/'CH2.5.a'!R$9)*10000</f>
        <v>43.470751784187414</v>
      </c>
      <c r="E22" s="269">
        <f>('CH2.5'!E22/'CH2.5.a'!R$10)*10000</f>
        <v>36.802927741432981</v>
      </c>
      <c r="F22" s="269">
        <f>('CH2.5'!F22/'CH2.5.a'!R$11)*10000</f>
        <v>46.381579701363897</v>
      </c>
      <c r="G22" s="269">
        <f>('CH2.5'!G22/'CH2.5.a'!R$12)*10000</f>
        <v>54.372564226971399</v>
      </c>
      <c r="H22" s="275">
        <f>'CH2.5'!H22/'CH2.5.a'!R6*10000</f>
        <v>39.390338763012871</v>
      </c>
      <c r="I22" s="143" t="s">
        <v>72</v>
      </c>
    </row>
    <row r="23" spans="1:19" ht="18" x14ac:dyDescent="0.25">
      <c r="A23" s="105" t="s">
        <v>13</v>
      </c>
      <c r="B23" s="266">
        <f>('CH2.5'!B23/'CH2.5.a'!R$7)*10000</f>
        <v>4.2286255695131993</v>
      </c>
      <c r="C23" s="266">
        <f>('CH2.5'!C23/'CH2.5.a'!R$8)*10000</f>
        <v>22.771235476489156</v>
      </c>
      <c r="D23" s="266">
        <f>('CH2.5'!D23/'CH2.5.a'!R$9)*10000</f>
        <v>31.853950505197314</v>
      </c>
      <c r="E23" s="266">
        <f>('CH2.5'!E23/'CH2.5.a'!R$10)*10000</f>
        <v>33.046740964252564</v>
      </c>
      <c r="F23" s="269">
        <f>('CH2.5'!F23/'CH2.5.a'!R$11)*10000</f>
        <v>46.381579701363897</v>
      </c>
      <c r="G23" s="266">
        <f>('CH2.5'!G23/'CH2.5.a'!R$12)*10000</f>
        <v>54.372564226971399</v>
      </c>
      <c r="H23" s="266">
        <f>('CH2.5'!H23/'CH2.5.a'!R$6)*10000</f>
        <v>29.478250753056368</v>
      </c>
      <c r="I23" s="144" t="s">
        <v>14</v>
      </c>
    </row>
    <row r="24" spans="1:19" ht="18" x14ac:dyDescent="0.25">
      <c r="A24" s="105" t="s">
        <v>15</v>
      </c>
      <c r="B24" s="266">
        <f>('CH2.5'!B24/'CH2.5.a'!R$7)*10000</f>
        <v>13.809636420427344</v>
      </c>
      <c r="C24" s="266">
        <f>('CH2.5'!C24/'CH2.5.a'!R$8)*10000</f>
        <v>12.614786833983507</v>
      </c>
      <c r="D24" s="266">
        <f>('CH2.5'!D24/'CH2.5.a'!R$9)*10000</f>
        <v>11.616801278990096</v>
      </c>
      <c r="E24" s="266">
        <f>('CH2.5'!E24/'CH2.5.a'!R$10)*10000</f>
        <v>3.7561867771804178</v>
      </c>
      <c r="F24" s="268" t="s">
        <v>171</v>
      </c>
      <c r="G24" s="268" t="s">
        <v>171</v>
      </c>
      <c r="H24" s="267">
        <f>'CH2.5'!H24/'CH2.5.a'!R6*10000</f>
        <v>9.9120880099565056</v>
      </c>
      <c r="I24" s="145" t="s">
        <v>16</v>
      </c>
    </row>
    <row r="25" spans="1:19" ht="18.75" thickBot="1" x14ac:dyDescent="0.3">
      <c r="A25" s="104" t="s">
        <v>9</v>
      </c>
      <c r="B25" s="266">
        <f>('CH2.5'!B25/'CH2.5.a'!R$7)*10000</f>
        <v>38.727500548997732</v>
      </c>
      <c r="C25" s="266">
        <f>('CH2.5'!C25/'CH2.5.a'!R$8)*10000</f>
        <v>11.076569508458791</v>
      </c>
      <c r="D25" s="266">
        <f>('CH2.5'!D25/'CH2.5.a'!R$9)*10000</f>
        <v>13.413414924948674</v>
      </c>
      <c r="E25" s="266">
        <f>('CH2.5'!E25/'CH2.5.a'!R$10)*10000</f>
        <v>7.9632065873276048</v>
      </c>
      <c r="F25" s="266">
        <f>('CH2.5'!F25/'CH2.5.a'!R$11)*10000</f>
        <v>18.44031671349012</v>
      </c>
      <c r="G25" s="276">
        <f>('CH2.5'!G25/'CH2.5.a'!R$12)*10000</f>
        <v>13.515099524128143</v>
      </c>
      <c r="H25" s="267">
        <f>'CH2.5'!H25/'CH2.5.a'!R6*10000</f>
        <v>17.487649695879245</v>
      </c>
      <c r="I25" s="146" t="s">
        <v>10</v>
      </c>
      <c r="O25" s="25"/>
      <c r="P25" s="25"/>
      <c r="Q25" s="25"/>
      <c r="R25" s="25"/>
      <c r="S25" s="25"/>
    </row>
    <row r="26" spans="1:19" x14ac:dyDescent="0.25">
      <c r="A26" s="122">
        <v>2017</v>
      </c>
      <c r="B26" s="153">
        <f>('CH2.5'!B26/'CH2.5.a'!S$7)*10000</f>
        <v>57.946469134571124</v>
      </c>
      <c r="C26" s="153">
        <f>('CH2.5'!C26/'CH2.5.a'!S$8)*10000</f>
        <v>45.4528497464553</v>
      </c>
      <c r="D26" s="153">
        <f>('CH2.5'!D26/'CH2.5.a'!S$9)*10000</f>
        <v>56.938964250089406</v>
      </c>
      <c r="E26" s="153">
        <f>('CH2.5'!E26/'CH2.5.a'!S$10)*10000</f>
        <v>43.732810989913737</v>
      </c>
      <c r="F26" s="161">
        <f>'CH2.5'!F26/'CH2.5.a'!S11*10000</f>
        <v>66.130662561852972</v>
      </c>
      <c r="G26" s="153">
        <f>('CH2.5'!G26/'CH2.5.a'!S$12)*10000</f>
        <v>70.519432589213892</v>
      </c>
      <c r="H26" s="280">
        <f>'CH2.5'!H26/'CH2.5.a'!S6*10000</f>
        <v>57.200387485614975</v>
      </c>
      <c r="I26" s="123">
        <v>2017</v>
      </c>
      <c r="O26" s="26"/>
      <c r="P26" s="26"/>
      <c r="Q26" s="27"/>
      <c r="R26" s="27"/>
      <c r="S26" s="27"/>
    </row>
    <row r="27" spans="1:19" ht="18" x14ac:dyDescent="0.25">
      <c r="A27" s="116" t="s">
        <v>8</v>
      </c>
      <c r="B27" s="269">
        <f>('CH2.5'!B27/'CH2.5.a'!S$7)*10000</f>
        <v>22.011382507206093</v>
      </c>
      <c r="C27" s="269">
        <f>('CH2.5'!C27/'CH2.5.a'!S$8)*10000</f>
        <v>33.368507164003319</v>
      </c>
      <c r="D27" s="269">
        <f>('CH2.5'!D27/'CH2.5.a'!S$9)*10000</f>
        <v>42.866200256520166</v>
      </c>
      <c r="E27" s="269">
        <f>('CH2.5'!E27/'CH2.5.a'!S$10)*10000</f>
        <v>35.401603039322907</v>
      </c>
      <c r="F27" s="273">
        <f>'CH2.5'!F27/'CH2.5.a'!S11*10000</f>
        <v>50.231115985210344</v>
      </c>
      <c r="G27" s="269">
        <f>('CH2.5'!G27/'CH2.5.a'!S$12)*10000</f>
        <v>54.448629261968527</v>
      </c>
      <c r="H27" s="275">
        <f>'CH2.5'!H27/'CH2.5.a'!S6*10000</f>
        <v>39.711067580179055</v>
      </c>
      <c r="I27" s="143" t="s">
        <v>72</v>
      </c>
      <c r="O27" s="26"/>
      <c r="P27" s="27"/>
      <c r="Q27" s="27"/>
      <c r="R27" s="27"/>
      <c r="S27" s="27"/>
    </row>
    <row r="28" spans="1:19" ht="18" x14ac:dyDescent="0.25">
      <c r="A28" s="105" t="s">
        <v>13</v>
      </c>
      <c r="B28" s="266" t="s">
        <v>31</v>
      </c>
      <c r="C28" s="266">
        <f>('CH2.5'!C28/'CH2.5.a'!S$8)*10000</f>
        <v>21.317473133322142</v>
      </c>
      <c r="D28" s="266">
        <f>('CH2.5'!D28/'CH2.5.a'!S$9)*10000</f>
        <v>31.886408708819381</v>
      </c>
      <c r="E28" s="266">
        <f>('CH2.5'!E28/'CH2.5.a'!S$10)*10000</f>
        <v>31.596747605188902</v>
      </c>
      <c r="F28" s="265">
        <v>44.6</v>
      </c>
      <c r="G28" s="266">
        <f>('CH2.5'!G28/'CH2.5.a'!S$12)*10000</f>
        <v>54.448629261968527</v>
      </c>
      <c r="H28" s="267" t="s">
        <v>11</v>
      </c>
      <c r="I28" s="144" t="s">
        <v>14</v>
      </c>
      <c r="S28" s="2"/>
    </row>
    <row r="29" spans="1:19" ht="18" x14ac:dyDescent="0.25">
      <c r="A29" s="105" t="s">
        <v>15</v>
      </c>
      <c r="B29" s="266" t="s">
        <v>31</v>
      </c>
      <c r="C29" s="266">
        <f>('CH2.5'!C29/'CH2.5.a'!S$8)*10000</f>
        <v>12.051034030681175</v>
      </c>
      <c r="D29" s="266">
        <f>('CH2.5'!D29/'CH2.5.a'!S$9)*10000</f>
        <v>10.979791547700783</v>
      </c>
      <c r="E29" s="266">
        <f>('CH2.5'!E29/'CH2.5.a'!S$10)*10000</f>
        <v>3.8048554341340051</v>
      </c>
      <c r="F29" s="268" t="s">
        <v>171</v>
      </c>
      <c r="G29" s="268" t="s">
        <v>171</v>
      </c>
      <c r="H29" s="267" t="s">
        <v>11</v>
      </c>
      <c r="I29" s="145" t="s">
        <v>16</v>
      </c>
    </row>
    <row r="30" spans="1:19" ht="18.75" thickBot="1" x14ac:dyDescent="0.3">
      <c r="A30" s="115" t="s">
        <v>9</v>
      </c>
      <c r="B30" s="277">
        <f>('CH2.5'!B30/'CH2.5.a'!S$7)*10000</f>
        <v>35.935086627365031</v>
      </c>
      <c r="C30" s="277">
        <f>('CH2.5'!C30/'CH2.5.a'!S$8)*10000</f>
        <v>12.084342582451988</v>
      </c>
      <c r="D30" s="277">
        <f>('CH2.5'!D30/'CH2.5.a'!S$9)*10000</f>
        <v>14.072763993569241</v>
      </c>
      <c r="E30" s="277">
        <f>('CH2.5'!E30/'CH2.5.a'!S$10)*10000</f>
        <v>8.3312079505908265</v>
      </c>
      <c r="F30" s="278">
        <f>'CH2.5'!F30/'CH2.5.a'!S11*10000</f>
        <v>15.899546576642642</v>
      </c>
      <c r="G30" s="277">
        <f>('CH2.5'!G30/'CH2.5.a'!S$12)*10000</f>
        <v>16.070803327245372</v>
      </c>
      <c r="H30" s="279">
        <f>'CH2.5'!H30/'CH2.5.a'!S6*10000</f>
        <v>17.489319905435917</v>
      </c>
      <c r="I30" s="147" t="s">
        <v>10</v>
      </c>
    </row>
    <row r="31" spans="1:19" ht="15.75" thickTop="1" x14ac:dyDescent="0.25">
      <c r="A31" s="122">
        <v>2018</v>
      </c>
      <c r="B31" s="153">
        <f>'CH2.5'!B31/'CH2.5.a'!T$7*10000</f>
        <v>58.886523923944807</v>
      </c>
      <c r="C31" s="153">
        <f>'CH2.5'!C31/'CH2.5.a'!T$8*10000</f>
        <v>99.647992037740892</v>
      </c>
      <c r="D31" s="153">
        <f>'CH2.5'!D31/'CH2.5.a'!T$9*10000</f>
        <v>55.213646155494487</v>
      </c>
      <c r="E31" s="153">
        <f>'CH2.5'!E31/'CH2.5.a'!T$10*10000</f>
        <v>44.042361680646259</v>
      </c>
      <c r="F31" s="153">
        <f>'CH2.5'!F31/'CH2.5.a'!T$11*10000</f>
        <v>75.238119391196918</v>
      </c>
      <c r="G31" s="153">
        <f>'CH2.5'!G31/'CH2.5.a'!T$12*10000</f>
        <v>69.400987758223209</v>
      </c>
      <c r="H31" s="153">
        <f>'CH2.5'!H31/'CH2.5.a'!T$6*10000</f>
        <v>58.270970915958202</v>
      </c>
      <c r="I31" s="123">
        <v>2018</v>
      </c>
    </row>
    <row r="32" spans="1:19" ht="18" x14ac:dyDescent="0.25">
      <c r="A32" s="116" t="s">
        <v>8</v>
      </c>
      <c r="B32" s="378">
        <f>'CH2.5'!B32/'CH2.5.a'!T$7*10000</f>
        <v>21.456567638845549</v>
      </c>
      <c r="C32" s="378">
        <f>'CH2.5'!C32/'CH2.5.a'!T$8*10000</f>
        <v>73.142610793358486</v>
      </c>
      <c r="D32" s="378">
        <f>'CH2.5'!D32/'CH2.5.a'!T$9*10000</f>
        <v>42.226442718337353</v>
      </c>
      <c r="E32" s="378">
        <f>'CH2.5'!E32/'CH2.5.a'!T$10*10000</f>
        <v>35.19346955237905</v>
      </c>
      <c r="F32" s="378">
        <f>'CH2.5'!F32/'CH2.5.a'!T$11*10000</f>
        <v>56.590717238430962</v>
      </c>
      <c r="G32" s="378">
        <f>'CH2.5'!G32/'CH2.5.a'!T$12*10000</f>
        <v>51.084701511953327</v>
      </c>
      <c r="H32" s="378">
        <f>'CH2.5'!H32/'CH2.5.a'!T$6*10000</f>
        <v>40.458715311286639</v>
      </c>
      <c r="I32" s="143" t="s">
        <v>72</v>
      </c>
    </row>
    <row r="33" spans="1:15" ht="18" x14ac:dyDescent="0.25">
      <c r="A33" s="105" t="s">
        <v>13</v>
      </c>
      <c r="B33" s="378" t="s">
        <v>31</v>
      </c>
      <c r="C33" s="378">
        <f>'CH2.5'!C33/'CH2.5.a'!T$8*10000</f>
        <v>21.455786775384858</v>
      </c>
      <c r="D33" s="378">
        <f>'CH2.5'!D33/'CH2.5.a'!T$9*10000</f>
        <v>31.565832656464451</v>
      </c>
      <c r="E33" s="378">
        <f>'CH2.5'!E33/'CH2.5.a'!T$10*10000</f>
        <v>31.364454834793879</v>
      </c>
      <c r="F33" s="378">
        <f>'CH2.5'!F33/'CH2.5.a'!T$11*10000</f>
        <v>56.590717238430962</v>
      </c>
      <c r="G33" s="378">
        <f>'CH2.5'!G33/'CH2.5.a'!T$12*10000</f>
        <v>51.084701511953327</v>
      </c>
      <c r="H33" s="378" t="s">
        <v>31</v>
      </c>
      <c r="I33" s="144" t="s">
        <v>14</v>
      </c>
    </row>
    <row r="34" spans="1:15" ht="18" x14ac:dyDescent="0.25">
      <c r="A34" s="105" t="s">
        <v>15</v>
      </c>
      <c r="B34" s="378" t="s">
        <v>31</v>
      </c>
      <c r="C34" s="378">
        <f>'CH2.5'!C34/'CH2.5.a'!T$8*10000</f>
        <v>0</v>
      </c>
      <c r="D34" s="378">
        <f>'CH2.5'!D34/'CH2.5.a'!T$9*10000</f>
        <v>10.6606100618729</v>
      </c>
      <c r="E34" s="378">
        <f>'CH2.5'!E34/'CH2.5.a'!T$10*10000</f>
        <v>3.8290147175851739</v>
      </c>
      <c r="F34" s="157" t="s">
        <v>171</v>
      </c>
      <c r="G34" s="157" t="s">
        <v>171</v>
      </c>
      <c r="H34" s="378" t="s">
        <v>31</v>
      </c>
      <c r="I34" s="145" t="s">
        <v>16</v>
      </c>
    </row>
    <row r="35" spans="1:15" ht="18.75" thickBot="1" x14ac:dyDescent="0.3">
      <c r="A35" s="115" t="s">
        <v>9</v>
      </c>
      <c r="B35" s="378">
        <f>'CH2.5'!B35/'CH2.5.a'!T$7*10000</f>
        <v>37.429956285099259</v>
      </c>
      <c r="C35" s="378">
        <f>'CH2.5'!C35/'CH2.5.a'!T$8*10000</f>
        <v>26.505381244382409</v>
      </c>
      <c r="D35" s="378">
        <f>'CH2.5'!D35/'CH2.5.a'!T$9*10000</f>
        <v>12.987203437157138</v>
      </c>
      <c r="E35" s="378">
        <f>'CH2.5'!E35/'CH2.5.a'!T$10*10000</f>
        <v>8.8488921282672131</v>
      </c>
      <c r="F35" s="378">
        <f>'CH2.5'!F35/'CH2.5.a'!T$11*10000</f>
        <v>18.647402152765952</v>
      </c>
      <c r="G35" s="378">
        <f>'CH2.5'!G35/'CH2.5.a'!T$12*10000</f>
        <v>18.31628624626989</v>
      </c>
      <c r="H35" s="378">
        <f>'CH2.5'!H35/'CH2.5.a'!T$6*10000</f>
        <v>17.812255604671563</v>
      </c>
      <c r="I35" s="147" t="s">
        <v>10</v>
      </c>
    </row>
    <row r="36" spans="1:15" ht="15.75" thickTop="1" x14ac:dyDescent="0.25">
      <c r="A36" s="122">
        <v>2019</v>
      </c>
      <c r="B36" s="153">
        <f>'CH2.5'!B36/'CH2.5.a'!U$7*10000</f>
        <v>59.073598198940253</v>
      </c>
      <c r="C36" s="153">
        <f>'CH2.5'!C36/'CH2.5.a'!U$8*10000</f>
        <v>43.403362817066956</v>
      </c>
      <c r="D36" s="153">
        <f>'CH2.5'!D36/'CH2.5.a'!U$9*10000</f>
        <v>58.160037727325502</v>
      </c>
      <c r="E36" s="153">
        <f>'CH2.5'!E36/'CH2.5.a'!U$10*10000</f>
        <v>44.00892435068809</v>
      </c>
      <c r="F36" s="153">
        <f>'CH2.5'!F36/'CH2.5.a'!U$11*10000</f>
        <v>81.037381367975584</v>
      </c>
      <c r="G36" s="153">
        <f>'CH2.5'!G36/'CH2.5.a'!U$12*10000</f>
        <v>68.791254425726748</v>
      </c>
      <c r="H36" s="153">
        <f>'CH2.5'!H36/'CH2.5.a'!U$6*10000</f>
        <v>58.737043728087187</v>
      </c>
      <c r="I36" s="123">
        <v>2019</v>
      </c>
    </row>
    <row r="37" spans="1:15" ht="18" x14ac:dyDescent="0.25">
      <c r="A37" s="116" t="s">
        <v>8</v>
      </c>
      <c r="B37" s="378">
        <f>'CH2.5'!B37/'CH2.5.a'!U$7*10000</f>
        <v>22.147075182417694</v>
      </c>
      <c r="C37" s="378">
        <f>'CH2.5'!C37/'CH2.5.a'!U$8*10000</f>
        <v>31.750503452050069</v>
      </c>
      <c r="D37" s="378">
        <f>'CH2.5'!D37/'CH2.5.a'!U$9*10000</f>
        <v>44.210431014003113</v>
      </c>
      <c r="E37" s="378">
        <f>'CH2.5'!E37/'CH2.5.a'!U$10*10000</f>
        <v>35.178122131423905</v>
      </c>
      <c r="F37" s="378">
        <f>'CH2.5'!F37/'CH2.5.a'!U$11*10000</f>
        <v>60.152857850201599</v>
      </c>
      <c r="G37" s="378">
        <f>'CH2.5'!G37/'CH2.5.a'!U$12*10000</f>
        <v>49.313240994946597</v>
      </c>
      <c r="H37" s="399">
        <f>'CH2.5'!H37/'CH2.5.a'!U$6*10000</f>
        <v>40.663676008012494</v>
      </c>
      <c r="I37" s="143" t="s">
        <v>72</v>
      </c>
    </row>
    <row r="38" spans="1:15" ht="18" x14ac:dyDescent="0.25">
      <c r="A38" s="105" t="s">
        <v>13</v>
      </c>
      <c r="B38" s="378" t="s">
        <v>31</v>
      </c>
      <c r="C38" s="378" t="s">
        <v>31</v>
      </c>
      <c r="D38" s="378">
        <f>'CH2.5'!D38/'CH2.5.a'!U$9*10000</f>
        <v>31.29682362606836</v>
      </c>
      <c r="E38" s="378">
        <f>'CH2.5'!E38/'CH2.5.a'!U$10*10000</f>
        <v>31.379881059185212</v>
      </c>
      <c r="F38" s="378">
        <f>'CH2.5'!F38/'CH2.5.a'!U$11*10000</f>
        <v>60.152857850201599</v>
      </c>
      <c r="G38" s="378">
        <f>'CH2.5'!G38/'CH2.5.a'!U$12*10000</f>
        <v>49.313240994946597</v>
      </c>
      <c r="H38" s="399" t="s">
        <v>11</v>
      </c>
      <c r="I38" s="144" t="s">
        <v>14</v>
      </c>
    </row>
    <row r="39" spans="1:15" ht="18" x14ac:dyDescent="0.25">
      <c r="A39" s="105" t="s">
        <v>15</v>
      </c>
      <c r="B39" s="378" t="s">
        <v>31</v>
      </c>
      <c r="C39" s="378" t="s">
        <v>31</v>
      </c>
      <c r="D39" s="378">
        <f>'CH2.5'!D39/'CH2.5.a'!U$9*10000</f>
        <v>12.913607387934755</v>
      </c>
      <c r="E39" s="378">
        <f>'CH2.5'!E39/'CH2.5.a'!U$10*10000</f>
        <v>3.7982410722386906</v>
      </c>
      <c r="F39" s="157" t="s">
        <v>171</v>
      </c>
      <c r="G39" s="157" t="s">
        <v>171</v>
      </c>
      <c r="H39" s="399" t="s">
        <v>11</v>
      </c>
      <c r="I39" s="145" t="s">
        <v>16</v>
      </c>
    </row>
    <row r="40" spans="1:15" ht="18.75" thickBot="1" x14ac:dyDescent="0.3">
      <c r="A40" s="115" t="s">
        <v>9</v>
      </c>
      <c r="B40" s="277">
        <f>'CH2.5'!B40/'CH2.5.a'!U$7*10000</f>
        <v>36.926523016522552</v>
      </c>
      <c r="C40" s="277">
        <f>'CH2.5'!C40/'CH2.5.a'!U$8*10000</f>
        <v>11.652859365016889</v>
      </c>
      <c r="D40" s="277">
        <f>'CH2.5'!D40/'CH2.5.a'!U$9*10000</f>
        <v>13.949606713322387</v>
      </c>
      <c r="E40" s="277">
        <f>'CH2.5'!E40/'CH2.5.a'!U$10*10000</f>
        <v>8.8308022192641857</v>
      </c>
      <c r="F40" s="277">
        <f>'CH2.5'!F40/'CH2.5.a'!U$11*10000</f>
        <v>20.884523517773996</v>
      </c>
      <c r="G40" s="277">
        <f>'CH2.5'!G40/'CH2.5.a'!U$12*10000</f>
        <v>19.478013430780145</v>
      </c>
      <c r="H40" s="400">
        <f>'CH2.5'!H40/'CH2.5.a'!U$6*10000</f>
        <v>18.073367720074685</v>
      </c>
      <c r="I40" s="147" t="s">
        <v>10</v>
      </c>
    </row>
    <row r="41" spans="1:15" ht="15.75" thickTop="1" x14ac:dyDescent="0.25"/>
    <row r="43" spans="1:15" ht="18.75" x14ac:dyDescent="0.25">
      <c r="A43" s="91"/>
      <c r="B43" s="91"/>
      <c r="C43" s="91"/>
      <c r="D43" s="91"/>
      <c r="E43" s="91"/>
      <c r="F43" s="91"/>
      <c r="G43" s="91"/>
      <c r="H43" s="91"/>
      <c r="I43" s="91"/>
    </row>
    <row r="44" spans="1:15" x14ac:dyDescent="0.25">
      <c r="A44" s="92"/>
      <c r="B44" s="92"/>
      <c r="C44" s="92"/>
      <c r="D44" s="92"/>
      <c r="E44" s="92"/>
      <c r="F44" s="92"/>
      <c r="G44" s="92"/>
      <c r="H44" s="92"/>
      <c r="I44" s="92"/>
      <c r="O44" s="23"/>
    </row>
    <row r="45" spans="1:15" x14ac:dyDescent="0.25">
      <c r="O45" s="23"/>
    </row>
    <row r="46" spans="1:15" x14ac:dyDescent="0.25">
      <c r="O46" s="22"/>
    </row>
  </sheetData>
  <mergeCells count="1">
    <mergeCell ref="L4:Q4"/>
  </mergeCells>
  <printOptions horizontalCentered="1"/>
  <pageMargins left="0.45" right="0.45" top="0.5" bottom="0.5" header="0.3" footer="0.3"/>
  <pageSetup paperSize="9" scale="52" orientation="portrait" r:id="rId1"/>
  <colBreaks count="1" manualBreakCount="1">
    <brk id="9" max="4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rightToLeft="1" view="pageBreakPreview" zoomScale="85" zoomScaleNormal="100" zoomScaleSheetLayoutView="85" workbookViewId="0">
      <selection activeCell="V5" sqref="V5:V12"/>
    </sheetView>
  </sheetViews>
  <sheetFormatPr defaultRowHeight="15" x14ac:dyDescent="0.25"/>
  <cols>
    <col min="1" max="1" width="17.7109375" customWidth="1"/>
    <col min="2" max="7" width="8.7109375" customWidth="1"/>
    <col min="8" max="8" width="9.7109375" customWidth="1"/>
    <col min="9" max="9" width="18.7109375" customWidth="1"/>
    <col min="13" max="13" width="10.85546875" bestFit="1" customWidth="1"/>
    <col min="14" max="20" width="11.5703125" bestFit="1" customWidth="1"/>
    <col min="21" max="21" width="11.28515625" bestFit="1" customWidth="1"/>
    <col min="22" max="22" width="10.140625" bestFit="1" customWidth="1"/>
  </cols>
  <sheetData>
    <row r="1" spans="1:22" ht="18.75" x14ac:dyDescent="0.45">
      <c r="A1" s="250" t="s">
        <v>222</v>
      </c>
      <c r="B1" s="87"/>
      <c r="C1" s="87"/>
      <c r="D1" s="87"/>
      <c r="E1" s="87"/>
      <c r="F1" s="87"/>
      <c r="G1" s="87"/>
      <c r="H1" s="87"/>
      <c r="I1" s="87"/>
    </row>
    <row r="2" spans="1:22" x14ac:dyDescent="0.25">
      <c r="A2" s="86" t="s">
        <v>223</v>
      </c>
      <c r="B2" s="86"/>
      <c r="C2" s="86"/>
      <c r="D2" s="86"/>
      <c r="E2" s="86"/>
      <c r="F2" s="86"/>
      <c r="G2" s="86"/>
      <c r="H2" s="86"/>
      <c r="I2" s="86"/>
    </row>
    <row r="3" spans="1:22" ht="18.75" x14ac:dyDescent="0.45">
      <c r="A3" s="29" t="s">
        <v>70</v>
      </c>
      <c r="B3" s="28"/>
      <c r="C3" s="28"/>
      <c r="D3" s="28"/>
      <c r="E3" s="28"/>
      <c r="F3" s="28"/>
      <c r="G3" s="28"/>
      <c r="H3" s="28"/>
      <c r="I3" s="34" t="s">
        <v>71</v>
      </c>
    </row>
    <row r="4" spans="1:22" ht="36" x14ac:dyDescent="0.45">
      <c r="A4" s="103"/>
      <c r="B4" s="111" t="s">
        <v>181</v>
      </c>
      <c r="C4" s="112" t="s">
        <v>60</v>
      </c>
      <c r="D4" s="112" t="s">
        <v>62</v>
      </c>
      <c r="E4" s="112" t="s">
        <v>182</v>
      </c>
      <c r="F4" s="112" t="s">
        <v>183</v>
      </c>
      <c r="G4" s="113" t="s">
        <v>184</v>
      </c>
      <c r="H4" s="114" t="s">
        <v>59</v>
      </c>
      <c r="I4" s="103"/>
      <c r="N4" s="411" t="s">
        <v>44</v>
      </c>
      <c r="O4" s="411"/>
      <c r="P4" s="411"/>
      <c r="Q4" s="411"/>
      <c r="R4" s="411"/>
      <c r="S4" s="411"/>
    </row>
    <row r="5" spans="1:22" ht="19.5" customHeight="1" thickBot="1" x14ac:dyDescent="0.5">
      <c r="A5" s="109" t="s">
        <v>180</v>
      </c>
      <c r="B5" s="118" t="s">
        <v>1</v>
      </c>
      <c r="C5" s="119" t="s">
        <v>2</v>
      </c>
      <c r="D5" s="119" t="s">
        <v>3</v>
      </c>
      <c r="E5" s="119" t="s">
        <v>4</v>
      </c>
      <c r="F5" s="119" t="s">
        <v>5</v>
      </c>
      <c r="G5" s="120" t="s">
        <v>6</v>
      </c>
      <c r="H5" s="121" t="s">
        <v>169</v>
      </c>
      <c r="I5" s="210" t="s">
        <v>179</v>
      </c>
      <c r="M5" s="6"/>
      <c r="N5" s="7" t="s">
        <v>49</v>
      </c>
      <c r="O5" s="8" t="s">
        <v>50</v>
      </c>
      <c r="P5" s="8" t="s">
        <v>51</v>
      </c>
      <c r="Q5" s="8" t="s">
        <v>52</v>
      </c>
      <c r="R5" s="8" t="s">
        <v>53</v>
      </c>
      <c r="S5" s="8" t="s">
        <v>54</v>
      </c>
      <c r="T5" s="9" t="s">
        <v>55</v>
      </c>
      <c r="U5" s="313">
        <v>2017</v>
      </c>
      <c r="V5" s="313">
        <v>2018</v>
      </c>
    </row>
    <row r="6" spans="1:22" ht="15" customHeight="1" x14ac:dyDescent="0.25">
      <c r="A6" s="122">
        <v>2013</v>
      </c>
      <c r="B6" s="153">
        <f>'CH2.5'!B6/'CH 2.3'!B6</f>
        <v>1.9182692307692308</v>
      </c>
      <c r="C6" s="153">
        <f>'CH2.5'!C6/'CH 2.3'!C6</f>
        <v>1.9722640940608984</v>
      </c>
      <c r="D6" s="153">
        <f>'CH2.5'!D6/'CH 2.3'!D6</f>
        <v>2.2584274594721134</v>
      </c>
      <c r="E6" s="153">
        <f>'CH2.5'!E6/'CH 2.3'!E6</f>
        <v>2.2111720177499348</v>
      </c>
      <c r="F6" s="153">
        <f>'CH2.5'!F6/'CH 2.3'!F6</f>
        <v>2.9032106866651044</v>
      </c>
      <c r="G6" s="153">
        <f>'CH2.5'!G6/'CH 2.3'!G6</f>
        <v>2.4496809582447105</v>
      </c>
      <c r="H6" s="154">
        <f>'CH2.5'!H6/'CH 2.3'!H6</f>
        <v>2.2372423832029704</v>
      </c>
      <c r="I6" s="123">
        <v>2013</v>
      </c>
      <c r="M6" s="10" t="s">
        <v>78</v>
      </c>
      <c r="N6" s="13">
        <v>44337441</v>
      </c>
      <c r="O6" s="14">
        <v>45757080</v>
      </c>
      <c r="P6" s="14">
        <v>47092044</v>
      </c>
      <c r="Q6" s="14">
        <v>48425835</v>
      </c>
      <c r="R6" s="14">
        <v>49855795</v>
      </c>
      <c r="S6" s="14">
        <v>51264387</v>
      </c>
      <c r="T6" s="14">
        <v>53446862</v>
      </c>
      <c r="U6" s="314">
        <v>54929523</v>
      </c>
      <c r="V6" s="3">
        <v>56003014</v>
      </c>
    </row>
    <row r="7" spans="1:22" ht="18.75" customHeight="1" x14ac:dyDescent="0.25">
      <c r="A7" s="116" t="s">
        <v>8</v>
      </c>
      <c r="B7" s="35">
        <f>'CH2.5'!B7/'CH 2.3'!B7</f>
        <v>2.2809453471196455</v>
      </c>
      <c r="C7" s="35">
        <f>'CH2.5'!C7/'CH 2.3'!C7</f>
        <v>2.6221532091097308</v>
      </c>
      <c r="D7" s="35">
        <f>'CH2.5'!D7/'CH 2.3'!D7</f>
        <v>2.3859140733274535</v>
      </c>
      <c r="E7" s="35">
        <f>'CH2.5'!E7/'CH 2.3'!E7</f>
        <v>2.4206123473314372</v>
      </c>
      <c r="F7" s="35">
        <f>'CH2.5'!F7/'CH 2.3'!F7</f>
        <v>3.777187244480785</v>
      </c>
      <c r="G7" s="35">
        <f>'CH2.5'!G7/'CH 2.3'!G7</f>
        <v>2.3282058453363166</v>
      </c>
      <c r="H7" s="155">
        <f>'CH2.5'!H7/'CH 2.3'!H7</f>
        <v>2.4268547108403573</v>
      </c>
      <c r="I7" s="143" t="s">
        <v>72</v>
      </c>
      <c r="M7" s="11" t="s">
        <v>45</v>
      </c>
      <c r="N7" s="15">
        <v>8264070</v>
      </c>
      <c r="O7" s="16">
        <v>8264070</v>
      </c>
      <c r="P7" s="16">
        <v>8264070</v>
      </c>
      <c r="Q7" s="16">
        <v>8264070</v>
      </c>
      <c r="R7" s="16">
        <v>8264070</v>
      </c>
      <c r="S7" s="16">
        <v>8264070</v>
      </c>
      <c r="T7" s="16">
        <v>9121167</v>
      </c>
      <c r="U7" s="16">
        <v>9304277</v>
      </c>
      <c r="V7" s="3">
        <v>9366829</v>
      </c>
    </row>
    <row r="8" spans="1:22" ht="18" x14ac:dyDescent="0.25">
      <c r="A8" s="105" t="s">
        <v>13</v>
      </c>
      <c r="B8" s="156">
        <f>'CH2.5'!B8/'CH 2.3'!B8</f>
        <v>2.3264058679706601</v>
      </c>
      <c r="C8" s="156">
        <f>'CH2.5'!C8/'CH 2.3'!C8</f>
        <v>2.5311004784688995</v>
      </c>
      <c r="D8" s="156">
        <f>'CH2.5'!D8/'CH 2.3'!D8</f>
        <v>2.4044383278857731</v>
      </c>
      <c r="E8" s="156">
        <f>'CH2.5'!E8/'CH 2.3'!E8</f>
        <v>2.3987876561351946</v>
      </c>
      <c r="F8" s="165" t="s">
        <v>11</v>
      </c>
      <c r="G8" s="156">
        <f>'CH2.5'!G8/'CH 2.3'!G8</f>
        <v>2.3282058453363166</v>
      </c>
      <c r="H8" s="158" t="s">
        <v>11</v>
      </c>
      <c r="I8" s="144" t="s">
        <v>14</v>
      </c>
      <c r="M8" s="11" t="s">
        <v>2</v>
      </c>
      <c r="N8" s="17">
        <v>1228543</v>
      </c>
      <c r="O8" s="18">
        <v>1195020</v>
      </c>
      <c r="P8" s="18">
        <v>1208964</v>
      </c>
      <c r="Q8" s="18">
        <v>1253191</v>
      </c>
      <c r="R8" s="18">
        <v>1314562</v>
      </c>
      <c r="S8" s="18">
        <v>1370322</v>
      </c>
      <c r="T8" s="18">
        <v>1423726</v>
      </c>
      <c r="U8" s="18">
        <v>1501116</v>
      </c>
      <c r="V8" s="3">
        <v>1503091</v>
      </c>
    </row>
    <row r="9" spans="1:22" ht="16.5" customHeight="1" x14ac:dyDescent="0.25">
      <c r="A9" s="105" t="s">
        <v>15</v>
      </c>
      <c r="B9" s="156">
        <f>'CH2.5'!B9/'CH 2.3'!B9</f>
        <v>2.2664589014413714</v>
      </c>
      <c r="C9" s="156">
        <f>'CH2.5'!C9/'CH 2.3'!C9</f>
        <v>2.7905604719764012</v>
      </c>
      <c r="D9" s="156">
        <f>'CH2.5'!D9/'CH 2.3'!D9</f>
        <v>2.335216572504708</v>
      </c>
      <c r="E9" s="156">
        <f>'CH2.5'!E9/'CH 2.3'!E9</f>
        <v>2.6435272045028144</v>
      </c>
      <c r="F9" s="165" t="s">
        <v>11</v>
      </c>
      <c r="G9" s="157" t="s">
        <v>171</v>
      </c>
      <c r="H9" s="158" t="s">
        <v>11</v>
      </c>
      <c r="I9" s="145" t="s">
        <v>16</v>
      </c>
      <c r="M9" s="11" t="s">
        <v>46</v>
      </c>
      <c r="N9" s="15">
        <v>27422983</v>
      </c>
      <c r="O9" s="16">
        <v>28171083</v>
      </c>
      <c r="P9" s="16">
        <v>28894675</v>
      </c>
      <c r="Q9" s="16">
        <v>29601529</v>
      </c>
      <c r="R9" s="16">
        <v>30300675</v>
      </c>
      <c r="S9" s="16">
        <v>31062072</v>
      </c>
      <c r="T9" s="16">
        <v>31787580</v>
      </c>
      <c r="U9" s="16">
        <v>32612641</v>
      </c>
      <c r="V9" s="3">
        <v>33413660</v>
      </c>
    </row>
    <row r="10" spans="1:22" ht="18.75" thickBot="1" x14ac:dyDescent="0.3">
      <c r="A10" s="104" t="s">
        <v>9</v>
      </c>
      <c r="B10" s="156">
        <f>'CH2.5'!B10/'CH 2.3'!B10</f>
        <v>1.6527146874324032</v>
      </c>
      <c r="C10" s="156">
        <f>'CH2.5'!C10/'CH 2.3'!C10</f>
        <v>1.0657039711191336</v>
      </c>
      <c r="D10" s="156">
        <f>'CH2.5'!D10/'CH 2.3'!D10</f>
        <v>1.9655022676831033</v>
      </c>
      <c r="E10" s="156">
        <f>'CH2.5'!E10/'CH 2.3'!E10</f>
        <v>1.4682492581602373</v>
      </c>
      <c r="F10" s="159">
        <f>'CH2.5'!F10/'CH 2.3'!F10</f>
        <v>1.7292696320702909</v>
      </c>
      <c r="G10" s="156">
        <f>'CH2.5'!G10/'CH 2.3'!G10</f>
        <v>2.9371492704826037</v>
      </c>
      <c r="H10" s="160">
        <f>'CH2.5'!H10/'CH 2.3'!H10</f>
        <v>1.8652203574839679</v>
      </c>
      <c r="I10" s="146" t="s">
        <v>10</v>
      </c>
      <c r="M10" s="11" t="s">
        <v>4</v>
      </c>
      <c r="N10" s="17">
        <v>2773479</v>
      </c>
      <c r="O10" s="18">
        <v>3295298</v>
      </c>
      <c r="P10" s="18">
        <v>3623001</v>
      </c>
      <c r="Q10" s="18">
        <v>3855206</v>
      </c>
      <c r="R10" s="18">
        <v>3992893</v>
      </c>
      <c r="S10" s="18">
        <v>4159102</v>
      </c>
      <c r="T10" s="18">
        <v>4414051</v>
      </c>
      <c r="U10" s="18">
        <v>4559963</v>
      </c>
      <c r="V10" s="18">
        <v>4601706</v>
      </c>
    </row>
    <row r="11" spans="1:22" x14ac:dyDescent="0.25">
      <c r="A11" s="122">
        <v>2014</v>
      </c>
      <c r="B11" s="153">
        <f>'CH2.5'!B11/'CH 2.3'!B11</f>
        <v>2.0921082817159897</v>
      </c>
      <c r="C11" s="153">
        <f>'CH2.5'!C11/'CH 2.3'!C11</f>
        <v>1.9807460890493382</v>
      </c>
      <c r="D11" s="153">
        <f>'CH2.5'!D11/'CH 2.3'!D11</f>
        <v>2.4049631256636652</v>
      </c>
      <c r="E11" s="153">
        <f>'CH2.5'!E11/'CH 2.3'!E11</f>
        <v>2.1658198614318707</v>
      </c>
      <c r="F11" s="153">
        <f>'CH2.5'!F11/'CH 2.3'!F11</f>
        <v>2.3214545454545457</v>
      </c>
      <c r="G11" s="153">
        <f>'CH2.5'!G11/'CH 2.3'!G11</f>
        <v>2.4221064460108286</v>
      </c>
      <c r="H11" s="154">
        <f>'CH2.5'!H11/'CH 2.3'!H11</f>
        <v>2.3236320688196304</v>
      </c>
      <c r="I11" s="123">
        <v>2014</v>
      </c>
      <c r="M11" s="11" t="s">
        <v>5</v>
      </c>
      <c r="N11" s="15">
        <v>1715098</v>
      </c>
      <c r="O11" s="16">
        <v>1732717</v>
      </c>
      <c r="P11" s="16">
        <v>1832903</v>
      </c>
      <c r="Q11" s="16">
        <v>2003700</v>
      </c>
      <c r="R11" s="16">
        <v>2216180</v>
      </c>
      <c r="S11" s="16">
        <v>2437790</v>
      </c>
      <c r="T11" s="16">
        <v>2617634</v>
      </c>
      <c r="U11" s="16">
        <v>2724606</v>
      </c>
      <c r="V11" s="3">
        <v>2760170</v>
      </c>
    </row>
    <row r="12" spans="1:22" ht="18" x14ac:dyDescent="0.25">
      <c r="A12" s="116" t="s">
        <v>8</v>
      </c>
      <c r="B12" s="35">
        <f>'CH2.5'!B12/'CH 2.3'!B12</f>
        <v>2.6851168511685115</v>
      </c>
      <c r="C12" s="35">
        <f>'CH2.5'!C12/'CH 2.3'!C12</f>
        <v>2.6060296371997955</v>
      </c>
      <c r="D12" s="35">
        <f>'CH2.5'!D12/'CH 2.3'!D12</f>
        <v>2.5567142561555971</v>
      </c>
      <c r="E12" s="35">
        <f>'CH2.5'!E12/'CH 2.3'!E12</f>
        <v>2.3374072457442163</v>
      </c>
      <c r="F12" s="35">
        <f>'CH2.5'!F12/'CH 2.3'!F12</f>
        <v>2.6236645299145298</v>
      </c>
      <c r="G12" s="35">
        <f>'CH2.5'!G12/'CH 2.3'!G12</f>
        <v>2.3658376963350785</v>
      </c>
      <c r="H12" s="155">
        <f>'CH2.5'!H12/'CH 2.3'!H12</f>
        <v>2.5329522438972392</v>
      </c>
      <c r="I12" s="143" t="s">
        <v>72</v>
      </c>
      <c r="M12" s="12" t="s">
        <v>6</v>
      </c>
      <c r="N12" s="17">
        <v>2933268</v>
      </c>
      <c r="O12" s="18">
        <v>3098892</v>
      </c>
      <c r="P12" s="18">
        <v>3268431</v>
      </c>
      <c r="Q12" s="18">
        <v>3448139</v>
      </c>
      <c r="R12" s="18">
        <v>3767415</v>
      </c>
      <c r="S12" s="18">
        <v>3971031</v>
      </c>
      <c r="T12" s="18">
        <v>4132415</v>
      </c>
      <c r="U12" s="18">
        <v>4226920</v>
      </c>
      <c r="V12" s="3">
        <v>4420110</v>
      </c>
    </row>
    <row r="13" spans="1:22" ht="18" x14ac:dyDescent="0.25">
      <c r="A13" s="105" t="s">
        <v>13</v>
      </c>
      <c r="B13" s="156">
        <f>'CH2.5'!B13/'CH 2.3'!B13</f>
        <v>2.3200977397678679</v>
      </c>
      <c r="C13" s="156">
        <f>'CH2.5'!C13/'CH 2.3'!C13</f>
        <v>2.5254104769351056</v>
      </c>
      <c r="D13" s="156">
        <f>'CH2.5'!D13/'CH 2.3'!D13</f>
        <v>2.6168485228341072</v>
      </c>
      <c r="E13" s="156">
        <f>'CH2.5'!E13/'CH 2.3'!E13</f>
        <v>2.3192704203013483</v>
      </c>
      <c r="F13" s="165" t="s">
        <v>11</v>
      </c>
      <c r="G13" s="156">
        <f>'CH2.5'!G13/'CH 2.3'!G13</f>
        <v>2.3658376963350785</v>
      </c>
      <c r="H13" s="158" t="s">
        <v>11</v>
      </c>
      <c r="I13" s="144" t="s">
        <v>14</v>
      </c>
    </row>
    <row r="14" spans="1:22" ht="18" x14ac:dyDescent="0.25">
      <c r="A14" s="105" t="s">
        <v>15</v>
      </c>
      <c r="B14" s="156">
        <f>'CH2.5'!B14/'CH 2.3'!B14</f>
        <v>2.3497248968363138</v>
      </c>
      <c r="C14" s="156">
        <f>'CH2.5'!C14/'CH 2.3'!C14</f>
        <v>2.7581120943952802</v>
      </c>
      <c r="D14" s="156">
        <f>'CH2.5'!D14/'CH 2.3'!D14</f>
        <v>2.3971577594678357</v>
      </c>
      <c r="E14" s="156">
        <f>'CH2.5'!E14/'CH 2.3'!E14</f>
        <v>2.538732394366197</v>
      </c>
      <c r="F14" s="165" t="s">
        <v>11</v>
      </c>
      <c r="G14" s="157" t="s">
        <v>171</v>
      </c>
      <c r="H14" s="158" t="s">
        <v>11</v>
      </c>
      <c r="I14" s="145" t="s">
        <v>16</v>
      </c>
    </row>
    <row r="15" spans="1:22" ht="18.75" thickBot="1" x14ac:dyDescent="0.3">
      <c r="A15" s="104" t="s">
        <v>9</v>
      </c>
      <c r="B15" s="156">
        <f>'CH2.5'!B15/'CH 2.3'!B15</f>
        <v>1.7392974753018662</v>
      </c>
      <c r="C15" s="156">
        <f>'CH2.5'!C15/'CH 2.3'!C15</f>
        <v>1.0855888807607901</v>
      </c>
      <c r="D15" s="156">
        <f>'CH2.5'!D15/'CH 2.3'!D15</f>
        <v>2.0457461918989077</v>
      </c>
      <c r="E15" s="156">
        <f>'CH2.5'!E15/'CH 2.3'!E15</f>
        <v>1.505875769445999</v>
      </c>
      <c r="F15" s="156">
        <f>'CH2.5'!F15/'CH 2.3'!F15</f>
        <v>1.6771070615034169</v>
      </c>
      <c r="G15" s="156">
        <f>'CH2.5'!G15/'CH 2.3'!G15</f>
        <v>2.6221498371335503</v>
      </c>
      <c r="H15" s="160">
        <f>'CH2.5'!H15/'CH 2.3'!H15</f>
        <v>1.9146271610081234</v>
      </c>
      <c r="I15" s="146" t="s">
        <v>10</v>
      </c>
    </row>
    <row r="16" spans="1:22" x14ac:dyDescent="0.25">
      <c r="A16" s="122">
        <v>2015</v>
      </c>
      <c r="B16" s="153">
        <f>'CH2.5'!B16/'CH 2.3'!B16</f>
        <v>2.3039484849997502</v>
      </c>
      <c r="C16" s="153">
        <f>'CH2.5'!C16/'CH 2.3'!C16</f>
        <v>2.0066767830045524</v>
      </c>
      <c r="D16" s="153">
        <f>'CH2.5'!D16/'CH 2.3'!D16</f>
        <v>2.3333694078813867</v>
      </c>
      <c r="E16" s="153">
        <f>'CH2.5'!E16/'CH 2.3'!E16</f>
        <v>2.1686111734350462</v>
      </c>
      <c r="F16" s="161" t="s">
        <v>11</v>
      </c>
      <c r="G16" s="153">
        <f>'CH2.5'!G16/'CH 2.3'!G16</f>
        <v>2.7024630541871919</v>
      </c>
      <c r="H16" s="162" t="s">
        <v>11</v>
      </c>
      <c r="I16" s="123">
        <v>2015</v>
      </c>
    </row>
    <row r="17" spans="1:21" ht="18" x14ac:dyDescent="0.25">
      <c r="A17" s="116" t="s">
        <v>8</v>
      </c>
      <c r="B17" s="35">
        <f>'CH2.5'!B17/'CH 2.3'!B17</f>
        <v>2.5879458794587946</v>
      </c>
      <c r="C17" s="35">
        <f>'CH2.5'!C17/'CH 2.3'!C17</f>
        <v>2.6155022947475777</v>
      </c>
      <c r="D17" s="35">
        <f>'CH2.5'!D17/'CH 2.3'!D17</f>
        <v>2.4684118937731707</v>
      </c>
      <c r="E17" s="35">
        <f>'CH2.5'!E17/'CH 2.3'!E17</f>
        <v>2.3322789360172536</v>
      </c>
      <c r="F17" s="201" t="s">
        <v>11</v>
      </c>
      <c r="G17" s="163">
        <f>'CH2.5'!G17/'CH 2.3'!G17</f>
        <v>2.6011104256631707</v>
      </c>
      <c r="H17" s="164" t="s">
        <v>11</v>
      </c>
      <c r="I17" s="143" t="s">
        <v>72</v>
      </c>
    </row>
    <row r="18" spans="1:21" ht="18" x14ac:dyDescent="0.25">
      <c r="A18" s="105" t="s">
        <v>13</v>
      </c>
      <c r="B18" s="156">
        <f>'CH2.5'!B18/'CH 2.3'!B18</f>
        <v>2.3128760529482553</v>
      </c>
      <c r="C18" s="156">
        <f>'CH2.5'!C18/'CH 2.3'!C18</f>
        <v>2.631496062992126</v>
      </c>
      <c r="D18" s="156">
        <f>'CH2.5'!D18/'CH 2.3'!D18</f>
        <v>2.5315585518632551</v>
      </c>
      <c r="E18" s="156">
        <f>'CH2.5'!E18/'CH 2.3'!E18</f>
        <v>2.2954794306272484</v>
      </c>
      <c r="F18" s="200" t="s">
        <v>11</v>
      </c>
      <c r="G18" s="165">
        <f>'CH2.5'!G18/'CH 2.3'!G18</f>
        <v>2.6011104256631707</v>
      </c>
      <c r="H18" s="158" t="s">
        <v>11</v>
      </c>
      <c r="I18" s="144" t="s">
        <v>14</v>
      </c>
    </row>
    <row r="19" spans="1:21" ht="18.75" customHeight="1" x14ac:dyDescent="0.25">
      <c r="A19" s="105" t="s">
        <v>15</v>
      </c>
      <c r="B19" s="156">
        <f>'CH2.5'!B19/'CH 2.3'!B19</f>
        <v>2.4551984877126656</v>
      </c>
      <c r="C19" s="156">
        <f>'CH2.5'!C19/'CH 2.3'!C19</f>
        <v>2.5861070911722144</v>
      </c>
      <c r="D19" s="156">
        <f>'CH2.5'!D19/'CH 2.3'!D19</f>
        <v>2.3118088467614535</v>
      </c>
      <c r="E19" s="156">
        <f>'CH2.5'!E19/'CH 2.3'!E19</f>
        <v>2.7508896797153026</v>
      </c>
      <c r="F19" s="200" t="s">
        <v>11</v>
      </c>
      <c r="G19" s="157" t="s">
        <v>171</v>
      </c>
      <c r="H19" s="158" t="s">
        <v>11</v>
      </c>
      <c r="I19" s="145" t="s">
        <v>16</v>
      </c>
    </row>
    <row r="20" spans="1:21" ht="18.75" thickBot="1" x14ac:dyDescent="0.3">
      <c r="A20" s="104" t="s">
        <v>9</v>
      </c>
      <c r="B20" s="156">
        <f>'CH2.5'!B20/'CH 2.3'!B20</f>
        <v>2.1674181388129203</v>
      </c>
      <c r="C20" s="156">
        <f>'CH2.5'!C20/'CH 2.3'!C20</f>
        <v>1.1116941529235382</v>
      </c>
      <c r="D20" s="156">
        <f>'CH2.5'!D20/'CH 2.3'!D20</f>
        <v>1.9942526005794898</v>
      </c>
      <c r="E20" s="156">
        <f>'CH2.5'!E20/'CH 2.3'!E20</f>
        <v>1.5875446656457377</v>
      </c>
      <c r="F20" s="200" t="s">
        <v>11</v>
      </c>
      <c r="G20" s="165">
        <f>'CH2.5'!G20/'CH 2.3'!G20</f>
        <v>3.104156479217604</v>
      </c>
      <c r="H20" s="158" t="s">
        <v>11</v>
      </c>
      <c r="I20" s="146" t="s">
        <v>10</v>
      </c>
    </row>
    <row r="21" spans="1:21" x14ac:dyDescent="0.25">
      <c r="A21" s="122">
        <v>2016</v>
      </c>
      <c r="B21" s="153">
        <f>'CH2.5'!B21/'CH 2.3'!B21</f>
        <v>2.3328227078170758</v>
      </c>
      <c r="C21" s="153">
        <f>'CH2.5'!C21/'CH 2.3'!C21</f>
        <v>2.0155393053016453</v>
      </c>
      <c r="D21" s="153">
        <f>'CH2.5'!D21/'CH 2.3'!D21</f>
        <v>2.3873910747293374</v>
      </c>
      <c r="E21" s="153">
        <f>'CH2.5'!E21/'CH 2.3'!E21</f>
        <v>2.2843930635838152</v>
      </c>
      <c r="F21" s="161" t="s">
        <v>11</v>
      </c>
      <c r="G21" s="153">
        <f>'CH2.5'!G21/'CH 2.3'!G21</f>
        <v>2.7417904612978892</v>
      </c>
      <c r="H21" s="162" t="s">
        <v>11</v>
      </c>
      <c r="I21" s="123">
        <v>2016</v>
      </c>
    </row>
    <row r="22" spans="1:21" ht="18" x14ac:dyDescent="0.25">
      <c r="A22" s="116" t="s">
        <v>8</v>
      </c>
      <c r="B22" s="35">
        <f>'CH2.5'!B22/'CH 2.3'!B22</f>
        <v>2.3444001139925903</v>
      </c>
      <c r="C22" s="35">
        <f>'CH2.5'!C22/'CH 2.3'!C22</f>
        <v>2.6670195870831126</v>
      </c>
      <c r="D22" s="35">
        <f>'CH2.5'!D22/'CH 2.3'!D22</f>
        <v>2.5097259303656076</v>
      </c>
      <c r="E22" s="35">
        <f>'CH2.5'!E22/'CH 2.3'!E22</f>
        <v>2.5038532675709</v>
      </c>
      <c r="F22" s="201" t="s">
        <v>11</v>
      </c>
      <c r="G22" s="35">
        <f>'CH2.5'!G22/'CH 2.3'!G22</f>
        <v>2.664097699786578</v>
      </c>
      <c r="H22" s="164" t="s">
        <v>11</v>
      </c>
      <c r="I22" s="143" t="s">
        <v>72</v>
      </c>
    </row>
    <row r="23" spans="1:21" ht="18" x14ac:dyDescent="0.25">
      <c r="A23" s="105" t="s">
        <v>13</v>
      </c>
      <c r="B23" s="156">
        <f>'CH2.5'!B23/'CH 2.3'!B23</f>
        <v>2.2822485207100591</v>
      </c>
      <c r="C23" s="156">
        <f>'CH2.5'!C23/'CH 2.3'!C23</f>
        <v>2.7312552653748945</v>
      </c>
      <c r="D23" s="156">
        <f>'CH2.5'!D23/'CH 2.3'!D23</f>
        <v>2.5843797856049004</v>
      </c>
      <c r="E23" s="156">
        <f>'CH2.5'!E23/'CH 2.3'!E23</f>
        <v>2.4828936170212765</v>
      </c>
      <c r="F23" s="200" t="s">
        <v>11</v>
      </c>
      <c r="G23" s="156">
        <f>'CH2.5'!G23/'CH 2.3'!G23</f>
        <v>2.664097699786578</v>
      </c>
      <c r="H23" s="158" t="s">
        <v>11</v>
      </c>
      <c r="I23" s="144" t="s">
        <v>14</v>
      </c>
    </row>
    <row r="24" spans="1:21" ht="20.25" customHeight="1" x14ac:dyDescent="0.25">
      <c r="A24" s="105" t="s">
        <v>15</v>
      </c>
      <c r="B24" s="156">
        <f>'CH2.5'!B24/'CH 2.3'!B24</f>
        <v>2.364114114114114</v>
      </c>
      <c r="C24" s="156">
        <f>'CH2.5'!C24/'CH 2.3'!C24</f>
        <v>2.5584045584045585</v>
      </c>
      <c r="D24" s="156">
        <f>'CH2.5'!D24/'CH 2.3'!D24</f>
        <v>2.3255242773474398</v>
      </c>
      <c r="E24" s="156">
        <f>'CH2.5'!E24/'CH 2.3'!E24</f>
        <v>2.7047308319738987</v>
      </c>
      <c r="F24" s="200" t="s">
        <v>11</v>
      </c>
      <c r="G24" s="157" t="s">
        <v>171</v>
      </c>
      <c r="H24" s="158" t="s">
        <v>11</v>
      </c>
      <c r="I24" s="145" t="s">
        <v>16</v>
      </c>
    </row>
    <row r="25" spans="1:21" ht="13.5" customHeight="1" thickBot="1" x14ac:dyDescent="0.3">
      <c r="A25" s="104" t="s">
        <v>9</v>
      </c>
      <c r="B25" s="156">
        <f>'CH2.5'!B25/'CH 2.3'!B25</f>
        <v>2.3274691968109638</v>
      </c>
      <c r="C25" s="156">
        <f>'CH2.5'!C25/'CH 2.3'!C25</f>
        <v>1.132089016511127</v>
      </c>
      <c r="D25" s="156">
        <f>'CH2.5'!D25/'CH 2.3'!D25</f>
        <v>2.0616991441419659</v>
      </c>
      <c r="E25" s="156">
        <f>'CH2.5'!E25/'CH 2.3'!E25</f>
        <v>1.625809435707678</v>
      </c>
      <c r="F25" s="200" t="s">
        <v>11</v>
      </c>
      <c r="G25" s="165">
        <f>'CH2.5'!G25/'CH 2.3'!G25</f>
        <v>3.1062291434927696</v>
      </c>
      <c r="H25" s="158" t="s">
        <v>11</v>
      </c>
      <c r="I25" s="146" t="s">
        <v>10</v>
      </c>
      <c r="P25" s="25"/>
      <c r="Q25" s="25"/>
      <c r="R25" s="25"/>
      <c r="S25" s="25"/>
      <c r="T25" s="25"/>
      <c r="U25" s="25"/>
    </row>
    <row r="26" spans="1:21" x14ac:dyDescent="0.25">
      <c r="A26" s="122">
        <v>2017</v>
      </c>
      <c r="B26" s="153">
        <f>'CH2.5'!B26/'CH 2.3'!B26</f>
        <v>2.333275630761241</v>
      </c>
      <c r="C26" s="153">
        <f>'CH2.5'!C26/'CH 2.3'!C26</f>
        <v>2.0144670800118099</v>
      </c>
      <c r="D26" s="153">
        <f>'CH2.5'!D26/'CH 2.3'!D26</f>
        <v>2.2542397572078907</v>
      </c>
      <c r="E26" s="153">
        <f>'CH2.5'!E26/'CH 2.3'!E26</f>
        <v>2.1842278203723988</v>
      </c>
      <c r="F26" s="161" t="s">
        <v>11</v>
      </c>
      <c r="G26" s="153">
        <f>'CH2.5'!G26/'CH 2.3'!G26</f>
        <v>2.6938996836873024</v>
      </c>
      <c r="H26" s="162" t="s">
        <v>11</v>
      </c>
      <c r="I26" s="123">
        <v>2017</v>
      </c>
      <c r="P26" s="26"/>
      <c r="Q26" s="26"/>
      <c r="R26" s="26"/>
      <c r="S26" s="27"/>
      <c r="T26" s="27"/>
      <c r="U26" s="27"/>
    </row>
    <row r="27" spans="1:21" ht="18" x14ac:dyDescent="0.25">
      <c r="A27" s="116" t="s">
        <v>8</v>
      </c>
      <c r="B27" s="35">
        <f>'CH2.5'!B27/'CH 2.3'!B27</f>
        <v>2.4609468877673635</v>
      </c>
      <c r="C27" s="35">
        <f>'CH2.5'!C27/'CH 2.3'!C27</f>
        <v>2.6771779796900055</v>
      </c>
      <c r="D27" s="35">
        <f>'CH2.5'!D27/'CH 2.3'!D27</f>
        <v>2.3712662199983039</v>
      </c>
      <c r="E27" s="35">
        <f>'CH2.5'!E27/'CH 2.3'!E27</f>
        <v>2.3694407749889916</v>
      </c>
      <c r="F27" s="201" t="s">
        <v>11</v>
      </c>
      <c r="G27" s="35">
        <f>'CH2.5'!G27/'CH 2.3'!G27</f>
        <v>2.6308870598994054</v>
      </c>
      <c r="H27" s="164" t="s">
        <v>11</v>
      </c>
      <c r="I27" s="143" t="s">
        <v>72</v>
      </c>
      <c r="P27" s="26"/>
      <c r="Q27" s="26"/>
      <c r="R27" s="27"/>
      <c r="S27" s="27"/>
      <c r="T27" s="27"/>
      <c r="U27" s="27"/>
    </row>
    <row r="28" spans="1:21" ht="18" x14ac:dyDescent="0.25">
      <c r="A28" s="105" t="s">
        <v>13</v>
      </c>
      <c r="B28" s="156" t="e">
        <f>'CH2.5'!B28/'CH 2.3'!B28</f>
        <v>#VALUE!</v>
      </c>
      <c r="C28" s="156">
        <f>'CH2.5'!C28/'CH 2.3'!C28</f>
        <v>2.8419182948490231</v>
      </c>
      <c r="D28" s="156">
        <f>'CH2.5'!D28/'CH 2.3'!D28</f>
        <v>2.4405642000516323</v>
      </c>
      <c r="E28" s="156">
        <f>'CH2.5'!E28/'CH 2.3'!E28</f>
        <v>2.3238709677419354</v>
      </c>
      <c r="F28" s="200" t="s">
        <v>11</v>
      </c>
      <c r="G28" s="156">
        <f>'CH2.5'!G28/'CH 2.3'!G28</f>
        <v>2.6308870598994054</v>
      </c>
      <c r="H28" s="158" t="s">
        <v>11</v>
      </c>
      <c r="I28" s="144" t="s">
        <v>14</v>
      </c>
      <c r="U28" s="2"/>
    </row>
    <row r="29" spans="1:21" ht="18" x14ac:dyDescent="0.25">
      <c r="A29" s="105" t="s">
        <v>15</v>
      </c>
      <c r="B29" s="156" t="e">
        <f>'CH2.5'!B29/'CH 2.3'!B29</f>
        <v>#VALUE!</v>
      </c>
      <c r="C29" s="156">
        <f>'CH2.5'!C29/'CH 2.3'!C29</f>
        <v>2.4281879194630873</v>
      </c>
      <c r="D29" s="156">
        <f>'CH2.5'!D29/'CH 2.3'!D29</f>
        <v>2.1906276764957786</v>
      </c>
      <c r="E29" s="156">
        <f>'CH2.5'!E29/'CH 2.3'!E29</f>
        <v>2.8303425774877651</v>
      </c>
      <c r="F29" s="200" t="s">
        <v>11</v>
      </c>
      <c r="G29" s="157" t="s">
        <v>171</v>
      </c>
      <c r="H29" s="158" t="s">
        <v>11</v>
      </c>
      <c r="I29" s="145" t="s">
        <v>16</v>
      </c>
    </row>
    <row r="30" spans="1:21" ht="18.75" thickBot="1" x14ac:dyDescent="0.3">
      <c r="A30" s="115" t="s">
        <v>9</v>
      </c>
      <c r="B30" s="166">
        <f>'CH2.5'!B30/'CH 2.3'!B30</f>
        <v>2.261413594859655</v>
      </c>
      <c r="C30" s="166">
        <f>'CH2.5'!C30/'CH 2.3'!C30</f>
        <v>1.1965699208443272</v>
      </c>
      <c r="D30" s="166">
        <f>'CH2.5'!D30/'CH 2.3'!D30</f>
        <v>1.9596498719043554</v>
      </c>
      <c r="E30" s="166">
        <f>'CH2.5'!E30/'CH 2.3'!E30</f>
        <v>1.6396201985325853</v>
      </c>
      <c r="F30" s="202" t="s">
        <v>11</v>
      </c>
      <c r="G30" s="166">
        <f>'CH2.5'!G30/'CH 2.3'!G30</f>
        <v>2.9318083728959863</v>
      </c>
      <c r="H30" s="167" t="s">
        <v>11</v>
      </c>
      <c r="I30" s="147" t="s">
        <v>10</v>
      </c>
    </row>
    <row r="31" spans="1:21" ht="15.75" thickTop="1" x14ac:dyDescent="0.25">
      <c r="A31" s="122">
        <v>2018</v>
      </c>
      <c r="B31" s="153"/>
      <c r="C31" s="153"/>
      <c r="D31" s="153"/>
      <c r="E31" s="153"/>
      <c r="F31" s="161"/>
      <c r="G31" s="153"/>
      <c r="H31" s="162" t="s">
        <v>11</v>
      </c>
      <c r="I31" s="123">
        <v>2018</v>
      </c>
    </row>
    <row r="32" spans="1:21" ht="18" x14ac:dyDescent="0.25">
      <c r="A32" s="116" t="s">
        <v>8</v>
      </c>
      <c r="B32" s="35"/>
      <c r="C32" s="35"/>
      <c r="D32" s="35"/>
      <c r="E32" s="35"/>
      <c r="F32" s="201" t="s">
        <v>11</v>
      </c>
      <c r="G32" s="35"/>
      <c r="H32" s="164" t="s">
        <v>11</v>
      </c>
      <c r="I32" s="143" t="s">
        <v>72</v>
      </c>
    </row>
    <row r="33" spans="1:17" ht="18" x14ac:dyDescent="0.25">
      <c r="A33" s="105" t="s">
        <v>13</v>
      </c>
      <c r="B33" s="156"/>
      <c r="C33" s="156"/>
      <c r="D33" s="156"/>
      <c r="E33" s="156"/>
      <c r="F33" s="200" t="s">
        <v>11</v>
      </c>
      <c r="G33" s="156"/>
      <c r="H33" s="158" t="s">
        <v>11</v>
      </c>
      <c r="I33" s="144" t="s">
        <v>14</v>
      </c>
    </row>
    <row r="34" spans="1:17" ht="18" x14ac:dyDescent="0.25">
      <c r="A34" s="105" t="s">
        <v>15</v>
      </c>
      <c r="B34" s="156"/>
      <c r="C34" s="156"/>
      <c r="D34" s="156"/>
      <c r="E34" s="156"/>
      <c r="F34" s="200" t="s">
        <v>11</v>
      </c>
      <c r="G34" s="157" t="s">
        <v>171</v>
      </c>
      <c r="H34" s="158" t="s">
        <v>11</v>
      </c>
      <c r="I34" s="145" t="s">
        <v>16</v>
      </c>
    </row>
    <row r="35" spans="1:17" ht="18.75" thickBot="1" x14ac:dyDescent="0.3">
      <c r="A35" s="115" t="s">
        <v>9</v>
      </c>
      <c r="B35" s="166"/>
      <c r="C35" s="166"/>
      <c r="D35" s="166"/>
      <c r="E35" s="166"/>
      <c r="F35" s="202" t="s">
        <v>11</v>
      </c>
      <c r="G35" s="166"/>
      <c r="H35" s="167" t="s">
        <v>11</v>
      </c>
      <c r="I35" s="147" t="s">
        <v>10</v>
      </c>
    </row>
    <row r="36" spans="1:17" ht="15.75" thickTop="1" x14ac:dyDescent="0.25"/>
    <row r="43" spans="1:17" ht="18.75" x14ac:dyDescent="0.25">
      <c r="A43" s="91"/>
      <c r="B43" s="91"/>
      <c r="C43" s="91"/>
      <c r="D43" s="91"/>
      <c r="E43" s="91"/>
      <c r="F43" s="91"/>
      <c r="G43" s="91"/>
      <c r="H43" s="91"/>
      <c r="I43" s="91"/>
      <c r="M43" s="23"/>
      <c r="N43" s="23"/>
      <c r="O43" s="23"/>
      <c r="P43" s="23"/>
      <c r="Q43" s="23"/>
    </row>
    <row r="44" spans="1:17" x14ac:dyDescent="0.25">
      <c r="A44" s="92"/>
      <c r="B44" s="92"/>
      <c r="C44" s="92"/>
      <c r="D44" s="92"/>
      <c r="E44" s="92"/>
      <c r="F44" s="92"/>
      <c r="G44" s="92"/>
      <c r="H44" s="92"/>
      <c r="I44" s="92"/>
      <c r="M44" s="23"/>
      <c r="N44" s="23"/>
      <c r="O44" s="23"/>
      <c r="P44" s="23"/>
      <c r="Q44" s="23"/>
    </row>
    <row r="45" spans="1:17" x14ac:dyDescent="0.25">
      <c r="M45" s="22"/>
      <c r="N45" s="22"/>
      <c r="O45" s="22"/>
      <c r="P45" s="22"/>
      <c r="Q45" s="22"/>
    </row>
  </sheetData>
  <mergeCells count="1">
    <mergeCell ref="N4:S4"/>
  </mergeCells>
  <printOptions horizontalCentered="1"/>
  <pageMargins left="0.45" right="0.45" top="0.5" bottom="0.5" header="0.3" footer="0.3"/>
  <pageSetup paperSize="9" scale="90" orientation="portrait" r:id="rId1"/>
  <rowBreaks count="1" manualBreakCount="1">
    <brk id="41"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rightToLeft="1" view="pageBreakPreview" zoomScale="85" zoomScaleNormal="85" zoomScaleSheetLayoutView="85" workbookViewId="0">
      <selection activeCell="K36" sqref="K36"/>
    </sheetView>
  </sheetViews>
  <sheetFormatPr defaultRowHeight="15" x14ac:dyDescent="0.25"/>
  <cols>
    <col min="1" max="1" width="17.7109375" customWidth="1"/>
    <col min="2" max="7" width="8.7109375" customWidth="1"/>
    <col min="8" max="8" width="9.7109375" customWidth="1"/>
    <col min="9" max="9" width="18.7109375" customWidth="1"/>
    <col min="11" max="11" width="13.7109375" bestFit="1" customWidth="1"/>
    <col min="12" max="12" width="10.5703125" bestFit="1" customWidth="1"/>
    <col min="14" max="18" width="10.5703125" bestFit="1" customWidth="1"/>
  </cols>
  <sheetData>
    <row r="1" spans="1:19" ht="18.75" x14ac:dyDescent="0.45">
      <c r="A1" s="250" t="s">
        <v>224</v>
      </c>
      <c r="B1" s="87"/>
      <c r="C1" s="87"/>
      <c r="D1" s="87"/>
      <c r="E1" s="87"/>
      <c r="F1" s="87"/>
      <c r="G1" s="87"/>
      <c r="H1" s="87"/>
      <c r="I1" s="87"/>
    </row>
    <row r="2" spans="1:19" x14ac:dyDescent="0.25">
      <c r="A2" s="251" t="s">
        <v>225</v>
      </c>
      <c r="B2" s="86"/>
      <c r="C2" s="86"/>
      <c r="D2" s="86"/>
      <c r="E2" s="86"/>
      <c r="F2" s="86"/>
      <c r="G2" s="86"/>
      <c r="H2" s="86"/>
      <c r="I2" s="86"/>
    </row>
    <row r="3" spans="1:19" ht="15.75" customHeight="1" x14ac:dyDescent="0.45">
      <c r="A3" s="29" t="s">
        <v>63</v>
      </c>
      <c r="B3" s="28"/>
      <c r="C3" s="28"/>
      <c r="D3" s="28"/>
      <c r="E3" s="28"/>
      <c r="F3" s="28"/>
      <c r="G3" s="28"/>
      <c r="H3" s="28"/>
      <c r="I3" s="34" t="s">
        <v>64</v>
      </c>
    </row>
    <row r="4" spans="1:19" ht="36" x14ac:dyDescent="0.45">
      <c r="A4" s="103"/>
      <c r="B4" s="111" t="s">
        <v>181</v>
      </c>
      <c r="C4" s="112" t="s">
        <v>60</v>
      </c>
      <c r="D4" s="112" t="s">
        <v>62</v>
      </c>
      <c r="E4" s="112" t="s">
        <v>182</v>
      </c>
      <c r="F4" s="112" t="s">
        <v>183</v>
      </c>
      <c r="G4" s="113" t="s">
        <v>184</v>
      </c>
      <c r="H4" s="114" t="s">
        <v>59</v>
      </c>
      <c r="I4" s="103"/>
    </row>
    <row r="5" spans="1:19" ht="19.5" thickBot="1" x14ac:dyDescent="0.5">
      <c r="A5" s="109" t="s">
        <v>180</v>
      </c>
      <c r="B5" s="118" t="s">
        <v>1</v>
      </c>
      <c r="C5" s="119" t="s">
        <v>2</v>
      </c>
      <c r="D5" s="119" t="s">
        <v>3</v>
      </c>
      <c r="E5" s="119" t="s">
        <v>4</v>
      </c>
      <c r="F5" s="119" t="s">
        <v>5</v>
      </c>
      <c r="G5" s="120" t="s">
        <v>6</v>
      </c>
      <c r="H5" s="121" t="s">
        <v>169</v>
      </c>
      <c r="I5" s="210" t="s">
        <v>179</v>
      </c>
      <c r="L5" s="2" t="s">
        <v>274</v>
      </c>
      <c r="M5" s="2">
        <v>5</v>
      </c>
      <c r="N5" s="2"/>
      <c r="O5" s="2"/>
      <c r="P5" s="2"/>
      <c r="Q5" s="2"/>
      <c r="R5" s="2"/>
    </row>
    <row r="6" spans="1:19" ht="15" customHeight="1" x14ac:dyDescent="0.25">
      <c r="A6" s="122">
        <v>2013</v>
      </c>
      <c r="B6" s="106">
        <f>SUM(B10,B7)</f>
        <v>3781</v>
      </c>
      <c r="C6" s="106">
        <f>SUM(C7,C10)</f>
        <v>751</v>
      </c>
      <c r="D6" s="106">
        <f>SUM(D7,D10)</f>
        <v>21829</v>
      </c>
      <c r="E6" s="106">
        <f>SUM(E7,E10)</f>
        <v>1795</v>
      </c>
      <c r="F6" s="106">
        <f>SUM(F7,F10)</f>
        <v>2014</v>
      </c>
      <c r="G6" s="322">
        <f>SUM(G7,G10)</f>
        <v>1123</v>
      </c>
      <c r="H6" s="323">
        <f>SUM(B6:G6)</f>
        <v>31293</v>
      </c>
      <c r="I6" s="123">
        <v>2013</v>
      </c>
      <c r="J6" t="s">
        <v>255</v>
      </c>
      <c r="L6" s="2">
        <f>(EXP(LN(H36/H16)/M5)-1)*100</f>
        <v>8.8815953821969948</v>
      </c>
      <c r="M6" s="2"/>
      <c r="N6" s="2"/>
      <c r="O6" s="2"/>
      <c r="P6" s="2"/>
      <c r="Q6" s="2"/>
      <c r="R6" s="2"/>
    </row>
    <row r="7" spans="1:19" ht="18.75" customHeight="1" x14ac:dyDescent="0.25">
      <c r="A7" s="116" t="s">
        <v>8</v>
      </c>
      <c r="B7" s="33">
        <f>SUM(B8:B9)</f>
        <v>1027</v>
      </c>
      <c r="C7" s="33">
        <f>SUM(C8:C9)</f>
        <v>299</v>
      </c>
      <c r="D7" s="33">
        <f>SUM(D8:D9)</f>
        <v>4304</v>
      </c>
      <c r="E7" s="33">
        <f>SUM(E8:E9)</f>
        <v>537</v>
      </c>
      <c r="F7" s="33">
        <v>1023</v>
      </c>
      <c r="G7" s="33">
        <v>1123</v>
      </c>
      <c r="H7" s="127">
        <f t="shared" ref="H7:H12" si="0">SUM(B7:G7)</f>
        <v>8313</v>
      </c>
      <c r="I7" s="143" t="s">
        <v>72</v>
      </c>
      <c r="K7" t="s">
        <v>8</v>
      </c>
      <c r="L7" s="2">
        <f>(EXP(LN(H37/H17)/M5)-1)*100</f>
        <v>5.4127594364424825</v>
      </c>
      <c r="M7" s="2"/>
      <c r="N7" s="2"/>
      <c r="O7" s="2"/>
      <c r="P7" s="2"/>
      <c r="Q7" s="2"/>
      <c r="R7" s="2"/>
    </row>
    <row r="8" spans="1:19" ht="18" x14ac:dyDescent="0.25">
      <c r="A8" s="105" t="s">
        <v>13</v>
      </c>
      <c r="B8" s="126">
        <v>187</v>
      </c>
      <c r="C8" s="126">
        <v>194</v>
      </c>
      <c r="D8" s="126">
        <v>2381</v>
      </c>
      <c r="E8" s="126">
        <v>469</v>
      </c>
      <c r="F8" s="33">
        <v>1023</v>
      </c>
      <c r="G8" s="126">
        <v>1123</v>
      </c>
      <c r="H8" s="137">
        <f>SUM(B8:G8)</f>
        <v>5377</v>
      </c>
      <c r="I8" s="144" t="s">
        <v>14</v>
      </c>
      <c r="K8" t="s">
        <v>9</v>
      </c>
      <c r="L8" s="2">
        <f>(EXP(LN(H40/H20)/M5)-1)*100</f>
        <v>10.125060970017374</v>
      </c>
      <c r="M8" s="2"/>
      <c r="N8" s="2"/>
      <c r="O8" s="2"/>
      <c r="P8" s="2"/>
      <c r="Q8" s="2"/>
      <c r="R8" s="2"/>
    </row>
    <row r="9" spans="1:19" ht="18" x14ac:dyDescent="0.25">
      <c r="A9" s="105" t="s">
        <v>15</v>
      </c>
      <c r="B9" s="126">
        <v>840</v>
      </c>
      <c r="C9" s="126">
        <v>105</v>
      </c>
      <c r="D9" s="126">
        <v>1923</v>
      </c>
      <c r="E9" s="126">
        <v>68</v>
      </c>
      <c r="F9" s="128" t="s">
        <v>171</v>
      </c>
      <c r="G9" s="128" t="s">
        <v>171</v>
      </c>
      <c r="H9" s="137">
        <f>SUM(B9:G9)</f>
        <v>2936</v>
      </c>
      <c r="I9" s="145" t="s">
        <v>16</v>
      </c>
      <c r="L9" s="2"/>
      <c r="M9" s="2"/>
      <c r="N9" s="2"/>
      <c r="O9" s="2"/>
      <c r="P9" s="2"/>
    </row>
    <row r="10" spans="1:19" ht="15.75" customHeight="1" thickBot="1" x14ac:dyDescent="0.3">
      <c r="A10" s="104" t="s">
        <v>9</v>
      </c>
      <c r="B10" s="126">
        <v>2754</v>
      </c>
      <c r="C10" s="126">
        <v>452</v>
      </c>
      <c r="D10" s="126">
        <v>17525</v>
      </c>
      <c r="E10" s="126">
        <v>1258</v>
      </c>
      <c r="F10" s="129">
        <v>991</v>
      </c>
      <c r="G10" s="133" t="s">
        <v>11</v>
      </c>
      <c r="H10" s="137" t="s">
        <v>31</v>
      </c>
      <c r="I10" s="146" t="s">
        <v>10</v>
      </c>
    </row>
    <row r="11" spans="1:19" x14ac:dyDescent="0.25">
      <c r="A11" s="122">
        <v>2014</v>
      </c>
      <c r="B11" s="106">
        <f>SUM(B15,B12)</f>
        <v>5608</v>
      </c>
      <c r="C11" s="106">
        <f>SUM(C12,C15)</f>
        <v>773</v>
      </c>
      <c r="D11" s="106">
        <f>SUM(D12,D15)</f>
        <v>22241</v>
      </c>
      <c r="E11" s="106">
        <f>SUM(E12,E15)</f>
        <v>1976</v>
      </c>
      <c r="F11" s="106">
        <f>SUM(F12,F15)</f>
        <v>2089</v>
      </c>
      <c r="G11" s="322">
        <f>SUM(G12,G15)</f>
        <v>1247</v>
      </c>
      <c r="H11" s="323">
        <f>SUM(B11:G11)</f>
        <v>33934</v>
      </c>
      <c r="I11" s="123">
        <v>2014</v>
      </c>
    </row>
    <row r="12" spans="1:19" ht="18" x14ac:dyDescent="0.25">
      <c r="A12" s="116" t="s">
        <v>8</v>
      </c>
      <c r="B12" s="33">
        <f>SUM(B13:B14)</f>
        <v>1523</v>
      </c>
      <c r="C12" s="33">
        <f>SUM(C13:C14)</f>
        <v>324</v>
      </c>
      <c r="D12" s="33">
        <f>SUM(D13:D14)</f>
        <v>4975</v>
      </c>
      <c r="E12" s="33">
        <f>SUM(E13:E14)</f>
        <v>639</v>
      </c>
      <c r="F12" s="33">
        <v>992</v>
      </c>
      <c r="G12" s="33">
        <v>1247</v>
      </c>
      <c r="H12" s="127">
        <f t="shared" si="0"/>
        <v>9700</v>
      </c>
      <c r="I12" s="143" t="s">
        <v>72</v>
      </c>
    </row>
    <row r="13" spans="1:19" ht="18" x14ac:dyDescent="0.25">
      <c r="A13" s="105" t="s">
        <v>13</v>
      </c>
      <c r="B13" s="126">
        <v>192</v>
      </c>
      <c r="C13" s="126">
        <v>219</v>
      </c>
      <c r="D13" s="126">
        <v>2914</v>
      </c>
      <c r="E13" s="126">
        <v>544</v>
      </c>
      <c r="F13" s="33">
        <v>992</v>
      </c>
      <c r="G13" s="126">
        <v>1247</v>
      </c>
      <c r="H13" s="137">
        <f t="shared" ref="H13:H19" si="1">SUM(B13:G13)</f>
        <v>6108</v>
      </c>
      <c r="I13" s="144" t="s">
        <v>14</v>
      </c>
    </row>
    <row r="14" spans="1:19" ht="18" x14ac:dyDescent="0.25">
      <c r="A14" s="105" t="s">
        <v>15</v>
      </c>
      <c r="B14" s="126">
        <v>1331</v>
      </c>
      <c r="C14" s="126">
        <v>105</v>
      </c>
      <c r="D14" s="126">
        <v>2061</v>
      </c>
      <c r="E14" s="126">
        <v>95</v>
      </c>
      <c r="F14" s="128" t="s">
        <v>171</v>
      </c>
      <c r="G14" s="128" t="s">
        <v>171</v>
      </c>
      <c r="H14" s="137">
        <f t="shared" si="1"/>
        <v>3592</v>
      </c>
      <c r="I14" s="145" t="s">
        <v>16</v>
      </c>
    </row>
    <row r="15" spans="1:19" ht="13.5" customHeight="1" thickBot="1" x14ac:dyDescent="0.3">
      <c r="A15" s="104" t="s">
        <v>9</v>
      </c>
      <c r="B15" s="126">
        <v>4085</v>
      </c>
      <c r="C15" s="126">
        <v>449</v>
      </c>
      <c r="D15" s="126">
        <v>17266</v>
      </c>
      <c r="E15" s="126">
        <v>1337</v>
      </c>
      <c r="F15" s="126">
        <v>1097</v>
      </c>
      <c r="G15" s="133" t="s">
        <v>11</v>
      </c>
      <c r="H15" s="318">
        <f t="shared" si="1"/>
        <v>24234</v>
      </c>
      <c r="I15" s="146" t="s">
        <v>10</v>
      </c>
      <c r="S15" s="19"/>
    </row>
    <row r="16" spans="1:19" x14ac:dyDescent="0.25">
      <c r="A16" s="122">
        <v>2015</v>
      </c>
      <c r="B16" s="106">
        <f>SUM(B20,B17)</f>
        <v>5247</v>
      </c>
      <c r="C16" s="106">
        <f>SUM(C20,C17)</f>
        <v>779</v>
      </c>
      <c r="D16" s="106">
        <f>SUM(D17,D20)</f>
        <v>23624</v>
      </c>
      <c r="E16" s="106">
        <f>SUM(E17,E20)</f>
        <v>2131</v>
      </c>
      <c r="F16" s="134">
        <f>SUM(F17,F20)</f>
        <v>2496</v>
      </c>
      <c r="G16" s="322">
        <f>SUM(G17,G20)</f>
        <v>1417</v>
      </c>
      <c r="H16" s="323">
        <f t="shared" si="1"/>
        <v>35694</v>
      </c>
      <c r="I16" s="123">
        <v>2015</v>
      </c>
    </row>
    <row r="17" spans="1:18" ht="18" x14ac:dyDescent="0.25">
      <c r="A17" s="116" t="s">
        <v>8</v>
      </c>
      <c r="B17" s="33">
        <f>SUM(B18:B19)</f>
        <v>1159</v>
      </c>
      <c r="C17" s="33">
        <f>SUM(C18:C19)</f>
        <v>331</v>
      </c>
      <c r="D17" s="33">
        <f>SUM(D18:D19)</f>
        <v>5316</v>
      </c>
      <c r="E17" s="33">
        <f>SUM(E18:E19)</f>
        <v>624</v>
      </c>
      <c r="F17" s="36">
        <v>1184</v>
      </c>
      <c r="G17" s="33">
        <f>SUM(G18:G19)</f>
        <v>1417</v>
      </c>
      <c r="H17" s="137">
        <f t="shared" si="1"/>
        <v>10031</v>
      </c>
      <c r="I17" s="143" t="s">
        <v>72</v>
      </c>
    </row>
    <row r="18" spans="1:18" ht="18" x14ac:dyDescent="0.25">
      <c r="A18" s="105" t="s">
        <v>13</v>
      </c>
      <c r="B18" s="126">
        <v>196</v>
      </c>
      <c r="C18" s="126">
        <v>222</v>
      </c>
      <c r="D18" s="126">
        <v>3184</v>
      </c>
      <c r="E18" s="126">
        <v>554</v>
      </c>
      <c r="F18" s="36">
        <v>1184</v>
      </c>
      <c r="G18" s="126">
        <v>1417</v>
      </c>
      <c r="H18" s="137">
        <f t="shared" si="1"/>
        <v>6757</v>
      </c>
      <c r="I18" s="144" t="s">
        <v>14</v>
      </c>
    </row>
    <row r="19" spans="1:18" ht="18" x14ac:dyDescent="0.25">
      <c r="A19" s="105" t="s">
        <v>15</v>
      </c>
      <c r="B19" s="126">
        <v>963</v>
      </c>
      <c r="C19" s="126">
        <v>109</v>
      </c>
      <c r="D19" s="126">
        <v>2132</v>
      </c>
      <c r="E19" s="126">
        <v>70</v>
      </c>
      <c r="F19" s="128" t="s">
        <v>171</v>
      </c>
      <c r="G19" s="128" t="s">
        <v>171</v>
      </c>
      <c r="H19" s="137">
        <f t="shared" si="1"/>
        <v>3274</v>
      </c>
      <c r="I19" s="145" t="s">
        <v>16</v>
      </c>
    </row>
    <row r="20" spans="1:18" ht="16.5" customHeight="1" thickBot="1" x14ac:dyDescent="0.3">
      <c r="A20" s="104" t="s">
        <v>9</v>
      </c>
      <c r="B20" s="126">
        <v>4088</v>
      </c>
      <c r="C20" s="126">
        <v>448</v>
      </c>
      <c r="D20" s="126">
        <v>18308</v>
      </c>
      <c r="E20" s="126">
        <v>1507</v>
      </c>
      <c r="F20" s="133">
        <v>1312</v>
      </c>
      <c r="G20" s="133" t="s">
        <v>11</v>
      </c>
      <c r="H20" s="318">
        <f>SUM(B20:G20)</f>
        <v>25663</v>
      </c>
      <c r="I20" s="146" t="s">
        <v>10</v>
      </c>
    </row>
    <row r="21" spans="1:18" x14ac:dyDescent="0.25">
      <c r="A21" s="122">
        <v>2016</v>
      </c>
      <c r="B21" s="106">
        <f t="shared" ref="B21:G21" si="2">SUM(B22,B25)</f>
        <v>6871</v>
      </c>
      <c r="C21" s="106">
        <f t="shared" si="2"/>
        <v>795</v>
      </c>
      <c r="D21" s="106">
        <f t="shared" si="2"/>
        <v>25119</v>
      </c>
      <c r="E21" s="106">
        <f t="shared" si="2"/>
        <v>2420</v>
      </c>
      <c r="F21" s="134">
        <f t="shared" si="2"/>
        <v>2757</v>
      </c>
      <c r="G21" s="322">
        <f t="shared" si="2"/>
        <v>1462</v>
      </c>
      <c r="H21" s="323">
        <f>SUM(B21:G21)</f>
        <v>39424</v>
      </c>
      <c r="I21" s="123">
        <v>2016</v>
      </c>
    </row>
    <row r="22" spans="1:18" ht="18" x14ac:dyDescent="0.25">
      <c r="A22" s="116" t="s">
        <v>8</v>
      </c>
      <c r="B22" s="33">
        <f>SUM(B23:B24)</f>
        <v>1122</v>
      </c>
      <c r="C22" s="33">
        <f>SUM(C23:C24)</f>
        <v>327</v>
      </c>
      <c r="D22" s="33">
        <f>SUM(D23:D24)</f>
        <v>5810</v>
      </c>
      <c r="E22" s="33">
        <f>SUM(E23:E24)</f>
        <v>622</v>
      </c>
      <c r="F22" s="36">
        <v>1201</v>
      </c>
      <c r="G22" s="33">
        <v>1462</v>
      </c>
      <c r="H22" s="137">
        <f>SUM(B22:G22)</f>
        <v>10544</v>
      </c>
      <c r="I22" s="143" t="s">
        <v>72</v>
      </c>
    </row>
    <row r="23" spans="1:18" ht="18" x14ac:dyDescent="0.25">
      <c r="A23" s="105" t="s">
        <v>13</v>
      </c>
      <c r="B23" s="126">
        <v>192</v>
      </c>
      <c r="C23" s="126">
        <v>215</v>
      </c>
      <c r="D23" s="126">
        <v>3525</v>
      </c>
      <c r="E23" s="126">
        <v>526</v>
      </c>
      <c r="F23" s="36">
        <v>1201</v>
      </c>
      <c r="G23" s="126">
        <v>1462</v>
      </c>
      <c r="H23" s="137">
        <f>SUM(B23:G23)</f>
        <v>7121</v>
      </c>
      <c r="I23" s="144" t="s">
        <v>14</v>
      </c>
    </row>
    <row r="24" spans="1:18" ht="18" x14ac:dyDescent="0.25">
      <c r="A24" s="105" t="s">
        <v>15</v>
      </c>
      <c r="B24" s="126">
        <v>930</v>
      </c>
      <c r="C24" s="126">
        <v>112</v>
      </c>
      <c r="D24" s="126">
        <v>2285</v>
      </c>
      <c r="E24" s="126">
        <v>96</v>
      </c>
      <c r="F24" s="128" t="s">
        <v>171</v>
      </c>
      <c r="G24" s="128" t="s">
        <v>171</v>
      </c>
      <c r="H24" s="137">
        <f>SUM(B24:G24)</f>
        <v>3423</v>
      </c>
      <c r="I24" s="145" t="s">
        <v>16</v>
      </c>
    </row>
    <row r="25" spans="1:18" ht="12" customHeight="1" thickBot="1" x14ac:dyDescent="0.3">
      <c r="A25" s="104" t="s">
        <v>9</v>
      </c>
      <c r="B25" s="126">
        <v>5749</v>
      </c>
      <c r="C25" s="126">
        <v>468</v>
      </c>
      <c r="D25" s="126">
        <v>19309</v>
      </c>
      <c r="E25" s="126">
        <v>1798</v>
      </c>
      <c r="F25" s="133">
        <v>1556</v>
      </c>
      <c r="G25" s="133" t="s">
        <v>11</v>
      </c>
      <c r="H25" s="137" t="s">
        <v>11</v>
      </c>
      <c r="I25" s="146" t="s">
        <v>10</v>
      </c>
    </row>
    <row r="26" spans="1:18" x14ac:dyDescent="0.25">
      <c r="A26" s="122">
        <v>2017</v>
      </c>
      <c r="B26" s="106">
        <f t="shared" ref="B26:G26" si="3">SUM(B27,B30)</f>
        <v>7930</v>
      </c>
      <c r="C26" s="106">
        <f t="shared" si="3"/>
        <v>808</v>
      </c>
      <c r="D26" s="106">
        <f t="shared" si="3"/>
        <v>27984</v>
      </c>
      <c r="E26" s="106">
        <f t="shared" si="3"/>
        <v>2446</v>
      </c>
      <c r="F26" s="134">
        <f t="shared" si="3"/>
        <v>2471</v>
      </c>
      <c r="G26" s="322">
        <f t="shared" si="3"/>
        <v>1534</v>
      </c>
      <c r="H26" s="323">
        <f>SUM(B26:G26)</f>
        <v>43173</v>
      </c>
      <c r="I26" s="123">
        <v>2017</v>
      </c>
      <c r="K26" s="21"/>
      <c r="L26" s="21"/>
      <c r="M26" s="21"/>
      <c r="N26" s="21"/>
      <c r="O26" s="21"/>
      <c r="P26" s="21"/>
      <c r="Q26" s="19"/>
    </row>
    <row r="27" spans="1:18" ht="18" x14ac:dyDescent="0.25">
      <c r="A27" s="116" t="s">
        <v>8</v>
      </c>
      <c r="B27" s="33">
        <v>1814</v>
      </c>
      <c r="C27" s="33">
        <f>SUM(C28:C29)</f>
        <v>320</v>
      </c>
      <c r="D27" s="33">
        <f>SUM(D28:D29)</f>
        <v>5829</v>
      </c>
      <c r="E27" s="33">
        <f>SUM(E28:E29)</f>
        <v>651</v>
      </c>
      <c r="F27" s="33">
        <f>SUM(F28:F29)</f>
        <v>1287</v>
      </c>
      <c r="G27" s="33">
        <v>1534</v>
      </c>
      <c r="H27" s="137">
        <f>SUM(B27:G27)</f>
        <v>11435</v>
      </c>
      <c r="I27" s="143" t="s">
        <v>72</v>
      </c>
      <c r="K27" s="21"/>
      <c r="L27" s="21"/>
      <c r="M27" s="21"/>
      <c r="N27" s="21"/>
      <c r="O27" s="21"/>
      <c r="P27" s="21"/>
      <c r="R27" s="25"/>
    </row>
    <row r="28" spans="1:18" ht="18" x14ac:dyDescent="0.25">
      <c r="A28" s="105" t="s">
        <v>13</v>
      </c>
      <c r="B28" s="126"/>
      <c r="C28" s="126">
        <v>212</v>
      </c>
      <c r="D28" s="126">
        <v>3525</v>
      </c>
      <c r="E28" s="126">
        <v>551</v>
      </c>
      <c r="F28" s="36">
        <v>1287</v>
      </c>
      <c r="G28" s="126">
        <v>1534</v>
      </c>
      <c r="H28" s="137" t="s">
        <v>31</v>
      </c>
      <c r="I28" s="144" t="s">
        <v>14</v>
      </c>
      <c r="Q28" s="19"/>
    </row>
    <row r="29" spans="1:18" ht="18" x14ac:dyDescent="0.25">
      <c r="A29" s="105" t="s">
        <v>15</v>
      </c>
      <c r="B29" s="126"/>
      <c r="C29" s="126">
        <v>108</v>
      </c>
      <c r="D29" s="126">
        <v>2304</v>
      </c>
      <c r="E29" s="126">
        <v>100</v>
      </c>
      <c r="F29" s="128" t="s">
        <v>171</v>
      </c>
      <c r="G29" s="128" t="s">
        <v>171</v>
      </c>
      <c r="H29" s="137" t="s">
        <v>31</v>
      </c>
      <c r="I29" s="145" t="s">
        <v>16</v>
      </c>
    </row>
    <row r="30" spans="1:18" ht="18.75" thickBot="1" x14ac:dyDescent="0.3">
      <c r="A30" s="115" t="s">
        <v>9</v>
      </c>
      <c r="B30" s="130">
        <v>6116</v>
      </c>
      <c r="C30" s="130">
        <v>488</v>
      </c>
      <c r="D30" s="130">
        <v>22155</v>
      </c>
      <c r="E30" s="130">
        <v>1795</v>
      </c>
      <c r="F30" s="130">
        <v>1184</v>
      </c>
      <c r="G30" s="142" t="s">
        <v>11</v>
      </c>
      <c r="H30" s="138" t="s">
        <v>11</v>
      </c>
      <c r="I30" s="147" t="s">
        <v>10</v>
      </c>
      <c r="K30" s="21"/>
      <c r="L30" s="21"/>
      <c r="M30" s="21"/>
      <c r="N30" s="21"/>
      <c r="O30" s="21"/>
    </row>
    <row r="31" spans="1:18" ht="15.75" thickTop="1" x14ac:dyDescent="0.25">
      <c r="A31" s="122">
        <v>2018</v>
      </c>
      <c r="B31" s="106">
        <f>SUM(B32,B35)</f>
        <v>8469</v>
      </c>
      <c r="C31" s="106">
        <v>2107</v>
      </c>
      <c r="D31" s="106">
        <f t="shared" ref="D31:G31" si="4">SUM(D32,D35)</f>
        <v>29151</v>
      </c>
      <c r="E31" s="106">
        <f t="shared" si="4"/>
        <v>2692</v>
      </c>
      <c r="F31" s="134">
        <f t="shared" si="4"/>
        <v>2729</v>
      </c>
      <c r="G31" s="360">
        <f t="shared" si="4"/>
        <v>3275</v>
      </c>
      <c r="H31" s="373">
        <f>SUM(B31:G31)</f>
        <v>48423</v>
      </c>
      <c r="I31" s="123">
        <v>2018</v>
      </c>
      <c r="K31" s="21"/>
      <c r="L31" s="21"/>
      <c r="M31" s="21"/>
      <c r="N31" s="21"/>
      <c r="O31" s="21"/>
    </row>
    <row r="32" spans="1:18" ht="18" x14ac:dyDescent="0.25">
      <c r="A32" s="116" t="s">
        <v>8</v>
      </c>
      <c r="B32" s="33">
        <v>1805</v>
      </c>
      <c r="C32" s="33">
        <v>834</v>
      </c>
      <c r="D32" s="33">
        <f>SUM(D33:D34)</f>
        <v>6684</v>
      </c>
      <c r="E32" s="33">
        <f>SUM(E33:E34)</f>
        <v>693</v>
      </c>
      <c r="F32" s="33">
        <f>SUM(F33:F34)</f>
        <v>1419</v>
      </c>
      <c r="G32" s="33">
        <f>SUM(G33:G34)</f>
        <v>1576</v>
      </c>
      <c r="H32" s="137">
        <f>SUM(B32:G32)</f>
        <v>13011</v>
      </c>
      <c r="I32" s="143" t="s">
        <v>72</v>
      </c>
      <c r="K32" s="21"/>
      <c r="L32" s="21"/>
      <c r="M32" s="21"/>
      <c r="N32" s="21"/>
      <c r="O32" s="21"/>
    </row>
    <row r="33" spans="1:15" ht="18" x14ac:dyDescent="0.25">
      <c r="A33" s="105" t="s">
        <v>13</v>
      </c>
      <c r="B33" s="126" t="s">
        <v>11</v>
      </c>
      <c r="C33" s="126">
        <v>228</v>
      </c>
      <c r="D33" s="126">
        <v>4006</v>
      </c>
      <c r="E33" s="126">
        <v>571</v>
      </c>
      <c r="F33" s="36">
        <v>1419</v>
      </c>
      <c r="G33" s="126">
        <v>1576</v>
      </c>
      <c r="H33" s="137" t="s">
        <v>31</v>
      </c>
      <c r="I33" s="144" t="s">
        <v>14</v>
      </c>
      <c r="K33" s="21"/>
      <c r="L33" s="21"/>
      <c r="M33" s="21"/>
      <c r="N33" s="21"/>
      <c r="O33" s="21"/>
    </row>
    <row r="34" spans="1:15" ht="18" x14ac:dyDescent="0.25">
      <c r="A34" s="105" t="s">
        <v>15</v>
      </c>
      <c r="B34" s="126" t="s">
        <v>11</v>
      </c>
      <c r="C34" s="126"/>
      <c r="D34" s="126">
        <v>2678</v>
      </c>
      <c r="E34" s="126">
        <v>122</v>
      </c>
      <c r="F34" s="128" t="s">
        <v>171</v>
      </c>
      <c r="G34" s="128" t="s">
        <v>171</v>
      </c>
      <c r="H34" s="137" t="s">
        <v>31</v>
      </c>
      <c r="I34" s="145" t="s">
        <v>16</v>
      </c>
      <c r="K34" s="21"/>
      <c r="L34" s="21"/>
      <c r="M34" s="21"/>
      <c r="N34" s="21"/>
      <c r="O34" s="21"/>
    </row>
    <row r="35" spans="1:15" ht="18.75" thickBot="1" x14ac:dyDescent="0.3">
      <c r="A35" s="115" t="s">
        <v>9</v>
      </c>
      <c r="B35" s="130">
        <v>6664</v>
      </c>
      <c r="C35" s="130">
        <v>1273</v>
      </c>
      <c r="D35" s="130">
        <v>22467</v>
      </c>
      <c r="E35" s="130">
        <v>1999</v>
      </c>
      <c r="F35" s="130">
        <v>1310</v>
      </c>
      <c r="G35" s="142">
        <v>1699</v>
      </c>
      <c r="H35" s="138">
        <f>SUM(B35:G35)</f>
        <v>35412</v>
      </c>
      <c r="I35" s="147" t="s">
        <v>10</v>
      </c>
      <c r="K35" s="21"/>
      <c r="L35" s="21"/>
      <c r="M35" s="21"/>
      <c r="N35" s="21"/>
      <c r="O35" s="21"/>
    </row>
    <row r="36" spans="1:15" ht="15.75" thickTop="1" x14ac:dyDescent="0.25">
      <c r="A36" s="122">
        <v>2019</v>
      </c>
      <c r="B36" s="106">
        <f t="shared" ref="B36:G36" si="5">SUM(B37,B40)</f>
        <v>11827</v>
      </c>
      <c r="C36" s="106">
        <f t="shared" si="5"/>
        <v>1101</v>
      </c>
      <c r="D36" s="106">
        <f t="shared" si="5"/>
        <v>31872</v>
      </c>
      <c r="E36" s="106">
        <f t="shared" si="5"/>
        <v>2643</v>
      </c>
      <c r="F36" s="134">
        <f t="shared" si="5"/>
        <v>2708</v>
      </c>
      <c r="G36" s="360">
        <f t="shared" si="5"/>
        <v>4471</v>
      </c>
      <c r="H36" s="373">
        <f>SUM(B36:G36)</f>
        <v>54622</v>
      </c>
      <c r="I36" s="123">
        <v>2019</v>
      </c>
      <c r="K36" s="21"/>
      <c r="L36" s="21"/>
      <c r="M36" s="21"/>
      <c r="N36" s="21"/>
      <c r="O36" s="21"/>
    </row>
    <row r="37" spans="1:15" ht="18" x14ac:dyDescent="0.25">
      <c r="A37" s="116" t="s">
        <v>8</v>
      </c>
      <c r="B37" s="33">
        <v>1862</v>
      </c>
      <c r="C37" s="33">
        <v>310</v>
      </c>
      <c r="D37" s="33">
        <f>SUM(D38:D39)</f>
        <v>7161</v>
      </c>
      <c r="E37" s="33">
        <f>SUM(E38:E39)</f>
        <v>848</v>
      </c>
      <c r="F37" s="33">
        <f>SUM(F38:F39)</f>
        <v>1219</v>
      </c>
      <c r="G37" s="33">
        <f>SUM(G38:G39)</f>
        <v>1656</v>
      </c>
      <c r="H37" s="137">
        <f>SUM(B37:G37)</f>
        <v>13056</v>
      </c>
      <c r="I37" s="143" t="s">
        <v>72</v>
      </c>
      <c r="K37" s="21"/>
      <c r="L37" s="21"/>
      <c r="M37" s="21"/>
      <c r="N37" s="21"/>
      <c r="O37" s="21"/>
    </row>
    <row r="38" spans="1:15" ht="18" x14ac:dyDescent="0.25">
      <c r="A38" s="105" t="s">
        <v>13</v>
      </c>
      <c r="B38" s="126" t="s">
        <v>11</v>
      </c>
      <c r="C38" s="126" t="s">
        <v>31</v>
      </c>
      <c r="D38" s="126">
        <v>4221</v>
      </c>
      <c r="E38" s="126">
        <v>738</v>
      </c>
      <c r="F38" s="36">
        <v>1219</v>
      </c>
      <c r="G38" s="126">
        <v>1656</v>
      </c>
      <c r="H38" s="137" t="s">
        <v>31</v>
      </c>
      <c r="I38" s="144" t="s">
        <v>14</v>
      </c>
    </row>
    <row r="39" spans="1:15" ht="18" x14ac:dyDescent="0.25">
      <c r="A39" s="105" t="s">
        <v>15</v>
      </c>
      <c r="B39" s="126" t="s">
        <v>11</v>
      </c>
      <c r="C39" s="126" t="s">
        <v>31</v>
      </c>
      <c r="D39" s="126">
        <v>2940</v>
      </c>
      <c r="E39" s="126">
        <v>110</v>
      </c>
      <c r="F39" s="128" t="s">
        <v>171</v>
      </c>
      <c r="G39" s="128" t="s">
        <v>171</v>
      </c>
      <c r="H39" s="137" t="s">
        <v>31</v>
      </c>
      <c r="I39" s="145" t="s">
        <v>16</v>
      </c>
    </row>
    <row r="40" spans="1:15" ht="18.75" thickBot="1" x14ac:dyDescent="0.3">
      <c r="A40" s="115" t="s">
        <v>9</v>
      </c>
      <c r="B40" s="130">
        <v>9965</v>
      </c>
      <c r="C40" s="130">
        <v>791</v>
      </c>
      <c r="D40" s="130">
        <v>24711</v>
      </c>
      <c r="E40" s="130">
        <v>1795</v>
      </c>
      <c r="F40" s="130">
        <v>1489</v>
      </c>
      <c r="G40" s="142">
        <v>2815</v>
      </c>
      <c r="H40" s="138">
        <f>SUM(B40:G40)</f>
        <v>41566</v>
      </c>
      <c r="I40" s="147" t="s">
        <v>10</v>
      </c>
    </row>
    <row r="41" spans="1:15" ht="15.75" thickTop="1" x14ac:dyDescent="0.25"/>
  </sheetData>
  <printOptions horizontalCentered="1"/>
  <pageMargins left="0.45" right="0.45" top="0.5" bottom="0.5" header="0.3" footer="0.3"/>
  <pageSetup paperSize="9" scale="46" orientation="portrait" r:id="rId1"/>
  <ignoredErrors>
    <ignoredError sqref="D37"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rightToLeft="1" view="pageBreakPreview" topLeftCell="A7" zoomScale="85" zoomScaleNormal="85" zoomScaleSheetLayoutView="85" workbookViewId="0">
      <selection activeCell="H36" sqref="H36"/>
    </sheetView>
  </sheetViews>
  <sheetFormatPr defaultRowHeight="15" x14ac:dyDescent="0.25"/>
  <cols>
    <col min="1" max="1" width="17.7109375" customWidth="1"/>
    <col min="2" max="7" width="8.7109375" customWidth="1"/>
    <col min="8" max="8" width="9.7109375" customWidth="1"/>
    <col min="9" max="9" width="18.7109375" customWidth="1"/>
    <col min="12" max="20" width="12.85546875" customWidth="1"/>
    <col min="21" max="21" width="11.5703125" bestFit="1" customWidth="1"/>
    <col min="22" max="23" width="10.28515625" bestFit="1" customWidth="1"/>
  </cols>
  <sheetData>
    <row r="1" spans="1:23" ht="18.75" x14ac:dyDescent="0.45">
      <c r="A1" s="250" t="s">
        <v>226</v>
      </c>
      <c r="B1" s="87"/>
      <c r="C1" s="87"/>
      <c r="D1" s="87"/>
      <c r="E1" s="87"/>
      <c r="F1" s="87"/>
      <c r="G1" s="87"/>
      <c r="H1" s="87"/>
      <c r="I1" s="87"/>
    </row>
    <row r="2" spans="1:23" x14ac:dyDescent="0.25">
      <c r="A2" s="251" t="s">
        <v>227</v>
      </c>
      <c r="B2" s="86"/>
      <c r="C2" s="86"/>
      <c r="D2" s="86"/>
      <c r="E2" s="86"/>
      <c r="F2" s="86"/>
      <c r="G2" s="86"/>
      <c r="H2" s="86"/>
      <c r="I2" s="86"/>
    </row>
    <row r="3" spans="1:23" ht="16.5" x14ac:dyDescent="0.35">
      <c r="A3" s="29" t="s">
        <v>68</v>
      </c>
      <c r="B3" s="84"/>
      <c r="C3" s="84"/>
      <c r="D3" s="84"/>
      <c r="E3" s="84"/>
      <c r="F3" s="84"/>
      <c r="G3" s="84"/>
      <c r="H3" s="84"/>
      <c r="I3" s="34" t="s">
        <v>69</v>
      </c>
    </row>
    <row r="4" spans="1:23" ht="36" x14ac:dyDescent="0.45">
      <c r="A4" s="103"/>
      <c r="B4" s="111" t="s">
        <v>181</v>
      </c>
      <c r="C4" s="112" t="s">
        <v>60</v>
      </c>
      <c r="D4" s="112" t="s">
        <v>62</v>
      </c>
      <c r="E4" s="112" t="s">
        <v>182</v>
      </c>
      <c r="F4" s="112" t="s">
        <v>183</v>
      </c>
      <c r="G4" s="113" t="s">
        <v>184</v>
      </c>
      <c r="H4" s="114" t="s">
        <v>59</v>
      </c>
      <c r="I4" s="103"/>
      <c r="M4" s="411" t="s">
        <v>44</v>
      </c>
      <c r="N4" s="411"/>
      <c r="O4" s="411"/>
      <c r="P4" s="411"/>
      <c r="Q4" s="411"/>
      <c r="R4" s="411"/>
    </row>
    <row r="5" spans="1:23" ht="19.5" thickBot="1" x14ac:dyDescent="0.5">
      <c r="A5" s="109" t="s">
        <v>180</v>
      </c>
      <c r="B5" s="118" t="s">
        <v>1</v>
      </c>
      <c r="C5" s="119" t="s">
        <v>2</v>
      </c>
      <c r="D5" s="119" t="s">
        <v>3</v>
      </c>
      <c r="E5" s="119" t="s">
        <v>4</v>
      </c>
      <c r="F5" s="119" t="s">
        <v>5</v>
      </c>
      <c r="G5" s="120" t="s">
        <v>6</v>
      </c>
      <c r="H5" s="121" t="s">
        <v>169</v>
      </c>
      <c r="I5" s="210" t="s">
        <v>179</v>
      </c>
      <c r="L5" s="6"/>
      <c r="M5" s="7" t="s">
        <v>49</v>
      </c>
      <c r="N5" s="8" t="s">
        <v>50</v>
      </c>
      <c r="O5" s="8" t="s">
        <v>51</v>
      </c>
      <c r="P5" s="8" t="s">
        <v>52</v>
      </c>
      <c r="Q5" s="8" t="s">
        <v>53</v>
      </c>
      <c r="R5" s="8" t="s">
        <v>54</v>
      </c>
      <c r="S5" s="9" t="s">
        <v>55</v>
      </c>
      <c r="T5" s="313">
        <v>2017</v>
      </c>
      <c r="U5" s="313">
        <v>2018</v>
      </c>
      <c r="V5" s="313">
        <v>2019</v>
      </c>
      <c r="W5" s="313">
        <v>2020</v>
      </c>
    </row>
    <row r="6" spans="1:23" ht="15" customHeight="1" x14ac:dyDescent="0.25">
      <c r="A6" s="122">
        <v>2013</v>
      </c>
      <c r="B6" s="153">
        <f>('CH 2.6'!B6/'CH 2.6.a'!P$7)*10000</f>
        <v>4.5752274605612007</v>
      </c>
      <c r="C6" s="153">
        <f>('CH 2.6'!C6/'CH 2.6.a'!P$8)*10000</f>
        <v>5.9927018307664186</v>
      </c>
      <c r="D6" s="153">
        <f>('CH 2.6'!D6/'CH 2.6.a'!P$9)*10000</f>
        <v>7.3742812406751019</v>
      </c>
      <c r="E6" s="153">
        <f>('CH 2.6'!E6/'CH 2.6.a'!P$10)*10000</f>
        <v>4.6560417264343332</v>
      </c>
      <c r="F6" s="153">
        <f>('CH 2.6'!F6/'CH 2.6.a'!P$11)*10000</f>
        <v>10.051404900933273</v>
      </c>
      <c r="G6" s="134" t="s">
        <v>11</v>
      </c>
      <c r="H6" s="280">
        <f>'CH 2.6'!H6/'CH 2.6.a'!P6*10000</f>
        <v>6.4620465501524134</v>
      </c>
      <c r="I6" s="123">
        <v>2013</v>
      </c>
      <c r="L6" s="10" t="s">
        <v>78</v>
      </c>
      <c r="M6" s="13">
        <v>44337441</v>
      </c>
      <c r="N6" s="14">
        <v>45757080</v>
      </c>
      <c r="O6" s="14">
        <v>47092044</v>
      </c>
      <c r="P6" s="14">
        <v>48425835</v>
      </c>
      <c r="Q6" s="14">
        <v>49855795</v>
      </c>
      <c r="R6" s="14">
        <v>51264387</v>
      </c>
      <c r="S6" s="14">
        <v>53446862</v>
      </c>
      <c r="T6" s="314">
        <v>54929523</v>
      </c>
      <c r="U6" s="314">
        <v>56003014</v>
      </c>
      <c r="V6" s="3">
        <f>SUM(V7:V12)</f>
        <v>57087313</v>
      </c>
      <c r="W6" s="3">
        <f>SUM(W7:W12)</f>
        <v>57629474</v>
      </c>
    </row>
    <row r="7" spans="1:23" ht="18.75" customHeight="1" x14ac:dyDescent="0.25">
      <c r="A7" s="116" t="s">
        <v>8</v>
      </c>
      <c r="B7" s="35">
        <f>('CH 2.6'!B7/'CH 2.6.a'!P$7)*10000</f>
        <v>1.2427290669125504</v>
      </c>
      <c r="C7" s="35">
        <f>('CH 2.6'!C7/'CH 2.6.a'!P$8)*10000</f>
        <v>2.3859092508643935</v>
      </c>
      <c r="D7" s="35">
        <f>('CH 2.6'!D7/'CH 2.6.a'!P$9)*10000</f>
        <v>1.4539789481820347</v>
      </c>
      <c r="E7" s="35">
        <f>('CH 2.6'!E7/'CH 2.6.a'!P$10)*10000</f>
        <v>1.3929216752619704</v>
      </c>
      <c r="F7" s="35">
        <f>('CH 2.6'!F7/'CH 2.6.a'!P$11)*10000</f>
        <v>5.1055547237610419</v>
      </c>
      <c r="G7" s="35">
        <f>('CH 2.6'!G7/'CH 2.6.a'!P$12)*10000</f>
        <v>3.2568292635534704</v>
      </c>
      <c r="H7" s="155">
        <f>('CH 2.6'!H7/'CH 2.6.a'!P6)*10000</f>
        <v>1.7166456706425404</v>
      </c>
      <c r="I7" s="143" t="s">
        <v>72</v>
      </c>
      <c r="L7" s="11" t="s">
        <v>45</v>
      </c>
      <c r="M7" s="15">
        <v>8264070</v>
      </c>
      <c r="N7" s="16">
        <v>8264070</v>
      </c>
      <c r="O7" s="16">
        <v>8264070</v>
      </c>
      <c r="P7" s="16">
        <v>8264070</v>
      </c>
      <c r="Q7" s="16">
        <v>8264070</v>
      </c>
      <c r="R7" s="16">
        <v>8264070</v>
      </c>
      <c r="S7" s="16">
        <v>9121167</v>
      </c>
      <c r="T7" s="16">
        <v>9304277</v>
      </c>
      <c r="U7" s="16">
        <v>9366829</v>
      </c>
      <c r="V7" s="3">
        <v>9503738</v>
      </c>
      <c r="W7" s="3">
        <v>9282410</v>
      </c>
    </row>
    <row r="8" spans="1:23" ht="18" x14ac:dyDescent="0.25">
      <c r="A8" s="105" t="s">
        <v>13</v>
      </c>
      <c r="B8" s="156">
        <f>('CH 2.6'!B8/'CH 2.6.a'!P$7)*10000</f>
        <v>0.22628075512429105</v>
      </c>
      <c r="C8" s="156">
        <f>('CH 2.6'!C8/'CH 2.6.a'!P$8)*10000</f>
        <v>1.548048142701312</v>
      </c>
      <c r="D8" s="156">
        <f>('CH 2.6'!D8/'CH 2.6.a'!P$9)*10000</f>
        <v>0.8043503428488441</v>
      </c>
      <c r="E8" s="156">
        <f>('CH 2.6'!E8/'CH 2.6.a'!P$10)*10000</f>
        <v>1.2165368076310319</v>
      </c>
      <c r="F8" s="165" t="s">
        <v>11</v>
      </c>
      <c r="G8" s="156">
        <f>('CH 2.6'!G8/'CH 2.6.a'!P$12)*10000</f>
        <v>3.2568292635534704</v>
      </c>
      <c r="H8" s="281" t="s">
        <v>11</v>
      </c>
      <c r="I8" s="144" t="s">
        <v>14</v>
      </c>
      <c r="L8" s="11" t="s">
        <v>2</v>
      </c>
      <c r="M8" s="17">
        <v>1228543</v>
      </c>
      <c r="N8" s="18">
        <v>1195020</v>
      </c>
      <c r="O8" s="18">
        <v>1208964</v>
      </c>
      <c r="P8" s="18">
        <v>1253191</v>
      </c>
      <c r="Q8" s="18">
        <v>1314562</v>
      </c>
      <c r="R8" s="18">
        <v>1370322</v>
      </c>
      <c r="S8" s="18">
        <v>1423726</v>
      </c>
      <c r="T8" s="18">
        <v>1501116</v>
      </c>
      <c r="U8" s="18">
        <v>1503091</v>
      </c>
      <c r="V8" s="3">
        <v>1483756</v>
      </c>
      <c r="W8" s="3">
        <v>1472204</v>
      </c>
    </row>
    <row r="9" spans="1:23" ht="18" x14ac:dyDescent="0.25">
      <c r="A9" s="105" t="s">
        <v>15</v>
      </c>
      <c r="B9" s="156">
        <f>('CH 2.6'!B9/'CH 2.6.a'!P$7)*10000</f>
        <v>1.0164483117882592</v>
      </c>
      <c r="C9" s="156">
        <f>('CH 2.6'!C9/'CH 2.6.a'!P$8)*10000</f>
        <v>0.83786110816308135</v>
      </c>
      <c r="D9" s="156">
        <f>('CH 2.6'!D9/'CH 2.6.a'!P$9)*10000</f>
        <v>0.64962860533319078</v>
      </c>
      <c r="E9" s="156">
        <f>('CH 2.6'!E9/'CH 2.6.a'!P$10)*10000</f>
        <v>0.17638486763093852</v>
      </c>
      <c r="F9" s="165" t="s">
        <v>11</v>
      </c>
      <c r="G9" s="282" t="s">
        <v>171</v>
      </c>
      <c r="H9" s="283" t="s">
        <v>11</v>
      </c>
      <c r="I9" s="145" t="s">
        <v>16</v>
      </c>
      <c r="L9" s="11" t="s">
        <v>46</v>
      </c>
      <c r="M9" s="15">
        <v>27422983</v>
      </c>
      <c r="N9" s="16">
        <v>28171083</v>
      </c>
      <c r="O9" s="16">
        <v>28894675</v>
      </c>
      <c r="P9" s="16">
        <v>29601529</v>
      </c>
      <c r="Q9" s="16">
        <v>30300675</v>
      </c>
      <c r="R9" s="16">
        <v>31062072</v>
      </c>
      <c r="S9" s="16">
        <v>31787580</v>
      </c>
      <c r="T9" s="16">
        <v>32612641</v>
      </c>
      <c r="U9" s="16">
        <v>33413660</v>
      </c>
      <c r="V9" s="3">
        <v>34218169</v>
      </c>
      <c r="W9" s="3">
        <v>35013414</v>
      </c>
    </row>
    <row r="10" spans="1:23" ht="13.5" customHeight="1" thickBot="1" x14ac:dyDescent="0.3">
      <c r="A10" s="104" t="s">
        <v>9</v>
      </c>
      <c r="B10" s="156">
        <f>('CH 2.6'!B10/'CH 2.6.a'!P$7)*10000</f>
        <v>3.3324983936486503</v>
      </c>
      <c r="C10" s="156">
        <f>('CH 2.6'!C10/'CH 2.6.a'!P$8)*10000</f>
        <v>3.606792579902026</v>
      </c>
      <c r="D10" s="156">
        <f>('CH 2.6'!D10/'CH 2.6.a'!P$9)*10000</f>
        <v>5.9203022924930675</v>
      </c>
      <c r="E10" s="156">
        <f>('CH 2.6'!E10/'CH 2.6.a'!P$10)*10000</f>
        <v>3.2631200511723626</v>
      </c>
      <c r="F10" s="159">
        <f>('CH 2.6'!F10/'CH 2.6.a'!P$11)*10000</f>
        <v>4.9458501771722316</v>
      </c>
      <c r="G10" s="200" t="s">
        <v>11</v>
      </c>
      <c r="H10" s="283" t="s">
        <v>11</v>
      </c>
      <c r="I10" s="146" t="s">
        <v>10</v>
      </c>
      <c r="L10" s="11" t="s">
        <v>4</v>
      </c>
      <c r="M10" s="17">
        <v>2773479</v>
      </c>
      <c r="N10" s="18">
        <v>3295298</v>
      </c>
      <c r="O10" s="18">
        <v>3623001</v>
      </c>
      <c r="P10" s="18">
        <v>3855206</v>
      </c>
      <c r="Q10" s="18">
        <v>3992893</v>
      </c>
      <c r="R10" s="18">
        <v>4159102</v>
      </c>
      <c r="S10" s="18">
        <v>4414051</v>
      </c>
      <c r="T10" s="18">
        <v>4559963</v>
      </c>
      <c r="U10" s="18">
        <v>4601706</v>
      </c>
      <c r="V10" s="3">
        <v>4617927</v>
      </c>
      <c r="W10" s="3">
        <v>4602777</v>
      </c>
    </row>
    <row r="11" spans="1:23" x14ac:dyDescent="0.25">
      <c r="A11" s="122">
        <v>2014</v>
      </c>
      <c r="B11" s="153">
        <f>('CH 2.6'!B11/'CH 2.6.a'!Q$7)*10000</f>
        <v>6.7860025387006644</v>
      </c>
      <c r="C11" s="153">
        <f>('CH 2.6'!C11/'CH 2.6.a'!Q$8)*10000</f>
        <v>5.8802856008313036</v>
      </c>
      <c r="D11" s="153">
        <f>('CH 2.6'!D11/'CH 2.6.a'!Q$9)*10000</f>
        <v>7.3401005093120855</v>
      </c>
      <c r="E11" s="153">
        <f>('CH 2.6'!E11/'CH 2.6.a'!Q$10)*10000</f>
        <v>4.9487927675497447</v>
      </c>
      <c r="F11" s="153">
        <f>('CH 2.6'!F11/'CH 2.6.a'!Q$11)*10000</f>
        <v>9.4261296465088584</v>
      </c>
      <c r="G11" s="134" t="s">
        <v>11</v>
      </c>
      <c r="H11" s="280" t="s">
        <v>11</v>
      </c>
      <c r="I11" s="123">
        <v>2014</v>
      </c>
      <c r="L11" s="11" t="s">
        <v>5</v>
      </c>
      <c r="M11" s="15">
        <v>1715098</v>
      </c>
      <c r="N11" s="16">
        <v>1732717</v>
      </c>
      <c r="O11" s="16">
        <v>1832903</v>
      </c>
      <c r="P11" s="16">
        <v>2003700</v>
      </c>
      <c r="Q11" s="16">
        <v>2216180</v>
      </c>
      <c r="R11" s="16">
        <v>2437790</v>
      </c>
      <c r="S11" s="16">
        <v>2617634</v>
      </c>
      <c r="T11" s="16">
        <v>2724606</v>
      </c>
      <c r="U11" s="16">
        <v>2760170</v>
      </c>
      <c r="V11" s="3">
        <v>2799202</v>
      </c>
      <c r="W11" s="3">
        <v>2794148</v>
      </c>
    </row>
    <row r="12" spans="1:23" ht="18" x14ac:dyDescent="0.25">
      <c r="A12" s="116" t="s">
        <v>8</v>
      </c>
      <c r="B12" s="35">
        <f>('CH 2.6'!B12/'CH 2.6.a'!Q$7)*10000</f>
        <v>1.8429175938732367</v>
      </c>
      <c r="C12" s="35">
        <f>('CH 2.6'!C12/'CH 2.6.a'!Q$8)*10000</f>
        <v>2.4646992686537419</v>
      </c>
      <c r="D12" s="35">
        <f>('CH 2.6'!D12/'CH 2.6.a'!Q$9)*10000</f>
        <v>1.6418776149376211</v>
      </c>
      <c r="E12" s="35">
        <f>('CH 2.6'!E12/'CH 2.6.a'!Q$10)*10000</f>
        <v>1.6003434101539911</v>
      </c>
      <c r="F12" s="35">
        <f>('CH 2.6'!F12/'CH 2.6.a'!Q$11)*10000</f>
        <v>4.4761707081554745</v>
      </c>
      <c r="G12" s="35">
        <f>('CH 2.6'!G12/'CH 2.6.a'!Q$12)*10000</f>
        <v>3.3099618704071627</v>
      </c>
      <c r="H12" s="155">
        <f>('CH 2.6'!H12/'CH 2.6.a'!Q6)*10000</f>
        <v>1.9456113376589421</v>
      </c>
      <c r="I12" s="143" t="s">
        <v>72</v>
      </c>
      <c r="L12" s="12" t="s">
        <v>6</v>
      </c>
      <c r="M12" s="17">
        <v>2933268</v>
      </c>
      <c r="N12" s="18">
        <v>3098892</v>
      </c>
      <c r="O12" s="18">
        <v>3268431</v>
      </c>
      <c r="P12" s="18">
        <v>3448139</v>
      </c>
      <c r="Q12" s="18">
        <v>3767415</v>
      </c>
      <c r="R12" s="18">
        <v>3971031</v>
      </c>
      <c r="S12" s="18">
        <v>4132415</v>
      </c>
      <c r="T12" s="18">
        <v>4226920</v>
      </c>
      <c r="U12" s="18">
        <v>4420110</v>
      </c>
      <c r="V12" s="3">
        <v>4464521</v>
      </c>
      <c r="W12" s="3">
        <v>4464521</v>
      </c>
    </row>
    <row r="13" spans="1:23" ht="18" x14ac:dyDescent="0.25">
      <c r="A13" s="105" t="s">
        <v>13</v>
      </c>
      <c r="B13" s="156">
        <f>('CH 2.6'!B13/'CH 2.6.a'!Q$7)*10000</f>
        <v>0.23233104269445928</v>
      </c>
      <c r="C13" s="156">
        <f>('CH 2.6'!C13/'CH 2.6.a'!Q$8)*10000</f>
        <v>1.6659541352937328</v>
      </c>
      <c r="D13" s="156">
        <f>('CH 2.6'!D13/'CH 2.6.a'!Q$9)*10000</f>
        <v>0.96169474772426689</v>
      </c>
      <c r="E13" s="156">
        <f>('CH 2.6'!E13/'CH 2.6.a'!Q$10)*10000</f>
        <v>1.3624206809448687</v>
      </c>
      <c r="F13" s="165" t="s">
        <v>11</v>
      </c>
      <c r="G13" s="156">
        <f>('CH 2.6'!G13/'CH 2.6.a'!Q$12)*10000</f>
        <v>3.3099618704071627</v>
      </c>
      <c r="H13" s="281" t="s">
        <v>11</v>
      </c>
      <c r="I13" s="144" t="s">
        <v>14</v>
      </c>
    </row>
    <row r="14" spans="1:23" ht="18" x14ac:dyDescent="0.25">
      <c r="A14" s="105" t="s">
        <v>15</v>
      </c>
      <c r="B14" s="156">
        <f>('CH 2.6'!B14/'CH 2.6.a'!Q$7)*10000</f>
        <v>1.6105865511787776</v>
      </c>
      <c r="C14" s="156">
        <f>('CH 2.6'!C14/'CH 2.6.a'!Q$8)*10000</f>
        <v>0.79874513336000896</v>
      </c>
      <c r="D14" s="156">
        <f>('CH 2.6'!D14/'CH 2.6.a'!Q$9)*10000</f>
        <v>0.68018286721335419</v>
      </c>
      <c r="E14" s="156">
        <f>('CH 2.6'!E14/'CH 2.6.a'!Q$10)*10000</f>
        <v>0.2379227292091223</v>
      </c>
      <c r="F14" s="165" t="s">
        <v>11</v>
      </c>
      <c r="G14" s="282" t="s">
        <v>171</v>
      </c>
      <c r="H14" s="283" t="s">
        <v>11</v>
      </c>
      <c r="I14" s="145" t="s">
        <v>16</v>
      </c>
    </row>
    <row r="15" spans="1:23" ht="13.5" customHeight="1" thickBot="1" x14ac:dyDescent="0.3">
      <c r="A15" s="104" t="s">
        <v>9</v>
      </c>
      <c r="B15" s="156">
        <f>('CH 2.6'!B15/'CH 2.6.a'!Q$7)*10000</f>
        <v>4.9430849448274277</v>
      </c>
      <c r="C15" s="156">
        <f>('CH 2.6'!C15/'CH 2.6.a'!Q$8)*10000</f>
        <v>3.4155863321775617</v>
      </c>
      <c r="D15" s="156">
        <f>('CH 2.6'!D15/'CH 2.6.a'!Q$9)*10000</f>
        <v>5.6982228943744655</v>
      </c>
      <c r="E15" s="156">
        <f>('CH 2.6'!E15/'CH 2.6.a'!Q$10)*10000</f>
        <v>3.348449357395753</v>
      </c>
      <c r="F15" s="156">
        <f>('CH 2.6'!F15/'CH 2.6.a'!Q$11)*10000</f>
        <v>4.9499589383533822</v>
      </c>
      <c r="G15" s="200" t="s">
        <v>11</v>
      </c>
      <c r="H15" s="283" t="s">
        <v>11</v>
      </c>
      <c r="I15" s="146" t="s">
        <v>10</v>
      </c>
    </row>
    <row r="16" spans="1:23" x14ac:dyDescent="0.25">
      <c r="A16" s="122">
        <v>2015</v>
      </c>
      <c r="B16" s="153">
        <f>('CH 2.6'!B16/'CH 2.6.a'!R$7)*10000</f>
        <v>6.3491717761345194</v>
      </c>
      <c r="C16" s="153">
        <f>('CH 2.6'!C16/'CH 2.6.a'!R$8)*10000</f>
        <v>5.6847952525026963</v>
      </c>
      <c r="D16" s="153">
        <f>('CH 2.6'!D16/'CH 2.6.a'!R$9)*10000</f>
        <v>7.6054166637692422</v>
      </c>
      <c r="E16" s="153">
        <f>('CH 2.6'!E16/'CH 2.6.a'!R$10)*10000</f>
        <v>5.1237021837887129</v>
      </c>
      <c r="F16" s="153">
        <f>('CH 2.6'!F16/'CH 2.6.a'!R$11)*10000</f>
        <v>10.238781847493016</v>
      </c>
      <c r="G16" s="134" t="s">
        <v>11</v>
      </c>
      <c r="H16" s="280" t="s">
        <v>11</v>
      </c>
      <c r="I16" s="123">
        <v>2015</v>
      </c>
    </row>
    <row r="17" spans="1:20" ht="18" x14ac:dyDescent="0.25">
      <c r="A17" s="116" t="s">
        <v>8</v>
      </c>
      <c r="B17" s="35">
        <f>('CH 2.6'!B17/'CH 2.6.a'!R$7)*10000</f>
        <v>1.4024566587649911</v>
      </c>
      <c r="C17" s="35">
        <f>('CH 2.6'!C17/'CH 2.6.a'!R$8)*10000</f>
        <v>2.4154906656975514</v>
      </c>
      <c r="D17" s="35">
        <f>('CH 2.6'!D17/'CH 2.6.a'!R$9)*10000</f>
        <v>1.7114119109633124</v>
      </c>
      <c r="E17" s="35">
        <f>('CH 2.6'!E17/'CH 2.6.a'!R$10)*10000</f>
        <v>1.5003238679888109</v>
      </c>
      <c r="F17" s="35">
        <f>('CH 2.6'!F17/'CH 2.6.a'!R$11)*10000</f>
        <v>4.8568580558620722</v>
      </c>
      <c r="G17" s="35">
        <f>('CH 2.6'!G17/'CH 2.6.a'!R$12)*10000</f>
        <v>3.5683428308668454</v>
      </c>
      <c r="H17" s="281" t="s">
        <v>11</v>
      </c>
      <c r="I17" s="143" t="s">
        <v>72</v>
      </c>
    </row>
    <row r="18" spans="1:20" ht="18" x14ac:dyDescent="0.25">
      <c r="A18" s="105" t="s">
        <v>13</v>
      </c>
      <c r="B18" s="156">
        <f>('CH 2.6'!B18/'CH 2.6.a'!R$7)*10000</f>
        <v>0.23717127275059385</v>
      </c>
      <c r="C18" s="156">
        <f>('CH 2.6'!C18/'CH 2.6.a'!R$8)*10000</f>
        <v>1.6200571836400495</v>
      </c>
      <c r="D18" s="156">
        <f>('CH 2.6'!D18/'CH 2.6.a'!R$9)*10000</f>
        <v>1.025044304835814</v>
      </c>
      <c r="E18" s="156">
        <f>('CH 2.6'!E18/'CH 2.6.a'!R$10)*10000</f>
        <v>1.3320183058746817</v>
      </c>
      <c r="F18" s="200" t="s">
        <v>11</v>
      </c>
      <c r="G18" s="156">
        <f>('CH 2.6'!G18/'CH 2.6.a'!R$12)*10000</f>
        <v>3.5683428308668454</v>
      </c>
      <c r="H18" s="283" t="s">
        <v>11</v>
      </c>
      <c r="I18" s="144" t="s">
        <v>14</v>
      </c>
    </row>
    <row r="19" spans="1:20" ht="18" x14ac:dyDescent="0.25">
      <c r="A19" s="105" t="s">
        <v>15</v>
      </c>
      <c r="B19" s="156">
        <f>('CH 2.6'!B19/'CH 2.6.a'!R$7)*10000</f>
        <v>1.1652853860143972</v>
      </c>
      <c r="C19" s="156">
        <f>('CH 2.6'!C19/'CH 2.6.a'!R$8)*10000</f>
        <v>0.79543348205750186</v>
      </c>
      <c r="D19" s="156">
        <f>('CH 2.6'!D19/'CH 2.6.a'!R$9)*10000</f>
        <v>0.68636760612749848</v>
      </c>
      <c r="E19" s="156">
        <f>('CH 2.6'!E19/'CH 2.6.a'!R$10)*10000</f>
        <v>0.16830556211412942</v>
      </c>
      <c r="F19" s="200" t="s">
        <v>11</v>
      </c>
      <c r="G19" s="282" t="s">
        <v>171</v>
      </c>
      <c r="H19" s="283" t="s">
        <v>11</v>
      </c>
      <c r="I19" s="145" t="s">
        <v>16</v>
      </c>
    </row>
    <row r="20" spans="1:20" ht="14.25" customHeight="1" thickBot="1" x14ac:dyDescent="0.3">
      <c r="A20" s="104" t="s">
        <v>9</v>
      </c>
      <c r="B20" s="156">
        <f>('CH 2.6'!B20/'CH 2.6.a'!R$7)*10000</f>
        <v>4.9467151173695285</v>
      </c>
      <c r="C20" s="156">
        <f>('CH 2.6'!C20/'CH 2.6.a'!R$8)*10000</f>
        <v>3.2693045868051449</v>
      </c>
      <c r="D20" s="156">
        <f>('CH 2.6'!D20/'CH 2.6.a'!R$9)*10000</f>
        <v>5.8940047528059303</v>
      </c>
      <c r="E20" s="156">
        <f>('CH 2.6'!E20/'CH 2.6.a'!R$10)*10000</f>
        <v>3.6233783157999011</v>
      </c>
      <c r="F20" s="156">
        <f>('CH 2.6'!F20/'CH 2.6.a'!R$11)*10000</f>
        <v>5.3819237916309444</v>
      </c>
      <c r="G20" s="200" t="s">
        <v>11</v>
      </c>
      <c r="H20" s="283" t="s">
        <v>11</v>
      </c>
      <c r="I20" s="146" t="s">
        <v>10</v>
      </c>
    </row>
    <row r="21" spans="1:20" x14ac:dyDescent="0.25">
      <c r="A21" s="122">
        <v>2016</v>
      </c>
      <c r="B21" s="153">
        <f>('CH 2.6'!B21/'CH 2.6.a'!S$7)*10000</f>
        <v>7.5330272979323807</v>
      </c>
      <c r="C21" s="153">
        <f>('CH 2.6'!C21/'CH 2.6.a'!S$8)*10000</f>
        <v>5.5839396063568412</v>
      </c>
      <c r="D21" s="153">
        <f>('CH 2.6'!D21/'CH 2.6.a'!S$9)*10000</f>
        <v>7.9021429124205111</v>
      </c>
      <c r="E21" s="153">
        <f>('CH 2.6'!E21/'CH 2.6.a'!S$10)*10000</f>
        <v>5.4824921596963874</v>
      </c>
      <c r="F21" s="153">
        <f>('CH 2.6'!F21/'CH 2.6.a'!S$11)*10000</f>
        <v>10.532412094280559</v>
      </c>
      <c r="G21" s="134" t="s">
        <v>11</v>
      </c>
      <c r="H21" s="280" t="s">
        <v>11</v>
      </c>
      <c r="I21" s="123">
        <v>2016</v>
      </c>
    </row>
    <row r="22" spans="1:20" ht="18" x14ac:dyDescent="0.25">
      <c r="A22" s="116" t="s">
        <v>8</v>
      </c>
      <c r="B22" s="35">
        <f>('CH 2.6'!B22/'CH 2.6.a'!S$7)*10000</f>
        <v>1.2301057529151698</v>
      </c>
      <c r="C22" s="35">
        <f>('CH 2.6'!C22/'CH 2.6.a'!S$8)*10000</f>
        <v>2.2967902531807383</v>
      </c>
      <c r="D22" s="35">
        <f>('CH 2.6'!D22/'CH 2.6.a'!S$9)*10000</f>
        <v>1.8277578853124397</v>
      </c>
      <c r="E22" s="35">
        <f>('CH 2.6'!E22/'CH 2.6.a'!S$10)*10000</f>
        <v>1.4091364145996501</v>
      </c>
      <c r="F22" s="35">
        <f>('CH 2.6'!F22/'CH 2.6.a'!S$11)*10000</f>
        <v>4.5881127766525038</v>
      </c>
      <c r="G22" s="35">
        <f>('CH 2.6'!G22/'CH 2.6.a'!S$12)*10000</f>
        <v>3.5378828118666688</v>
      </c>
      <c r="H22" s="281" t="s">
        <v>11</v>
      </c>
      <c r="I22" s="143" t="s">
        <v>72</v>
      </c>
    </row>
    <row r="23" spans="1:20" ht="18" x14ac:dyDescent="0.25">
      <c r="A23" s="105" t="s">
        <v>13</v>
      </c>
      <c r="B23" s="156">
        <f>('CH 2.6'!B23/'CH 2.6.a'!S$7)*10000</f>
        <v>0.21049938017799696</v>
      </c>
      <c r="C23" s="156">
        <f>('CH 2.6'!C23/'CH 2.6.a'!S$8)*10000</f>
        <v>1.5101220319078248</v>
      </c>
      <c r="D23" s="156">
        <f>('CH 2.6'!D23/'CH 2.6.a'!S$9)*10000</f>
        <v>1.1089236739632271</v>
      </c>
      <c r="E23" s="156">
        <f>('CH 2.6'!E23/'CH 2.6.a'!S$10)*10000</f>
        <v>1.1916491223141736</v>
      </c>
      <c r="F23" s="200" t="s">
        <v>11</v>
      </c>
      <c r="G23" s="156">
        <f>('CH 2.6'!G23/'CH 2.6.a'!S$12)*10000</f>
        <v>3.5378828118666688</v>
      </c>
      <c r="H23" s="283" t="s">
        <v>11</v>
      </c>
      <c r="I23" s="144" t="s">
        <v>14</v>
      </c>
      <c r="N23" s="25"/>
      <c r="O23" s="25"/>
      <c r="P23" s="25"/>
      <c r="Q23" s="25"/>
      <c r="R23" s="25"/>
      <c r="S23" s="25"/>
      <c r="T23" s="25"/>
    </row>
    <row r="24" spans="1:20" ht="18" x14ac:dyDescent="0.25">
      <c r="A24" s="105" t="s">
        <v>15</v>
      </c>
      <c r="B24" s="156">
        <f>('CH 2.6'!B24/'CH 2.6.a'!S$7)*10000</f>
        <v>1.0196063727371729</v>
      </c>
      <c r="C24" s="156">
        <f>('CH 2.6'!C24/'CH 2.6.a'!S$8)*10000</f>
        <v>0.78666822127291347</v>
      </c>
      <c r="D24" s="156">
        <f>('CH 2.6'!D24/'CH 2.6.a'!S$9)*10000</f>
        <v>0.71883421134921255</v>
      </c>
      <c r="E24" s="156">
        <f>('CH 2.6'!E24/'CH 2.6.a'!S$10)*10000</f>
        <v>0.21748729228547653</v>
      </c>
      <c r="F24" s="200" t="s">
        <v>11</v>
      </c>
      <c r="G24" s="282" t="s">
        <v>171</v>
      </c>
      <c r="H24" s="283" t="s">
        <v>11</v>
      </c>
      <c r="I24" s="145" t="s">
        <v>16</v>
      </c>
      <c r="N24" s="26"/>
      <c r="O24" s="26"/>
      <c r="P24" s="26"/>
      <c r="Q24" s="27"/>
      <c r="R24" s="27"/>
      <c r="S24" s="27"/>
      <c r="T24" s="27"/>
    </row>
    <row r="25" spans="1:20" ht="14.25" customHeight="1" thickBot="1" x14ac:dyDescent="0.3">
      <c r="A25" s="104" t="s">
        <v>9</v>
      </c>
      <c r="B25" s="156">
        <f>('CH 2.6'!B25/'CH 2.6.a'!S$7)*10000</f>
        <v>6.3029215450172105</v>
      </c>
      <c r="C25" s="156">
        <f>('CH 2.6'!C25/'CH 2.6.a'!S$8)*10000</f>
        <v>3.2871493531761029</v>
      </c>
      <c r="D25" s="156">
        <f>('CH 2.6'!D25/'CH 2.6.a'!S$9)*10000</f>
        <v>6.0743850271080717</v>
      </c>
      <c r="E25" s="156">
        <f>('CH 2.6'!E25/'CH 2.6.a'!S$10)*10000</f>
        <v>4.0733557450967375</v>
      </c>
      <c r="F25" s="156">
        <f>('CH 2.6'!F25/'CH 2.6.a'!S$11)*10000</f>
        <v>5.9442993176280563</v>
      </c>
      <c r="G25" s="200" t="s">
        <v>11</v>
      </c>
      <c r="H25" s="283" t="s">
        <v>11</v>
      </c>
      <c r="I25" s="146" t="s">
        <v>10</v>
      </c>
      <c r="N25" s="26"/>
      <c r="O25" s="26"/>
      <c r="P25" s="27"/>
      <c r="Q25" s="27"/>
      <c r="R25" s="27"/>
      <c r="S25" s="27"/>
      <c r="T25" s="27"/>
    </row>
    <row r="26" spans="1:20" x14ac:dyDescent="0.25">
      <c r="A26" s="122">
        <v>2017</v>
      </c>
      <c r="B26" s="153">
        <f>('CH 2.6'!B26/'CH 2.6.a'!S$7)*10000</f>
        <v>8.6940629417266457</v>
      </c>
      <c r="C26" s="153">
        <f>('CH 2.6'!C26/'CH 2.6.a'!S$8)*10000</f>
        <v>5.6752493106117328</v>
      </c>
      <c r="D26" s="153">
        <f>('CH 2.6'!D26/'CH 2.6.a'!S$9)*10000</f>
        <v>8.8034383240246665</v>
      </c>
      <c r="E26" s="153">
        <f>('CH 2.6'!E26/'CH 2.6.a'!S$10)*10000</f>
        <v>5.5413949680237042</v>
      </c>
      <c r="F26" s="153">
        <f>('CH 2.6'!F26/'CH 2.6.a'!T$11)*10000</f>
        <v>9.0692011982649969</v>
      </c>
      <c r="G26" s="134" t="s">
        <v>11</v>
      </c>
      <c r="H26" s="280">
        <f>'CH 2.6'!H26/'CH 2.6.a'!T6*10000</f>
        <v>7.8597077932025732</v>
      </c>
      <c r="I26" s="123">
        <v>2017</v>
      </c>
    </row>
    <row r="27" spans="1:20" ht="18" x14ac:dyDescent="0.25">
      <c r="A27" s="116" t="s">
        <v>8</v>
      </c>
      <c r="B27" s="35">
        <f>('CH 2.6'!B27/'CH 2.6.a'!S$7)*10000</f>
        <v>1.9887806023067005</v>
      </c>
      <c r="C27" s="35">
        <f>('CH 2.6'!C27/'CH 2.6.a'!S$8)*10000</f>
        <v>2.2476234893511813</v>
      </c>
      <c r="D27" s="35">
        <f>('CH 2.6'!D27/'CH 2.6.a'!S$9)*10000</f>
        <v>1.8337350625621707</v>
      </c>
      <c r="E27" s="35">
        <f>('CH 2.6'!E27/'CH 2.6.a'!S$10)*10000</f>
        <v>1.4748357008108877</v>
      </c>
      <c r="F27" s="35">
        <f>('CH 2.6'!F27/'CH 2.6.a'!T$11)*10000</f>
        <v>4.7236187544180703</v>
      </c>
      <c r="G27" s="35">
        <f>('CH 2.6'!G27/'CH 2.6.a'!S$12)*10000</f>
        <v>3.7121150707274078</v>
      </c>
      <c r="H27" s="281">
        <f>'CH 2.6'!H27/'CH 2.6.a'!T6*10000</f>
        <v>2.0817584744000053</v>
      </c>
      <c r="I27" s="143" t="s">
        <v>72</v>
      </c>
    </row>
    <row r="28" spans="1:20" ht="18" x14ac:dyDescent="0.25">
      <c r="A28" s="105" t="s">
        <v>13</v>
      </c>
      <c r="B28" s="156">
        <f>('CH 2.6'!B28/'CH 2.6.a'!S$7)*10000</f>
        <v>0</v>
      </c>
      <c r="C28" s="156">
        <f>('CH 2.6'!C28/'CH 2.6.a'!S$8)*10000</f>
        <v>1.4890505616951577</v>
      </c>
      <c r="D28" s="156">
        <f>('CH 2.6'!D28/'CH 2.6.a'!S$9)*10000</f>
        <v>1.1089236739632271</v>
      </c>
      <c r="E28" s="156">
        <f>('CH 2.6'!E28/'CH 2.6.a'!S$10)*10000</f>
        <v>1.2482864380135164</v>
      </c>
      <c r="F28" s="200" t="s">
        <v>11</v>
      </c>
      <c r="G28" s="156">
        <f>('CH 2.6'!G28/'CH 2.6.a'!S$12)*10000</f>
        <v>3.7121150707274078</v>
      </c>
      <c r="H28" s="283" t="s">
        <v>11</v>
      </c>
      <c r="I28" s="144" t="s">
        <v>14</v>
      </c>
    </row>
    <row r="29" spans="1:20" ht="18" x14ac:dyDescent="0.25">
      <c r="A29" s="105" t="s">
        <v>15</v>
      </c>
      <c r="B29" s="156">
        <f>('CH 2.6'!B29/'CH 2.6.a'!S$7)*10000</f>
        <v>0</v>
      </c>
      <c r="C29" s="156">
        <f>('CH 2.6'!C29/'CH 2.6.a'!S$8)*10000</f>
        <v>0.75857292765602369</v>
      </c>
      <c r="D29" s="156">
        <f>('CH 2.6'!D29/'CH 2.6.a'!S$9)*10000</f>
        <v>0.72481138859894345</v>
      </c>
      <c r="E29" s="156">
        <f>('CH 2.6'!E29/'CH 2.6.a'!S$10)*10000</f>
        <v>0.22654926279737139</v>
      </c>
      <c r="F29" s="200" t="s">
        <v>11</v>
      </c>
      <c r="G29" s="282" t="s">
        <v>171</v>
      </c>
      <c r="H29" s="283" t="s">
        <v>11</v>
      </c>
      <c r="I29" s="145" t="s">
        <v>16</v>
      </c>
    </row>
    <row r="30" spans="1:20" ht="18.75" thickBot="1" x14ac:dyDescent="0.3">
      <c r="A30" s="115" t="s">
        <v>9</v>
      </c>
      <c r="B30" s="166">
        <f>('CH 2.6'!B30/'CH 2.6.a'!S$7)*10000</f>
        <v>6.7052823394199441</v>
      </c>
      <c r="C30" s="166">
        <f>('CH 2.6'!C30/'CH 2.6.a'!S$8)*10000</f>
        <v>3.4276258212605515</v>
      </c>
      <c r="D30" s="166">
        <f>('CH 2.6'!D30/'CH 2.6.a'!S$9)*10000</f>
        <v>6.9697032614624952</v>
      </c>
      <c r="E30" s="166">
        <f>('CH 2.6'!E30/'CH 2.6.a'!S$10)*10000</f>
        <v>4.0665592672128161</v>
      </c>
      <c r="F30" s="166">
        <f>('CH 2.6'!F30/'CH 2.6.a'!T$11)*10000</f>
        <v>4.3455824438469266</v>
      </c>
      <c r="G30" s="202" t="s">
        <v>11</v>
      </c>
      <c r="H30" s="284" t="s">
        <v>11</v>
      </c>
      <c r="I30" s="147" t="s">
        <v>10</v>
      </c>
    </row>
    <row r="31" spans="1:20" ht="15.75" thickTop="1" x14ac:dyDescent="0.25">
      <c r="A31" s="122">
        <v>2018</v>
      </c>
      <c r="B31" s="153">
        <f>(('CH 2.6'!B31/U$7)*10000)</f>
        <v>9.0414803131347856</v>
      </c>
      <c r="C31" s="153">
        <f>(('CH 2.6'!C31/U$8)*10000)</f>
        <v>14.017780693251439</v>
      </c>
      <c r="D31" s="153">
        <f>(('CH 2.6'!D31/U$9)*10000)</f>
        <v>8.7242762391189714</v>
      </c>
      <c r="E31" s="153">
        <f>(('CH 2.6'!E31/U$10)*10000)</f>
        <v>5.8500043244831375</v>
      </c>
      <c r="F31" s="153">
        <f>(('CH 2.6'!F31/U$11)*10000)</f>
        <v>9.8870721730907878</v>
      </c>
      <c r="G31" s="153">
        <f>(('CH 2.6'!G31/U$12)*10000)</f>
        <v>7.4093178676548774</v>
      </c>
      <c r="H31" s="153">
        <f>(('CH 2.6'!H31/U$6)*10000)</f>
        <v>8.6464989187903356</v>
      </c>
      <c r="I31" s="123">
        <v>2018</v>
      </c>
    </row>
    <row r="32" spans="1:20" ht="18" x14ac:dyDescent="0.25">
      <c r="A32" s="116" t="s">
        <v>8</v>
      </c>
      <c r="B32" s="378">
        <f>(('CH 2.6'!B32/U$7)*10000)</f>
        <v>1.9270128663606434</v>
      </c>
      <c r="C32" s="378">
        <f>(('CH 2.6'!C32/U$8)*10000)</f>
        <v>5.548566254471619</v>
      </c>
      <c r="D32" s="378">
        <f>(('CH 2.6'!D32/U$9)*10000)</f>
        <v>2.0003794855158041</v>
      </c>
      <c r="E32" s="378">
        <f>(('CH 2.6'!E32/U$10)*10000)</f>
        <v>1.5059632232046114</v>
      </c>
      <c r="F32" s="378">
        <f>(('CH 2.6'!F32/U$11)*10000)</f>
        <v>5.1409876927870384</v>
      </c>
      <c r="G32" s="378">
        <f>(('CH 2.6'!G32/U$12)*10000)</f>
        <v>3.5655221250149882</v>
      </c>
      <c r="H32" s="378">
        <f>(('CH 2.6'!H32/U$6)*10000)</f>
        <v>2.3232678155500701</v>
      </c>
      <c r="I32" s="143" t="s">
        <v>72</v>
      </c>
    </row>
    <row r="33" spans="1:9" ht="18" x14ac:dyDescent="0.25">
      <c r="A33" s="105" t="s">
        <v>13</v>
      </c>
      <c r="B33" s="378" t="s">
        <v>11</v>
      </c>
      <c r="C33" s="378">
        <f>(('CH 2.6'!C33/U$8)*10000)</f>
        <v>1.5168742278411618</v>
      </c>
      <c r="D33" s="378">
        <f>(('CH 2.6'!D33/U$9)*10000)</f>
        <v>1.1989108645984905</v>
      </c>
      <c r="E33" s="378">
        <f>(('CH 2.6'!E33/U$10)*10000)</f>
        <v>1.240844156493266</v>
      </c>
      <c r="F33" s="378">
        <f>(('CH 2.6'!F33/U$11)*10000)</f>
        <v>5.1409876927870384</v>
      </c>
      <c r="G33" s="378">
        <f>(('CH 2.6'!G33/U$12)*10000)</f>
        <v>3.5655221250149882</v>
      </c>
      <c r="H33" s="378" t="s">
        <v>11</v>
      </c>
      <c r="I33" s="144" t="s">
        <v>14</v>
      </c>
    </row>
    <row r="34" spans="1:9" ht="18" x14ac:dyDescent="0.25">
      <c r="A34" s="105" t="s">
        <v>15</v>
      </c>
      <c r="B34" s="378" t="s">
        <v>11</v>
      </c>
      <c r="C34" s="378">
        <f>(('CH 2.6'!C34/U$8)*10000)</f>
        <v>0</v>
      </c>
      <c r="D34" s="378">
        <f>(('CH 2.6'!D34/U$9)*10000)</f>
        <v>0.80146862091731352</v>
      </c>
      <c r="E34" s="378">
        <f>(('CH 2.6'!E34/U$10)*10000)</f>
        <v>0.26511906671134572</v>
      </c>
      <c r="F34" s="282" t="s">
        <v>171</v>
      </c>
      <c r="G34" s="282" t="s">
        <v>171</v>
      </c>
      <c r="H34" s="378" t="s">
        <v>11</v>
      </c>
      <c r="I34" s="145" t="s">
        <v>16</v>
      </c>
    </row>
    <row r="35" spans="1:9" ht="18.75" thickBot="1" x14ac:dyDescent="0.3">
      <c r="A35" s="115" t="s">
        <v>9</v>
      </c>
      <c r="B35" s="378">
        <f>(('CH 2.6'!B35/U$7)*10000)</f>
        <v>7.1144674467741424</v>
      </c>
      <c r="C35" s="378">
        <f>(('CH 2.6'!C35/U$8)*10000)</f>
        <v>8.4692144387798223</v>
      </c>
      <c r="D35" s="378">
        <f>(('CH 2.6'!D35/U$9)*10000)</f>
        <v>6.7238967536031673</v>
      </c>
      <c r="E35" s="378">
        <f>(('CH 2.6'!E35/U$10)*10000)</f>
        <v>4.3440411012785258</v>
      </c>
      <c r="F35" s="378">
        <f>(('CH 2.6'!F35/U$11)*10000)</f>
        <v>4.7460844803037494</v>
      </c>
      <c r="G35" s="378">
        <f>(('CH 2.6'!G35/U$12)*10000)</f>
        <v>3.8437957426398892</v>
      </c>
      <c r="H35" s="378">
        <f>(('CH 2.6'!H35/U$6)*10000)</f>
        <v>6.3232311032402642</v>
      </c>
      <c r="I35" s="147" t="s">
        <v>10</v>
      </c>
    </row>
    <row r="36" spans="1:9" ht="15.75" thickTop="1" x14ac:dyDescent="0.25">
      <c r="A36" s="122">
        <v>2019</v>
      </c>
      <c r="B36" s="153">
        <f>'CH 2.6'!B36/'CH 2.6.a'!V$7*10000</f>
        <v>12.444577070622106</v>
      </c>
      <c r="C36" s="153">
        <f>'CH 2.6'!C36/'CH 2.6.a'!V$8*10000</f>
        <v>7.4203575250917266</v>
      </c>
      <c r="D36" s="153">
        <f>'CH 2.6'!D36/'CH 2.6.a'!V$9*10000</f>
        <v>9.3143499291268341</v>
      </c>
      <c r="E36" s="153">
        <f>'CH 2.6'!E36/'CH 2.6.a'!V$10*10000</f>
        <v>5.7233472941430215</v>
      </c>
      <c r="F36" s="153">
        <f>'CH 2.6'!F36/'CH 2.6.a'!V$11*10000</f>
        <v>9.6741857143571632</v>
      </c>
      <c r="G36" s="153">
        <f>'CH 2.6'!G36/'CH 2.6.a'!V$12*10000</f>
        <v>10.014512195149265</v>
      </c>
      <c r="H36" s="153">
        <f>'CH 2.6'!H36/'CH 2.6.a'!V$6*10000</f>
        <v>9.5681504575281018</v>
      </c>
      <c r="I36" s="123">
        <v>2019</v>
      </c>
    </row>
    <row r="37" spans="1:9" ht="18" x14ac:dyDescent="0.25">
      <c r="A37" s="116" t="s">
        <v>8</v>
      </c>
      <c r="B37" s="378">
        <f>'CH 2.6'!B37/'CH 2.6.a'!V$7*10000</f>
        <v>1.9592290949098135</v>
      </c>
      <c r="C37" s="378">
        <f>'CH 2.6'!C37/'CH 2.6.a'!V$8*10000</f>
        <v>2.0892923095171985</v>
      </c>
      <c r="D37" s="378">
        <f>'CH 2.6'!D37/'CH 2.6.a'!V$9*10000</f>
        <v>2.0927478615235082</v>
      </c>
      <c r="E37" s="378">
        <f>'CH 2.6'!E37/'CH 2.6.a'!V$10*10000</f>
        <v>1.8363217954722975</v>
      </c>
      <c r="F37" s="378">
        <f>'CH 2.6'!F37/'CH 2.6.a'!V$11*10000</f>
        <v>4.3548125501482211</v>
      </c>
      <c r="G37" s="378">
        <f>'CH 2.6'!G37/'CH 2.6.a'!V$12*10000</f>
        <v>3.7092445079774516</v>
      </c>
      <c r="H37" s="378">
        <f>'CH 2.6'!H37/'CH 2.6.a'!V$6*10000</f>
        <v>2.2870230378508096</v>
      </c>
      <c r="I37" s="143" t="s">
        <v>72</v>
      </c>
    </row>
    <row r="38" spans="1:9" ht="18" x14ac:dyDescent="0.25">
      <c r="A38" s="105" t="s">
        <v>13</v>
      </c>
      <c r="B38" s="378" t="s">
        <v>11</v>
      </c>
      <c r="C38" s="378" t="s">
        <v>31</v>
      </c>
      <c r="D38" s="378">
        <f>'CH 2.6'!D38/'CH 2.6.a'!V$9*10000</f>
        <v>1.2335551911032996</v>
      </c>
      <c r="E38" s="378">
        <f>'CH 2.6'!E38/'CH 2.6.a'!V$10*10000</f>
        <v>1.5981196757765985</v>
      </c>
      <c r="F38" s="378">
        <f>'CH 2.6'!F38/'CH 2.6.a'!V$11*10000</f>
        <v>4.3548125501482211</v>
      </c>
      <c r="G38" s="378">
        <f>'CH 2.6'!G38/'CH 2.6.a'!V$12*10000</f>
        <v>3.7092445079774516</v>
      </c>
      <c r="H38" s="378" t="s">
        <v>11</v>
      </c>
      <c r="I38" s="144" t="s">
        <v>14</v>
      </c>
    </row>
    <row r="39" spans="1:9" ht="18" x14ac:dyDescent="0.25">
      <c r="A39" s="105" t="s">
        <v>15</v>
      </c>
      <c r="B39" s="378" t="s">
        <v>11</v>
      </c>
      <c r="C39" s="378" t="s">
        <v>31</v>
      </c>
      <c r="D39" s="378">
        <f>'CH 2.6'!D39/'CH 2.6.a'!V$9*10000</f>
        <v>0.85919267042020864</v>
      </c>
      <c r="E39" s="378">
        <f>'CH 2.6'!E39/'CH 2.6.a'!V$10*10000</f>
        <v>0.23820211969569896</v>
      </c>
      <c r="F39" s="282" t="s">
        <v>171</v>
      </c>
      <c r="G39" s="282" t="s">
        <v>171</v>
      </c>
      <c r="H39" s="378" t="s">
        <v>11</v>
      </c>
      <c r="I39" s="145" t="s">
        <v>16</v>
      </c>
    </row>
    <row r="40" spans="1:9" ht="18.75" thickBot="1" x14ac:dyDescent="0.3">
      <c r="A40" s="115" t="s">
        <v>9</v>
      </c>
      <c r="B40" s="166">
        <f>'CH 2.6'!B40/'CH 2.6.a'!V$7*10000</f>
        <v>10.485347975712294</v>
      </c>
      <c r="C40" s="166">
        <f>'CH 2.6'!C40/'CH 2.6.a'!V$8*10000</f>
        <v>5.3310652155745277</v>
      </c>
      <c r="D40" s="166">
        <f>'CH 2.6'!D40/'CH 2.6.a'!V$9*10000</f>
        <v>7.2216020676033246</v>
      </c>
      <c r="E40" s="166">
        <f>'CH 2.6'!E40/'CH 2.6.a'!V$10*10000</f>
        <v>3.8870254986707238</v>
      </c>
      <c r="F40" s="166">
        <f>'CH 2.6'!F40/'CH 2.6.a'!V$11*10000</f>
        <v>5.319373164208943</v>
      </c>
      <c r="G40" s="166">
        <f>'CH 2.6'!G40/'CH 2.6.a'!V$12*10000</f>
        <v>6.3052676871718152</v>
      </c>
      <c r="H40" s="380">
        <f>'CH 2.6'!H40/'CH 2.6.a'!V$6*10000</f>
        <v>7.2811274196772926</v>
      </c>
      <c r="I40" s="147" t="s">
        <v>10</v>
      </c>
    </row>
    <row r="41" spans="1:9" ht="15.75" thickTop="1" x14ac:dyDescent="0.25"/>
  </sheetData>
  <mergeCells count="1">
    <mergeCell ref="M4:R4"/>
  </mergeCells>
  <printOptions horizontalCentered="1"/>
  <pageMargins left="0.45" right="0.45" top="0.5" bottom="0.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rightToLeft="1" view="pageBreakPreview" zoomScale="85" zoomScaleNormal="85" zoomScaleSheetLayoutView="85" workbookViewId="0">
      <selection activeCell="L26" sqref="L26"/>
    </sheetView>
  </sheetViews>
  <sheetFormatPr defaultRowHeight="15" x14ac:dyDescent="0.25"/>
  <cols>
    <col min="1" max="1" width="17.7109375" customWidth="1"/>
    <col min="2" max="7" width="8.7109375" customWidth="1"/>
    <col min="8" max="8" width="9.7109375" customWidth="1"/>
    <col min="9" max="9" width="18.7109375" customWidth="1"/>
  </cols>
  <sheetData>
    <row r="1" spans="1:13" ht="18.75" x14ac:dyDescent="0.45">
      <c r="A1" s="250" t="s">
        <v>228</v>
      </c>
      <c r="B1" s="87"/>
      <c r="C1" s="87"/>
      <c r="D1" s="87"/>
      <c r="E1" s="87"/>
      <c r="F1" s="87"/>
      <c r="G1" s="87"/>
      <c r="H1" s="87"/>
      <c r="I1" s="87"/>
    </row>
    <row r="2" spans="1:13" x14ac:dyDescent="0.25">
      <c r="A2" s="251" t="s">
        <v>229</v>
      </c>
      <c r="B2" s="86"/>
      <c r="C2" s="86"/>
      <c r="D2" s="86"/>
      <c r="E2" s="86"/>
      <c r="F2" s="86"/>
      <c r="G2" s="86"/>
      <c r="H2" s="86"/>
      <c r="I2" s="86"/>
    </row>
    <row r="3" spans="1:13" ht="16.5" x14ac:dyDescent="0.35">
      <c r="A3" s="254" t="s">
        <v>63</v>
      </c>
      <c r="B3" s="84"/>
      <c r="C3" s="84"/>
      <c r="D3" s="84"/>
      <c r="E3" s="84"/>
      <c r="F3" s="84"/>
      <c r="G3" s="84"/>
      <c r="H3" s="84"/>
      <c r="I3" s="34" t="s">
        <v>64</v>
      </c>
    </row>
    <row r="4" spans="1:13" ht="36" x14ac:dyDescent="0.45">
      <c r="A4" s="103"/>
      <c r="B4" s="111" t="s">
        <v>181</v>
      </c>
      <c r="C4" s="112" t="s">
        <v>60</v>
      </c>
      <c r="D4" s="112" t="s">
        <v>62</v>
      </c>
      <c r="E4" s="112" t="s">
        <v>182</v>
      </c>
      <c r="F4" s="112" t="s">
        <v>183</v>
      </c>
      <c r="G4" s="113" t="s">
        <v>184</v>
      </c>
      <c r="H4" s="114" t="s">
        <v>59</v>
      </c>
      <c r="I4" s="103"/>
      <c r="L4" t="s">
        <v>274</v>
      </c>
      <c r="M4">
        <v>5</v>
      </c>
    </row>
    <row r="5" spans="1:13" ht="19.5" thickBot="1" x14ac:dyDescent="0.5">
      <c r="A5" s="109" t="s">
        <v>180</v>
      </c>
      <c r="B5" s="118" t="s">
        <v>1</v>
      </c>
      <c r="C5" s="119" t="s">
        <v>2</v>
      </c>
      <c r="D5" s="119" t="s">
        <v>3</v>
      </c>
      <c r="E5" s="119" t="s">
        <v>4</v>
      </c>
      <c r="F5" s="119" t="s">
        <v>5</v>
      </c>
      <c r="G5" s="120" t="s">
        <v>6</v>
      </c>
      <c r="H5" s="121" t="s">
        <v>169</v>
      </c>
      <c r="I5" s="210" t="s">
        <v>179</v>
      </c>
      <c r="J5" t="s">
        <v>255</v>
      </c>
    </row>
    <row r="6" spans="1:13" ht="15" customHeight="1" x14ac:dyDescent="0.25">
      <c r="A6" s="122">
        <v>2013</v>
      </c>
      <c r="B6" s="106">
        <f t="shared" ref="B6:F6" si="0">SUM(B10,B7)</f>
        <v>15086</v>
      </c>
      <c r="C6" s="106">
        <f t="shared" si="0"/>
        <v>2313</v>
      </c>
      <c r="D6" s="106">
        <f t="shared" si="0"/>
        <v>92312</v>
      </c>
      <c r="E6" s="106">
        <f t="shared" si="0"/>
        <v>1822</v>
      </c>
      <c r="F6" s="106">
        <f t="shared" si="0"/>
        <v>8663</v>
      </c>
      <c r="G6" s="134" t="s">
        <v>11</v>
      </c>
      <c r="H6" s="316">
        <f t="shared" ref="H6:H30" si="1">SUM(B6:G6)</f>
        <v>120196</v>
      </c>
      <c r="I6" s="123">
        <v>2013</v>
      </c>
      <c r="K6" t="s">
        <v>275</v>
      </c>
      <c r="L6" s="2">
        <f>(EXP(LN(H36/H16)/M4)-1)*100</f>
        <v>5.7340768504870576</v>
      </c>
    </row>
    <row r="7" spans="1:13" ht="18.75" customHeight="1" x14ac:dyDescent="0.25">
      <c r="A7" s="116" t="s">
        <v>8</v>
      </c>
      <c r="B7" s="33">
        <f t="shared" ref="B7:E7" si="2">SUM(B8:B9)</f>
        <v>7729</v>
      </c>
      <c r="C7" s="33">
        <f t="shared" si="2"/>
        <v>1753</v>
      </c>
      <c r="D7" s="33">
        <f t="shared" si="2"/>
        <v>73915</v>
      </c>
      <c r="E7" s="33">
        <f t="shared" si="2"/>
        <v>1401</v>
      </c>
      <c r="F7" s="33">
        <v>6687</v>
      </c>
      <c r="G7" s="36" t="s">
        <v>11</v>
      </c>
      <c r="H7" s="317">
        <f t="shared" si="1"/>
        <v>91485</v>
      </c>
      <c r="I7" s="143" t="s">
        <v>72</v>
      </c>
      <c r="K7" t="s">
        <v>8</v>
      </c>
      <c r="L7" s="2">
        <f>(EXP(LN(H37/H17)/M4)-1)*100</f>
        <v>4.8541571671694372</v>
      </c>
    </row>
    <row r="8" spans="1:13" ht="18" x14ac:dyDescent="0.25">
      <c r="A8" s="105" t="s">
        <v>13</v>
      </c>
      <c r="B8" s="126">
        <v>2416</v>
      </c>
      <c r="C8" s="126">
        <v>971</v>
      </c>
      <c r="D8" s="126">
        <v>50743</v>
      </c>
      <c r="E8" s="126">
        <v>1352</v>
      </c>
      <c r="F8" s="33">
        <v>6687</v>
      </c>
      <c r="G8" s="133" t="s">
        <v>11</v>
      </c>
      <c r="H8" s="318">
        <f t="shared" si="1"/>
        <v>62169</v>
      </c>
      <c r="I8" s="144" t="s">
        <v>14</v>
      </c>
      <c r="K8" t="s">
        <v>9</v>
      </c>
      <c r="L8" s="2">
        <f>(EXP(LN(H40/H20)/M4)-1)*100</f>
        <v>8.292583669672581</v>
      </c>
    </row>
    <row r="9" spans="1:13" ht="18" x14ac:dyDescent="0.25">
      <c r="A9" s="105" t="s">
        <v>15</v>
      </c>
      <c r="B9" s="126">
        <v>5313</v>
      </c>
      <c r="C9" s="126">
        <v>782</v>
      </c>
      <c r="D9" s="126">
        <v>23172</v>
      </c>
      <c r="E9" s="126">
        <v>49</v>
      </c>
      <c r="F9" s="128" t="s">
        <v>171</v>
      </c>
      <c r="G9" s="133" t="s">
        <v>11</v>
      </c>
      <c r="H9" s="318">
        <f t="shared" si="1"/>
        <v>29316</v>
      </c>
      <c r="I9" s="145" t="s">
        <v>16</v>
      </c>
    </row>
    <row r="10" spans="1:13" ht="13.5" customHeight="1" thickBot="1" x14ac:dyDescent="0.3">
      <c r="A10" s="104" t="s">
        <v>9</v>
      </c>
      <c r="B10" s="126">
        <v>7357</v>
      </c>
      <c r="C10" s="126">
        <v>560</v>
      </c>
      <c r="D10" s="126">
        <v>18397</v>
      </c>
      <c r="E10" s="126">
        <v>421</v>
      </c>
      <c r="F10" s="129">
        <v>1976</v>
      </c>
      <c r="G10" s="133" t="s">
        <v>11</v>
      </c>
      <c r="H10" s="318">
        <f t="shared" si="1"/>
        <v>28711</v>
      </c>
      <c r="I10" s="146" t="s">
        <v>10</v>
      </c>
    </row>
    <row r="11" spans="1:13" x14ac:dyDescent="0.25">
      <c r="A11" s="122">
        <v>2014</v>
      </c>
      <c r="B11" s="106">
        <f>SUM(B15,B12)</f>
        <v>15762</v>
      </c>
      <c r="C11" s="106">
        <f>SUM(C15,C12)</f>
        <v>2352</v>
      </c>
      <c r="D11" s="106">
        <f t="shared" ref="D11:F11" si="3">SUM(D15,D12)</f>
        <v>94960</v>
      </c>
      <c r="E11" s="106">
        <f t="shared" si="3"/>
        <v>1918</v>
      </c>
      <c r="F11" s="106">
        <f t="shared" si="3"/>
        <v>7883</v>
      </c>
      <c r="G11" s="134" t="s">
        <v>11</v>
      </c>
      <c r="H11" s="316">
        <f t="shared" si="1"/>
        <v>122875</v>
      </c>
      <c r="I11" s="123">
        <v>2014</v>
      </c>
    </row>
    <row r="12" spans="1:13" ht="18" x14ac:dyDescent="0.25">
      <c r="A12" s="116" t="s">
        <v>8</v>
      </c>
      <c r="B12" s="33">
        <f t="shared" ref="B12:E12" si="4">SUM(B13:B14)</f>
        <v>8274</v>
      </c>
      <c r="C12" s="33">
        <f t="shared" si="4"/>
        <v>1773</v>
      </c>
      <c r="D12" s="33">
        <f t="shared" si="4"/>
        <v>76484</v>
      </c>
      <c r="E12" s="33">
        <f t="shared" si="4"/>
        <v>1474</v>
      </c>
      <c r="F12" s="33">
        <v>5817</v>
      </c>
      <c r="G12" s="36" t="s">
        <v>11</v>
      </c>
      <c r="H12" s="317">
        <f t="shared" si="1"/>
        <v>93822</v>
      </c>
      <c r="I12" s="143" t="s">
        <v>72</v>
      </c>
    </row>
    <row r="13" spans="1:13" ht="18" x14ac:dyDescent="0.25">
      <c r="A13" s="105" t="s">
        <v>13</v>
      </c>
      <c r="B13" s="126">
        <v>2399</v>
      </c>
      <c r="C13" s="126">
        <v>991</v>
      </c>
      <c r="D13" s="126">
        <v>53077</v>
      </c>
      <c r="E13" s="126">
        <v>1424</v>
      </c>
      <c r="F13" s="33">
        <v>5817</v>
      </c>
      <c r="G13" s="133" t="s">
        <v>11</v>
      </c>
      <c r="H13" s="318">
        <f t="shared" si="1"/>
        <v>63708</v>
      </c>
      <c r="I13" s="144" t="s">
        <v>14</v>
      </c>
    </row>
    <row r="14" spans="1:13" ht="18" x14ac:dyDescent="0.25">
      <c r="A14" s="105" t="s">
        <v>15</v>
      </c>
      <c r="B14" s="126">
        <v>5875</v>
      </c>
      <c r="C14" s="126">
        <v>782</v>
      </c>
      <c r="D14" s="126">
        <v>23407</v>
      </c>
      <c r="E14" s="126">
        <v>50</v>
      </c>
      <c r="F14" s="128" t="s">
        <v>171</v>
      </c>
      <c r="G14" s="133" t="s">
        <v>11</v>
      </c>
      <c r="H14" s="318">
        <f t="shared" si="1"/>
        <v>30114</v>
      </c>
      <c r="I14" s="145" t="s">
        <v>16</v>
      </c>
    </row>
    <row r="15" spans="1:13" ht="15" customHeight="1" thickBot="1" x14ac:dyDescent="0.3">
      <c r="A15" s="104" t="s">
        <v>9</v>
      </c>
      <c r="B15" s="126">
        <v>7488</v>
      </c>
      <c r="C15" s="126">
        <v>579</v>
      </c>
      <c r="D15" s="126">
        <v>18476</v>
      </c>
      <c r="E15" s="126">
        <v>444</v>
      </c>
      <c r="F15" s="126">
        <v>2066</v>
      </c>
      <c r="G15" s="133" t="s">
        <v>11</v>
      </c>
      <c r="H15" s="318">
        <f t="shared" si="1"/>
        <v>29053</v>
      </c>
      <c r="I15" s="146" t="s">
        <v>10</v>
      </c>
    </row>
    <row r="16" spans="1:13" x14ac:dyDescent="0.25">
      <c r="A16" s="122">
        <v>2015</v>
      </c>
      <c r="B16" s="106">
        <f t="shared" ref="B16:F16" si="5">SUM(B20,B17)</f>
        <v>17818</v>
      </c>
      <c r="C16" s="106">
        <f t="shared" si="5"/>
        <v>2338</v>
      </c>
      <c r="D16" s="106">
        <f t="shared" si="5"/>
        <v>101773</v>
      </c>
      <c r="E16" s="106">
        <f t="shared" si="5"/>
        <v>12519</v>
      </c>
      <c r="F16" s="134">
        <f t="shared" si="5"/>
        <v>8145</v>
      </c>
      <c r="G16" s="134" t="s">
        <v>11</v>
      </c>
      <c r="H16" s="316">
        <f t="shared" si="1"/>
        <v>142593</v>
      </c>
      <c r="I16" s="123">
        <v>2015</v>
      </c>
    </row>
    <row r="17" spans="1:9" ht="18" x14ac:dyDescent="0.25">
      <c r="A17" s="116" t="s">
        <v>8</v>
      </c>
      <c r="B17" s="33">
        <f t="shared" ref="B17:D17" si="6">SUM(B18:B19)</f>
        <v>7059</v>
      </c>
      <c r="C17" s="33">
        <f t="shared" si="6"/>
        <v>1768</v>
      </c>
      <c r="D17" s="33">
        <f t="shared" si="6"/>
        <v>82727</v>
      </c>
      <c r="E17" s="33">
        <f>SUM(E18:E19)</f>
        <v>10500</v>
      </c>
      <c r="F17" s="285">
        <v>5786</v>
      </c>
      <c r="G17" s="36" t="s">
        <v>11</v>
      </c>
      <c r="H17" s="317">
        <f t="shared" si="1"/>
        <v>107840</v>
      </c>
      <c r="I17" s="143" t="s">
        <v>72</v>
      </c>
    </row>
    <row r="18" spans="1:9" ht="18" x14ac:dyDescent="0.25">
      <c r="A18" s="105" t="s">
        <v>13</v>
      </c>
      <c r="B18" s="126">
        <v>2415</v>
      </c>
      <c r="C18" s="126">
        <v>931</v>
      </c>
      <c r="D18" s="126">
        <v>55080</v>
      </c>
      <c r="E18" s="126">
        <v>9688</v>
      </c>
      <c r="F18" s="285">
        <v>5786</v>
      </c>
      <c r="G18" s="133" t="s">
        <v>11</v>
      </c>
      <c r="H18" s="318">
        <f t="shared" si="1"/>
        <v>73900</v>
      </c>
      <c r="I18" s="144" t="s">
        <v>14</v>
      </c>
    </row>
    <row r="19" spans="1:9" ht="18" x14ac:dyDescent="0.25">
      <c r="A19" s="105" t="s">
        <v>15</v>
      </c>
      <c r="B19" s="126">
        <v>4644</v>
      </c>
      <c r="C19" s="126">
        <v>837</v>
      </c>
      <c r="D19" s="126">
        <v>27647</v>
      </c>
      <c r="E19" s="126">
        <v>812</v>
      </c>
      <c r="F19" s="128" t="s">
        <v>171</v>
      </c>
      <c r="G19" s="133" t="s">
        <v>11</v>
      </c>
      <c r="H19" s="318">
        <f t="shared" si="1"/>
        <v>33940</v>
      </c>
      <c r="I19" s="145" t="s">
        <v>16</v>
      </c>
    </row>
    <row r="20" spans="1:9" ht="14.25" customHeight="1" thickBot="1" x14ac:dyDescent="0.3">
      <c r="A20" s="104" t="s">
        <v>9</v>
      </c>
      <c r="B20" s="126">
        <v>10759</v>
      </c>
      <c r="C20" s="126">
        <v>570</v>
      </c>
      <c r="D20" s="126">
        <v>19046</v>
      </c>
      <c r="E20" s="126">
        <v>2019</v>
      </c>
      <c r="F20" s="285">
        <v>2359</v>
      </c>
      <c r="G20" s="133" t="s">
        <v>11</v>
      </c>
      <c r="H20" s="318">
        <f t="shared" si="1"/>
        <v>34753</v>
      </c>
      <c r="I20" s="146" t="s">
        <v>10</v>
      </c>
    </row>
    <row r="21" spans="1:9" x14ac:dyDescent="0.25">
      <c r="A21" s="122">
        <v>2016</v>
      </c>
      <c r="B21" s="106">
        <f>SUM(B25,B22)</f>
        <v>21453</v>
      </c>
      <c r="C21" s="106">
        <f>SUM(C25,C22)</f>
        <v>2312</v>
      </c>
      <c r="D21" s="106">
        <f>SUM(D25,D22)</f>
        <v>107323</v>
      </c>
      <c r="E21" s="106">
        <f>SUM(E25,E22)</f>
        <v>12921</v>
      </c>
      <c r="F21" s="134">
        <f t="shared" ref="F21" si="7">SUM(F25,F22)</f>
        <v>8814</v>
      </c>
      <c r="G21" s="134" t="s">
        <v>11</v>
      </c>
      <c r="H21" s="316">
        <f t="shared" si="1"/>
        <v>152823</v>
      </c>
      <c r="I21" s="123">
        <v>2016</v>
      </c>
    </row>
    <row r="22" spans="1:9" ht="18" x14ac:dyDescent="0.25">
      <c r="A22" s="116" t="s">
        <v>8</v>
      </c>
      <c r="B22" s="33">
        <f>SUM(B23:B24)</f>
        <v>7218</v>
      </c>
      <c r="C22" s="33">
        <f>SUM(C23:C24)</f>
        <v>1719</v>
      </c>
      <c r="D22" s="33">
        <f>SUM(D23:D24)</f>
        <v>87345</v>
      </c>
      <c r="E22" s="33">
        <f>SUM(E23:E24)</f>
        <v>10501</v>
      </c>
      <c r="F22" s="36">
        <v>6068</v>
      </c>
      <c r="G22" s="36" t="s">
        <v>11</v>
      </c>
      <c r="H22" s="317">
        <f t="shared" si="1"/>
        <v>112851</v>
      </c>
      <c r="I22" s="143" t="s">
        <v>72</v>
      </c>
    </row>
    <row r="23" spans="1:9" ht="18" x14ac:dyDescent="0.25">
      <c r="A23" s="105" t="s">
        <v>13</v>
      </c>
      <c r="B23" s="126">
        <v>2432</v>
      </c>
      <c r="C23" s="126">
        <v>919</v>
      </c>
      <c r="D23" s="126">
        <v>57474</v>
      </c>
      <c r="E23" s="126">
        <v>9562</v>
      </c>
      <c r="F23" s="36">
        <v>6068</v>
      </c>
      <c r="G23" s="133" t="s">
        <v>11</v>
      </c>
      <c r="H23" s="318">
        <f t="shared" si="1"/>
        <v>76455</v>
      </c>
      <c r="I23" s="144" t="s">
        <v>14</v>
      </c>
    </row>
    <row r="24" spans="1:9" ht="18" x14ac:dyDescent="0.25">
      <c r="A24" s="105" t="s">
        <v>15</v>
      </c>
      <c r="B24" s="126">
        <v>4786</v>
      </c>
      <c r="C24" s="126">
        <v>800</v>
      </c>
      <c r="D24" s="126">
        <v>29871</v>
      </c>
      <c r="E24" s="126">
        <v>939</v>
      </c>
      <c r="F24" s="128" t="s">
        <v>171</v>
      </c>
      <c r="G24" s="133" t="s">
        <v>11</v>
      </c>
      <c r="H24" s="318">
        <f t="shared" si="1"/>
        <v>36396</v>
      </c>
      <c r="I24" s="145" t="s">
        <v>16</v>
      </c>
    </row>
    <row r="25" spans="1:9" ht="14.25" customHeight="1" thickBot="1" x14ac:dyDescent="0.3">
      <c r="A25" s="104" t="s">
        <v>9</v>
      </c>
      <c r="B25" s="126">
        <v>14235</v>
      </c>
      <c r="C25" s="126">
        <v>593</v>
      </c>
      <c r="D25" s="126">
        <v>19978</v>
      </c>
      <c r="E25" s="126">
        <v>2420</v>
      </c>
      <c r="F25" s="285">
        <v>2746</v>
      </c>
      <c r="G25" s="133" t="s">
        <v>11</v>
      </c>
      <c r="H25" s="318">
        <f t="shared" si="1"/>
        <v>39972</v>
      </c>
      <c r="I25" s="146" t="s">
        <v>10</v>
      </c>
    </row>
    <row r="26" spans="1:9" x14ac:dyDescent="0.25">
      <c r="A26" s="122">
        <v>2017</v>
      </c>
      <c r="B26" s="106">
        <f>SUM(B30,B27)</f>
        <v>22252</v>
      </c>
      <c r="C26" s="106">
        <f>SUM(C30,C27)</f>
        <v>2361</v>
      </c>
      <c r="D26" s="106">
        <f>SUM(D30,D27)</f>
        <v>111861</v>
      </c>
      <c r="E26" s="106">
        <f>SUM(E30,E27)</f>
        <v>12696</v>
      </c>
      <c r="F26" s="134">
        <f>SUM(F30,F27)</f>
        <v>8955</v>
      </c>
      <c r="G26" s="134" t="s">
        <v>11</v>
      </c>
      <c r="H26" s="316">
        <f t="shared" si="1"/>
        <v>158125</v>
      </c>
      <c r="I26" s="123">
        <v>2017</v>
      </c>
    </row>
    <row r="27" spans="1:9" ht="18" x14ac:dyDescent="0.25">
      <c r="A27" s="116" t="s">
        <v>8</v>
      </c>
      <c r="B27" s="33">
        <v>9540</v>
      </c>
      <c r="C27" s="33">
        <f>SUM(C28:C29)</f>
        <v>1722</v>
      </c>
      <c r="D27" s="33">
        <f>SUM(D28:D29)</f>
        <v>89860</v>
      </c>
      <c r="E27" s="33">
        <f>SUM(E28:E29)</f>
        <v>10307</v>
      </c>
      <c r="F27" s="33">
        <f>SUM(F28:F29)</f>
        <v>7275</v>
      </c>
      <c r="G27" s="36" t="s">
        <v>11</v>
      </c>
      <c r="H27" s="317">
        <f t="shared" si="1"/>
        <v>118704</v>
      </c>
      <c r="I27" s="143" t="s">
        <v>72</v>
      </c>
    </row>
    <row r="28" spans="1:9" ht="18" x14ac:dyDescent="0.25">
      <c r="A28" s="105" t="s">
        <v>13</v>
      </c>
      <c r="B28" s="126"/>
      <c r="C28" s="126">
        <v>885</v>
      </c>
      <c r="D28" s="126">
        <v>59646</v>
      </c>
      <c r="E28" s="126">
        <v>9185</v>
      </c>
      <c r="F28" s="36">
        <v>7275</v>
      </c>
      <c r="G28" s="133" t="s">
        <v>11</v>
      </c>
      <c r="H28" s="318">
        <f t="shared" si="1"/>
        <v>76991</v>
      </c>
      <c r="I28" s="144" t="s">
        <v>14</v>
      </c>
    </row>
    <row r="29" spans="1:9" ht="18" x14ac:dyDescent="0.25">
      <c r="A29" s="105" t="s">
        <v>15</v>
      </c>
      <c r="B29" s="126"/>
      <c r="C29" s="126">
        <v>837</v>
      </c>
      <c r="D29" s="126">
        <v>30214</v>
      </c>
      <c r="E29" s="126">
        <v>1122</v>
      </c>
      <c r="F29" s="128" t="s">
        <v>171</v>
      </c>
      <c r="G29" s="133" t="s">
        <v>11</v>
      </c>
      <c r="H29" s="318">
        <f t="shared" si="1"/>
        <v>32173</v>
      </c>
      <c r="I29" s="145" t="s">
        <v>16</v>
      </c>
    </row>
    <row r="30" spans="1:9" ht="18.75" thickBot="1" x14ac:dyDescent="0.3">
      <c r="A30" s="115" t="s">
        <v>9</v>
      </c>
      <c r="B30" s="130">
        <v>12712</v>
      </c>
      <c r="C30" s="130">
        <v>639</v>
      </c>
      <c r="D30" s="130">
        <v>22001</v>
      </c>
      <c r="E30" s="130">
        <v>2389</v>
      </c>
      <c r="F30" s="130">
        <v>1680</v>
      </c>
      <c r="G30" s="142" t="s">
        <v>11</v>
      </c>
      <c r="H30" s="319">
        <f t="shared" si="1"/>
        <v>39421</v>
      </c>
      <c r="I30" s="147" t="s">
        <v>10</v>
      </c>
    </row>
    <row r="31" spans="1:9" ht="15.75" thickTop="1" x14ac:dyDescent="0.25">
      <c r="A31" s="122">
        <v>2018</v>
      </c>
      <c r="B31" s="106">
        <f>SUM(B35,B32)</f>
        <v>23876</v>
      </c>
      <c r="C31" s="106">
        <v>5078</v>
      </c>
      <c r="D31" s="106">
        <f>SUM(D35,D32)</f>
        <v>124300</v>
      </c>
      <c r="E31" s="106">
        <f>SUM(E35,E32)</f>
        <v>12717</v>
      </c>
      <c r="F31" s="134">
        <f>SUM(F35,F32)</f>
        <v>9632</v>
      </c>
      <c r="G31" s="134">
        <f>SUM(G35,G32)</f>
        <v>14189</v>
      </c>
      <c r="H31" s="361">
        <f t="shared" ref="H31" si="8">SUM(B31:G31)</f>
        <v>189792</v>
      </c>
      <c r="I31" s="123">
        <v>2018</v>
      </c>
    </row>
    <row r="32" spans="1:9" ht="18" x14ac:dyDescent="0.25">
      <c r="A32" s="116" t="s">
        <v>8</v>
      </c>
      <c r="B32" s="33">
        <v>9693</v>
      </c>
      <c r="C32" s="364">
        <v>3707</v>
      </c>
      <c r="D32" s="33">
        <f>SUM(D33:D34)</f>
        <v>100375</v>
      </c>
      <c r="E32" s="33">
        <f>SUM(E33:E34)</f>
        <v>10040</v>
      </c>
      <c r="F32" s="33">
        <f>SUM(F33:F34)</f>
        <v>7971</v>
      </c>
      <c r="G32" s="33">
        <f>SUM(G33:G34)</f>
        <v>10132</v>
      </c>
      <c r="H32" s="317">
        <f>SUM(B32:G32)</f>
        <v>141918</v>
      </c>
      <c r="I32" s="143" t="s">
        <v>72</v>
      </c>
    </row>
    <row r="33" spans="1:9" ht="18" x14ac:dyDescent="0.25">
      <c r="A33" s="105" t="s">
        <v>13</v>
      </c>
      <c r="B33" s="126" t="s">
        <v>11</v>
      </c>
      <c r="C33" s="365"/>
      <c r="D33" s="126">
        <v>69530</v>
      </c>
      <c r="E33" s="126">
        <v>9075</v>
      </c>
      <c r="F33" s="36">
        <v>7971</v>
      </c>
      <c r="G33" s="133">
        <v>10132</v>
      </c>
      <c r="H33" s="318" t="s">
        <v>11</v>
      </c>
      <c r="I33" s="144" t="s">
        <v>14</v>
      </c>
    </row>
    <row r="34" spans="1:9" ht="18" x14ac:dyDescent="0.25">
      <c r="A34" s="105" t="s">
        <v>15</v>
      </c>
      <c r="B34" s="126" t="s">
        <v>11</v>
      </c>
      <c r="C34" s="365"/>
      <c r="D34" s="126">
        <v>30845</v>
      </c>
      <c r="E34" s="126">
        <v>965</v>
      </c>
      <c r="F34" s="128" t="s">
        <v>171</v>
      </c>
      <c r="G34" s="128" t="s">
        <v>171</v>
      </c>
      <c r="H34" s="318" t="s">
        <v>11</v>
      </c>
      <c r="I34" s="145" t="s">
        <v>16</v>
      </c>
    </row>
    <row r="35" spans="1:9" ht="18.75" thickBot="1" x14ac:dyDescent="0.3">
      <c r="A35" s="115" t="s">
        <v>9</v>
      </c>
      <c r="B35" s="130">
        <v>14183</v>
      </c>
      <c r="C35" s="366">
        <v>1371</v>
      </c>
      <c r="D35" s="130">
        <v>23925</v>
      </c>
      <c r="E35" s="130">
        <v>2677</v>
      </c>
      <c r="F35" s="130">
        <v>1661</v>
      </c>
      <c r="G35" s="142">
        <v>4057</v>
      </c>
      <c r="H35" s="319">
        <f>SUM(B35:G35)</f>
        <v>47874</v>
      </c>
      <c r="I35" s="147" t="s">
        <v>10</v>
      </c>
    </row>
    <row r="36" spans="1:9" ht="15.75" thickTop="1" x14ac:dyDescent="0.25">
      <c r="A36" s="122">
        <v>2019</v>
      </c>
      <c r="B36" s="106">
        <f>SUM(B40,B37)</f>
        <v>25928</v>
      </c>
      <c r="C36" s="106">
        <v>5493</v>
      </c>
      <c r="D36" s="106">
        <f>SUM(D40,D37)</f>
        <v>123619</v>
      </c>
      <c r="E36" s="106">
        <f>SUM(E40,E37)</f>
        <v>12836</v>
      </c>
      <c r="F36" s="106">
        <f>SUM(F40,F37)</f>
        <v>9318</v>
      </c>
      <c r="G36" s="106">
        <f>SUM(G40,G37)</f>
        <v>11246</v>
      </c>
      <c r="H36" s="361">
        <f t="shared" ref="H36" si="9">SUM(B36:G36)</f>
        <v>188440</v>
      </c>
      <c r="I36" s="123">
        <v>2019</v>
      </c>
    </row>
    <row r="37" spans="1:9" ht="18" x14ac:dyDescent="0.25">
      <c r="A37" s="116" t="s">
        <v>8</v>
      </c>
      <c r="B37" s="33">
        <v>10324</v>
      </c>
      <c r="C37" s="37">
        <v>1186</v>
      </c>
      <c r="D37" s="33">
        <f>SUM(D38:D39)</f>
        <v>97316</v>
      </c>
      <c r="E37" s="33">
        <f>SUM(E38:E39)</f>
        <v>10088</v>
      </c>
      <c r="F37" s="33">
        <f>SUM(F38:F39)</f>
        <v>7509</v>
      </c>
      <c r="G37" s="33">
        <f>SUM(G38:G39)</f>
        <v>10258</v>
      </c>
      <c r="H37" s="385">
        <f>SUM(B37:G37)</f>
        <v>136681</v>
      </c>
      <c r="I37" s="143" t="s">
        <v>72</v>
      </c>
    </row>
    <row r="38" spans="1:9" ht="18" x14ac:dyDescent="0.25">
      <c r="A38" s="105" t="s">
        <v>13</v>
      </c>
      <c r="B38" s="126" t="s">
        <v>11</v>
      </c>
      <c r="C38" s="338" t="s">
        <v>31</v>
      </c>
      <c r="D38" s="126">
        <v>71284</v>
      </c>
      <c r="E38" s="126">
        <v>9131</v>
      </c>
      <c r="F38" s="33">
        <v>7509</v>
      </c>
      <c r="G38" s="133">
        <v>10258</v>
      </c>
      <c r="H38" s="386" t="s">
        <v>11</v>
      </c>
      <c r="I38" s="144" t="s">
        <v>14</v>
      </c>
    </row>
    <row r="39" spans="1:9" ht="18" x14ac:dyDescent="0.25">
      <c r="A39" s="105" t="s">
        <v>15</v>
      </c>
      <c r="B39" s="126" t="s">
        <v>11</v>
      </c>
      <c r="C39" s="338" t="s">
        <v>31</v>
      </c>
      <c r="D39" s="126">
        <v>26032</v>
      </c>
      <c r="E39" s="126">
        <v>957</v>
      </c>
      <c r="F39" s="128" t="s">
        <v>171</v>
      </c>
      <c r="G39" s="128" t="s">
        <v>171</v>
      </c>
      <c r="H39" s="386" t="s">
        <v>11</v>
      </c>
      <c r="I39" s="145" t="s">
        <v>16</v>
      </c>
    </row>
    <row r="40" spans="1:9" ht="18.75" thickBot="1" x14ac:dyDescent="0.3">
      <c r="A40" s="115" t="s">
        <v>9</v>
      </c>
      <c r="B40" s="130">
        <v>15604</v>
      </c>
      <c r="C40" s="337">
        <f>C36-C37</f>
        <v>4307</v>
      </c>
      <c r="D40" s="130">
        <v>26303</v>
      </c>
      <c r="E40" s="130">
        <v>2748</v>
      </c>
      <c r="F40" s="130">
        <v>1809</v>
      </c>
      <c r="G40" s="381">
        <v>988</v>
      </c>
      <c r="H40" s="387">
        <f>SUM(B40:G40)</f>
        <v>51759</v>
      </c>
      <c r="I40" s="147" t="s">
        <v>10</v>
      </c>
    </row>
    <row r="41" spans="1:9" ht="15.75" thickTop="1" x14ac:dyDescent="0.25"/>
  </sheetData>
  <printOptions horizontalCentered="1"/>
  <pageMargins left="0.45" right="0.45" top="0.5" bottom="0.5" header="0.3" footer="0.3"/>
  <pageSetup paperSize="9" scale="47" orientation="portrait" r:id="rId1"/>
  <ignoredErrors>
    <ignoredError sqref="D37 E37:F37"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rightToLeft="1" view="pageBreakPreview" zoomScale="85" zoomScaleNormal="70" zoomScaleSheetLayoutView="85" workbookViewId="0">
      <selection activeCell="G43" sqref="G43"/>
    </sheetView>
  </sheetViews>
  <sheetFormatPr defaultRowHeight="15" x14ac:dyDescent="0.25"/>
  <cols>
    <col min="1" max="1" width="17.7109375" customWidth="1"/>
    <col min="2" max="7" width="8.7109375" customWidth="1"/>
    <col min="8" max="8" width="9.7109375" customWidth="1"/>
    <col min="9" max="9" width="18.7109375" customWidth="1"/>
    <col min="12" max="19" width="12.5703125" customWidth="1"/>
    <col min="20" max="20" width="11.28515625" bestFit="1" customWidth="1"/>
    <col min="21" max="21" width="11.5703125" bestFit="1" customWidth="1"/>
    <col min="22" max="23" width="10.28515625" bestFit="1" customWidth="1"/>
  </cols>
  <sheetData>
    <row r="1" spans="1:23" ht="24.75" x14ac:dyDescent="0.45">
      <c r="A1" s="250" t="s">
        <v>230</v>
      </c>
      <c r="B1" s="87"/>
      <c r="C1" s="87"/>
      <c r="D1" s="87"/>
      <c r="E1" s="87"/>
      <c r="F1" s="87"/>
      <c r="G1" s="87"/>
      <c r="H1" s="87"/>
      <c r="I1" s="87"/>
      <c r="M1" s="411" t="s">
        <v>44</v>
      </c>
      <c r="N1" s="411"/>
      <c r="O1" s="411"/>
      <c r="P1" s="411"/>
      <c r="Q1" s="411"/>
      <c r="R1" s="411"/>
    </row>
    <row r="2" spans="1:23" x14ac:dyDescent="0.25">
      <c r="A2" s="251" t="s">
        <v>231</v>
      </c>
      <c r="B2" s="86"/>
      <c r="C2" s="86"/>
      <c r="D2" s="86"/>
      <c r="E2" s="86"/>
      <c r="F2" s="86"/>
      <c r="G2" s="86"/>
      <c r="H2" s="86"/>
      <c r="I2" s="86"/>
      <c r="L2" s="6"/>
      <c r="M2" s="7" t="s">
        <v>49</v>
      </c>
      <c r="N2" s="8" t="s">
        <v>50</v>
      </c>
      <c r="O2" s="8" t="s">
        <v>51</v>
      </c>
      <c r="P2" s="8" t="s">
        <v>52</v>
      </c>
      <c r="Q2" s="8" t="s">
        <v>53</v>
      </c>
      <c r="R2" s="8" t="s">
        <v>54</v>
      </c>
      <c r="S2" s="9" t="s">
        <v>55</v>
      </c>
      <c r="T2" s="313">
        <v>2017</v>
      </c>
      <c r="U2" s="313">
        <v>2018</v>
      </c>
      <c r="V2" s="313">
        <v>2019</v>
      </c>
      <c r="W2" s="313">
        <v>2020</v>
      </c>
    </row>
    <row r="3" spans="1:23" ht="22.5" x14ac:dyDescent="0.35">
      <c r="A3" s="29" t="s">
        <v>63</v>
      </c>
      <c r="B3" s="29"/>
      <c r="C3" s="29"/>
      <c r="D3" s="29"/>
      <c r="E3" s="29"/>
      <c r="F3" s="29"/>
      <c r="G3" s="29"/>
      <c r="H3" s="29"/>
      <c r="I3" s="286" t="s">
        <v>64</v>
      </c>
      <c r="L3" s="10" t="s">
        <v>78</v>
      </c>
      <c r="M3" s="13">
        <v>44337441</v>
      </c>
      <c r="N3" s="14">
        <v>45757080</v>
      </c>
      <c r="O3" s="14">
        <v>47092044</v>
      </c>
      <c r="P3" s="14">
        <v>48425835</v>
      </c>
      <c r="Q3" s="14">
        <v>49855795</v>
      </c>
      <c r="R3" s="14">
        <v>51264387</v>
      </c>
      <c r="S3" s="14">
        <v>53446862</v>
      </c>
      <c r="T3" s="314">
        <v>54929523</v>
      </c>
      <c r="U3" s="314">
        <v>56003014</v>
      </c>
      <c r="V3" s="3">
        <f>SUM(V4:V9)</f>
        <v>57087313</v>
      </c>
      <c r="W3" s="3">
        <f>SUM(W4:W9)</f>
        <v>57629474</v>
      </c>
    </row>
    <row r="4" spans="1:23" ht="15" customHeight="1" x14ac:dyDescent="0.45">
      <c r="A4" s="103"/>
      <c r="B4" s="111" t="s">
        <v>181</v>
      </c>
      <c r="C4" s="112" t="s">
        <v>60</v>
      </c>
      <c r="D4" s="112" t="s">
        <v>62</v>
      </c>
      <c r="E4" s="112" t="s">
        <v>182</v>
      </c>
      <c r="F4" s="112" t="s">
        <v>183</v>
      </c>
      <c r="G4" s="113" t="s">
        <v>184</v>
      </c>
      <c r="H4" s="295" t="s">
        <v>59</v>
      </c>
      <c r="I4" s="103"/>
      <c r="L4" s="11" t="s">
        <v>45</v>
      </c>
      <c r="M4" s="15">
        <v>8264070</v>
      </c>
      <c r="N4" s="16">
        <v>8264070</v>
      </c>
      <c r="O4" s="16">
        <v>8264070</v>
      </c>
      <c r="P4" s="16">
        <v>8264070</v>
      </c>
      <c r="Q4" s="16">
        <v>8264070</v>
      </c>
      <c r="R4" s="16">
        <v>8264070</v>
      </c>
      <c r="S4" s="16">
        <v>9121167</v>
      </c>
      <c r="T4" s="16">
        <v>9304277</v>
      </c>
      <c r="U4" s="16">
        <v>9366829</v>
      </c>
      <c r="V4" s="3">
        <v>9503738</v>
      </c>
      <c r="W4" s="3">
        <v>9282410</v>
      </c>
    </row>
    <row r="5" spans="1:23" ht="19.5" thickBot="1" x14ac:dyDescent="0.5">
      <c r="A5" s="109" t="s">
        <v>180</v>
      </c>
      <c r="B5" s="118" t="s">
        <v>1</v>
      </c>
      <c r="C5" s="119" t="s">
        <v>2</v>
      </c>
      <c r="D5" s="119" t="s">
        <v>3</v>
      </c>
      <c r="E5" s="119" t="s">
        <v>4</v>
      </c>
      <c r="F5" s="119" t="s">
        <v>5</v>
      </c>
      <c r="G5" s="120" t="s">
        <v>6</v>
      </c>
      <c r="H5" s="296" t="s">
        <v>169</v>
      </c>
      <c r="I5" s="210" t="s">
        <v>179</v>
      </c>
      <c r="L5" s="11" t="s">
        <v>2</v>
      </c>
      <c r="M5" s="17">
        <v>1228543</v>
      </c>
      <c r="N5" s="18">
        <v>1195020</v>
      </c>
      <c r="O5" s="18">
        <v>1208964</v>
      </c>
      <c r="P5" s="18">
        <v>1253191</v>
      </c>
      <c r="Q5" s="18">
        <v>1314562</v>
      </c>
      <c r="R5" s="18">
        <v>1370322</v>
      </c>
      <c r="S5" s="18">
        <v>1423726</v>
      </c>
      <c r="T5" s="18">
        <v>1501116</v>
      </c>
      <c r="U5" s="18">
        <v>1503091</v>
      </c>
      <c r="V5" s="3">
        <v>1483756</v>
      </c>
      <c r="W5" s="3">
        <v>1472204</v>
      </c>
    </row>
    <row r="6" spans="1:23" ht="15" customHeight="1" x14ac:dyDescent="0.25">
      <c r="A6" s="122">
        <v>2013</v>
      </c>
      <c r="B6" s="153">
        <f>('CH 2.7'!B6/'CH 2.7 a'!P$4)*10000</f>
        <v>18.254927656711523</v>
      </c>
      <c r="C6" s="153">
        <f>('CH 2.7'!C6/'CH 2.7 a'!P$5)*10000</f>
        <v>18.456883268392449</v>
      </c>
      <c r="D6" s="153">
        <f>('CH 2.7'!D6/'CH 2.7 a'!P$6)*10000</f>
        <v>31.184875619093862</v>
      </c>
      <c r="E6" s="153">
        <f>('CH 2.7'!E6/'CH 2.7 a'!P$7)*10000</f>
        <v>4.7260768944642653</v>
      </c>
      <c r="F6" s="153">
        <f>('CH 2.7'!F6/'CH 2.7 a'!P$8)*10000</f>
        <v>43.235015221839596</v>
      </c>
      <c r="G6" s="293" t="s">
        <v>11</v>
      </c>
      <c r="H6" s="294">
        <f>'CH 2.7'!H6/'CH 2.7 a'!P3*10000</f>
        <v>24.820635514080447</v>
      </c>
      <c r="I6" s="123">
        <v>2013</v>
      </c>
      <c r="L6" s="11" t="s">
        <v>46</v>
      </c>
      <c r="M6" s="15">
        <v>27422983</v>
      </c>
      <c r="N6" s="16">
        <v>28171083</v>
      </c>
      <c r="O6" s="16">
        <v>28894675</v>
      </c>
      <c r="P6" s="16">
        <v>29601529</v>
      </c>
      <c r="Q6" s="16">
        <v>30300675</v>
      </c>
      <c r="R6" s="16">
        <v>31062072</v>
      </c>
      <c r="S6" s="16">
        <v>31787580</v>
      </c>
      <c r="T6" s="16">
        <v>32612641</v>
      </c>
      <c r="U6" s="16">
        <v>33413660</v>
      </c>
      <c r="V6" s="3">
        <v>34218169</v>
      </c>
      <c r="W6" s="3">
        <v>35013414</v>
      </c>
    </row>
    <row r="7" spans="1:23" ht="18.75" customHeight="1" x14ac:dyDescent="0.25">
      <c r="A7" s="116" t="s">
        <v>8</v>
      </c>
      <c r="B7" s="35">
        <f>('CH 2.7'!B7/'CH 2.7 a'!P$4)*10000</f>
        <v>9.3525345259660195</v>
      </c>
      <c r="C7" s="35">
        <f>('CH 2.7'!C7/'CH 2.7 a'!P$5)*10000</f>
        <v>13.98829069152268</v>
      </c>
      <c r="D7" s="35">
        <f>('CH 2.7'!D7/'CH 2.7 a'!P$6)*10000</f>
        <v>24.969993948623397</v>
      </c>
      <c r="E7" s="35">
        <f>('CH 2.7'!E7/'CH 2.7 a'!P$7)*10000</f>
        <v>3.6340470522197776</v>
      </c>
      <c r="F7" s="35">
        <f>('CH 2.7'!F7/'CH 2.7 a'!P$8)*10000</f>
        <v>33.373259469980539</v>
      </c>
      <c r="G7" s="287" t="s">
        <v>11</v>
      </c>
      <c r="H7" s="288">
        <f>'CH 2.7'!H7/'CH 2.7 a'!P3*10000</f>
        <v>18.891775433505689</v>
      </c>
      <c r="I7" s="143" t="s">
        <v>72</v>
      </c>
      <c r="L7" s="11" t="s">
        <v>4</v>
      </c>
      <c r="M7" s="17">
        <v>2773479</v>
      </c>
      <c r="N7" s="18">
        <v>3295298</v>
      </c>
      <c r="O7" s="18">
        <v>3623001</v>
      </c>
      <c r="P7" s="18">
        <v>3855206</v>
      </c>
      <c r="Q7" s="18">
        <v>3992893</v>
      </c>
      <c r="R7" s="18">
        <v>4159102</v>
      </c>
      <c r="S7" s="18">
        <v>4414051</v>
      </c>
      <c r="T7" s="18">
        <v>4559963</v>
      </c>
      <c r="U7" s="18">
        <v>4601706</v>
      </c>
      <c r="V7" s="3">
        <v>4617927</v>
      </c>
      <c r="W7" s="3">
        <v>4602777</v>
      </c>
    </row>
    <row r="8" spans="1:23" ht="18" x14ac:dyDescent="0.25">
      <c r="A8" s="105" t="s">
        <v>13</v>
      </c>
      <c r="B8" s="156">
        <f>('CH 2.7'!B8/'CH 2.7 a'!P$4)*10000</f>
        <v>2.9234989539052791</v>
      </c>
      <c r="C8" s="156">
        <f>('CH 2.7'!C8/'CH 2.7 a'!P$5)*10000</f>
        <v>7.7482203431081134</v>
      </c>
      <c r="D8" s="156">
        <f>('CH 2.7'!D8/'CH 2.7 a'!P$6)*10000</f>
        <v>17.142019927416587</v>
      </c>
      <c r="E8" s="156">
        <f>('CH 2.7'!E8/'CH 2.7 a'!P$7)*10000</f>
        <v>3.506946191721013</v>
      </c>
      <c r="F8" s="165" t="s">
        <v>11</v>
      </c>
      <c r="G8" s="289" t="s">
        <v>11</v>
      </c>
      <c r="H8" s="290" t="s">
        <v>11</v>
      </c>
      <c r="I8" s="144" t="s">
        <v>14</v>
      </c>
      <c r="L8" s="11" t="s">
        <v>5</v>
      </c>
      <c r="M8" s="15">
        <v>1715098</v>
      </c>
      <c r="N8" s="16">
        <v>1732717</v>
      </c>
      <c r="O8" s="16">
        <v>1832903</v>
      </c>
      <c r="P8" s="16">
        <v>2003700</v>
      </c>
      <c r="Q8" s="16">
        <v>2216180</v>
      </c>
      <c r="R8" s="16">
        <v>2437790</v>
      </c>
      <c r="S8" s="16">
        <v>2617634</v>
      </c>
      <c r="T8" s="16">
        <v>2724606</v>
      </c>
      <c r="U8" s="16">
        <v>2760170</v>
      </c>
      <c r="V8" s="3">
        <v>2799202</v>
      </c>
      <c r="W8" s="3">
        <v>2794148</v>
      </c>
    </row>
    <row r="9" spans="1:23" ht="18" x14ac:dyDescent="0.25">
      <c r="A9" s="105" t="s">
        <v>15</v>
      </c>
      <c r="B9" s="156">
        <f>('CH 2.7'!B9/'CH 2.7 a'!P$4)*10000</f>
        <v>6.4290355720607408</v>
      </c>
      <c r="C9" s="156">
        <f>('CH 2.7'!C9/'CH 2.7 a'!P$5)*10000</f>
        <v>6.2400703484145676</v>
      </c>
      <c r="D9" s="156">
        <f>('CH 2.7'!D9/'CH 2.7 a'!P$6)*10000</f>
        <v>7.8279740212068099</v>
      </c>
      <c r="E9" s="156">
        <f>('CH 2.7'!E9/'CH 2.7 a'!P$7)*10000</f>
        <v>0.12710086049876454</v>
      </c>
      <c r="F9" s="165" t="s">
        <v>11</v>
      </c>
      <c r="G9" s="289" t="s">
        <v>11</v>
      </c>
      <c r="H9" s="290" t="s">
        <v>11</v>
      </c>
      <c r="I9" s="145" t="s">
        <v>16</v>
      </c>
      <c r="L9" s="12" t="s">
        <v>6</v>
      </c>
      <c r="M9" s="17">
        <v>2933268</v>
      </c>
      <c r="N9" s="18">
        <v>3098892</v>
      </c>
      <c r="O9" s="18">
        <v>3268431</v>
      </c>
      <c r="P9" s="18">
        <v>3448139</v>
      </c>
      <c r="Q9" s="18">
        <v>3767415</v>
      </c>
      <c r="R9" s="18">
        <v>3971031</v>
      </c>
      <c r="S9" s="18">
        <v>4132415</v>
      </c>
      <c r="T9" s="18">
        <v>4226920</v>
      </c>
      <c r="U9" s="18">
        <v>4420110</v>
      </c>
      <c r="V9" s="3">
        <v>4464521</v>
      </c>
      <c r="W9" s="3">
        <v>4464521</v>
      </c>
    </row>
    <row r="10" spans="1:23" ht="13.5" customHeight="1" thickBot="1" x14ac:dyDescent="0.3">
      <c r="A10" s="104" t="s">
        <v>9</v>
      </c>
      <c r="B10" s="156">
        <f>('CH 2.7'!B10/'CH 2.7 a'!P$4)*10000</f>
        <v>8.9023931307455051</v>
      </c>
      <c r="C10" s="156">
        <f>('CH 2.7'!C10/'CH 2.7 a'!P$5)*10000</f>
        <v>4.4685925768697672</v>
      </c>
      <c r="D10" s="156">
        <f>('CH 2.7'!D10/'CH 2.7 a'!P$6)*10000</f>
        <v>6.2148816704704677</v>
      </c>
      <c r="E10" s="156">
        <f>('CH 2.7'!E10/'CH 2.7 a'!P$7)*10000</f>
        <v>1.092029842244487</v>
      </c>
      <c r="F10" s="159">
        <f>('CH 2.7'!F10/'CH 2.7 a'!P$8)*10000</f>
        <v>9.8617557518590608</v>
      </c>
      <c r="G10" s="289" t="s">
        <v>11</v>
      </c>
      <c r="H10" s="290">
        <f>'CH 2.7'!H10/'CH 2.7 a'!P3*10000</f>
        <v>5.9288600805747596</v>
      </c>
      <c r="I10" s="146" t="s">
        <v>10</v>
      </c>
    </row>
    <row r="11" spans="1:23" x14ac:dyDescent="0.25">
      <c r="A11" s="122">
        <v>2014</v>
      </c>
      <c r="B11" s="153">
        <f>('CH 2.7'!B11/'CH 2.7 a'!Q$4)*10000</f>
        <v>19.072926536198267</v>
      </c>
      <c r="C11" s="153">
        <f>('CH 2.7'!C11/'CH 2.7 a'!Q$5)*10000</f>
        <v>17.891890987264198</v>
      </c>
      <c r="D11" s="153">
        <f>('CH 2.7'!D11/'CH 2.7 a'!Q$6)*10000</f>
        <v>31.339235842105829</v>
      </c>
      <c r="E11" s="153">
        <f>('CH 2.7'!E11/'CH 2.7 a'!Q$7)*10000</f>
        <v>4.8035346802431222</v>
      </c>
      <c r="F11" s="153">
        <f>('CH 2.7'!F11/'CH 2.7 a'!Q$8)*10000</f>
        <v>35.570215415715332</v>
      </c>
      <c r="G11" s="293" t="s">
        <v>11</v>
      </c>
      <c r="H11" s="294">
        <f>'CH 2.7'!H11/'CH 2.7 a'!Q3*10000</f>
        <v>24.646081764416756</v>
      </c>
      <c r="I11" s="123">
        <v>2014</v>
      </c>
    </row>
    <row r="12" spans="1:23" ht="18" x14ac:dyDescent="0.25">
      <c r="A12" s="116" t="s">
        <v>8</v>
      </c>
      <c r="B12" s="35">
        <f>('CH 2.7'!B12/'CH 2.7 a'!Q$4)*10000</f>
        <v>10.012015871114354</v>
      </c>
      <c r="C12" s="35">
        <f>('CH 2.7'!C12/'CH 2.7 a'!Q$5)*10000</f>
        <v>13.487382109021866</v>
      </c>
      <c r="D12" s="35">
        <f>('CH 2.7'!D12/'CH 2.7 a'!Q$6)*10000</f>
        <v>25.241681909726434</v>
      </c>
      <c r="E12" s="35">
        <f>('CH 2.7'!E12/'CH 2.7 a'!Q$7)*10000</f>
        <v>3.6915589774131186</v>
      </c>
      <c r="F12" s="35">
        <f>('CH 2.7'!F12/'CH 2.7 a'!Q$8)*10000</f>
        <v>26.247867952964107</v>
      </c>
      <c r="G12" s="287" t="s">
        <v>11</v>
      </c>
      <c r="H12" s="288">
        <f>'CH 2.7'!H12/'CH 2.7 a'!Q3*10000</f>
        <v>18.818674940395596</v>
      </c>
      <c r="I12" s="143" t="s">
        <v>72</v>
      </c>
    </row>
    <row r="13" spans="1:23" ht="18" x14ac:dyDescent="0.25">
      <c r="A13" s="105" t="s">
        <v>13</v>
      </c>
      <c r="B13" s="156">
        <f>('CH 2.7'!B13/'CH 2.7 a'!Q$4)*10000</f>
        <v>2.9029279761667071</v>
      </c>
      <c r="C13" s="156">
        <f>('CH 2.7'!C13/'CH 2.7 a'!Q$5)*10000</f>
        <v>7.5386326396168455</v>
      </c>
      <c r="D13" s="156">
        <f>('CH 2.7'!D13/'CH 2.7 a'!Q$6)*10000</f>
        <v>17.516771491064144</v>
      </c>
      <c r="E13" s="156">
        <f>('CH 2.7'!E13/'CH 2.7 a'!Q$7)*10000</f>
        <v>3.5663364883556858</v>
      </c>
      <c r="F13" s="165" t="s">
        <v>11</v>
      </c>
      <c r="G13" s="289" t="s">
        <v>11</v>
      </c>
      <c r="H13" s="290" t="s">
        <v>11</v>
      </c>
      <c r="I13" s="144" t="s">
        <v>14</v>
      </c>
    </row>
    <row r="14" spans="1:23" ht="18" x14ac:dyDescent="0.25">
      <c r="A14" s="105" t="s">
        <v>15</v>
      </c>
      <c r="B14" s="156">
        <f>('CH 2.7'!B14/'CH 2.7 a'!Q$4)*10000</f>
        <v>7.1090878949476473</v>
      </c>
      <c r="C14" s="156">
        <f>('CH 2.7'!C14/'CH 2.7 a'!Q$5)*10000</f>
        <v>5.9487494694050183</v>
      </c>
      <c r="D14" s="156">
        <f>('CH 2.7'!D14/'CH 2.7 a'!Q$6)*10000</f>
        <v>7.724910418662291</v>
      </c>
      <c r="E14" s="156">
        <f>('CH 2.7'!E14/'CH 2.7 a'!Q$7)*10000</f>
        <v>0.1252224890574328</v>
      </c>
      <c r="F14" s="165" t="s">
        <v>11</v>
      </c>
      <c r="G14" s="289" t="s">
        <v>11</v>
      </c>
      <c r="H14" s="290" t="s">
        <v>11</v>
      </c>
      <c r="I14" s="145" t="s">
        <v>16</v>
      </c>
    </row>
    <row r="15" spans="1:23" ht="15" customHeight="1" thickBot="1" x14ac:dyDescent="0.3">
      <c r="A15" s="104" t="s">
        <v>9</v>
      </c>
      <c r="B15" s="156">
        <f>('CH 2.7'!B15/'CH 2.7 a'!Q$4)*10000</f>
        <v>9.0609106650839113</v>
      </c>
      <c r="C15" s="156">
        <f>('CH 2.7'!C15/'CH 2.7 a'!Q$5)*10000</f>
        <v>4.4045088782423347</v>
      </c>
      <c r="D15" s="156">
        <f>('CH 2.7'!D15/'CH 2.7 a'!Q$6)*10000</f>
        <v>6.0975539323793937</v>
      </c>
      <c r="E15" s="156">
        <f>('CH 2.7'!E15/'CH 2.7 a'!Q$7)*10000</f>
        <v>1.1119757028300032</v>
      </c>
      <c r="F15" s="156">
        <f>('CH 2.7'!F15/'CH 2.7 a'!Q$8)*10000</f>
        <v>9.3223474627512211</v>
      </c>
      <c r="G15" s="289" t="s">
        <v>11</v>
      </c>
      <c r="H15" s="290">
        <f>'CH 2.7'!H15/'CH 2.7 a'!Q3*10000</f>
        <v>5.8274068240211596</v>
      </c>
      <c r="I15" s="146" t="s">
        <v>10</v>
      </c>
    </row>
    <row r="16" spans="1:23" x14ac:dyDescent="0.25">
      <c r="A16" s="122">
        <v>2015</v>
      </c>
      <c r="B16" s="153">
        <f>('CH 2.7'!B16/'CH 2.7 a'!R$4)*10000</f>
        <v>21.560804785051435</v>
      </c>
      <c r="C16" s="153">
        <f>('CH 2.7'!C16/'CH 2.7 a'!R$5)*10000</f>
        <v>17.061683312389349</v>
      </c>
      <c r="D16" s="153">
        <f>('CH 2.7'!D16/'CH 2.7 a'!R$6)*10000</f>
        <v>32.76439511182641</v>
      </c>
      <c r="E16" s="153">
        <f>('CH 2.7'!E16/'CH 2.7 a'!R$7)*10000</f>
        <v>30.10024760152552</v>
      </c>
      <c r="F16" s="153">
        <f>('CH 2.7'!F16/'CH 2.7 a'!R$8)*10000</f>
        <v>33.411409514355213</v>
      </c>
      <c r="G16" s="293" t="s">
        <v>11</v>
      </c>
      <c r="H16" s="294">
        <f>'CH 2.7'!H16/'CH 2.7 a'!R3*10000</f>
        <v>27.815216048521172</v>
      </c>
      <c r="I16" s="123">
        <v>2015</v>
      </c>
    </row>
    <row r="17" spans="1:9" ht="18" x14ac:dyDescent="0.25">
      <c r="A17" s="116" t="s">
        <v>8</v>
      </c>
      <c r="B17" s="35">
        <f>('CH 2.7'!B17/'CH 2.7 a'!R$4)*10000</f>
        <v>8.5417959915634789</v>
      </c>
      <c r="C17" s="35">
        <f>('CH 2.7'!C17/'CH 2.7 a'!R$5)*10000</f>
        <v>12.902077030070304</v>
      </c>
      <c r="D17" s="35">
        <f>('CH 2.7'!D17/'CH 2.7 a'!R$6)*10000</f>
        <v>26.632801572284041</v>
      </c>
      <c r="E17" s="35">
        <f>('CH 2.7'!E17/'CH 2.7 a'!R$7)*10000</f>
        <v>25.245834317119417</v>
      </c>
      <c r="F17" s="35">
        <f>('CH 2.7'!F17/'CH 2.7 a'!R$8)*10000</f>
        <v>23.734612087177322</v>
      </c>
      <c r="G17" s="287" t="s">
        <v>11</v>
      </c>
      <c r="H17" s="288">
        <f>'CH 2.7'!H17/'CH 2.7 a'!R3*10000</f>
        <v>21.036045939650073</v>
      </c>
      <c r="I17" s="143" t="s">
        <v>72</v>
      </c>
    </row>
    <row r="18" spans="1:9" ht="18" x14ac:dyDescent="0.25">
      <c r="A18" s="105" t="s">
        <v>13</v>
      </c>
      <c r="B18" s="156">
        <f>('CH 2.7'!B18/'CH 2.7 a'!R$4)*10000</f>
        <v>2.9222888963912452</v>
      </c>
      <c r="C18" s="156">
        <f>('CH 2.7'!C18/'CH 2.7 a'!R$5)*10000</f>
        <v>6.7940235944544414</v>
      </c>
      <c r="D18" s="156">
        <f>('CH 2.7'!D18/'CH 2.7 a'!R$6)*10000</f>
        <v>17.732236278378338</v>
      </c>
      <c r="E18" s="156">
        <f>('CH 2.7'!E18/'CH 2.7 a'!R$7)*10000</f>
        <v>23.293489796595516</v>
      </c>
      <c r="F18" s="200" t="s">
        <v>11</v>
      </c>
      <c r="G18" s="289" t="s">
        <v>11</v>
      </c>
      <c r="H18" s="290" t="s">
        <v>11</v>
      </c>
      <c r="I18" s="144" t="s">
        <v>14</v>
      </c>
    </row>
    <row r="19" spans="1:9" ht="18" x14ac:dyDescent="0.25">
      <c r="A19" s="105" t="s">
        <v>15</v>
      </c>
      <c r="B19" s="156">
        <f>('CH 2.7'!B19/'CH 2.7 a'!R$4)*10000</f>
        <v>5.6195070951722341</v>
      </c>
      <c r="C19" s="156">
        <f>('CH 2.7'!C19/'CH 2.7 a'!R$5)*10000</f>
        <v>6.1080534356158624</v>
      </c>
      <c r="D19" s="156">
        <f>('CH 2.7'!D19/'CH 2.7 a'!R$6)*10000</f>
        <v>8.9005652939057001</v>
      </c>
      <c r="E19" s="156">
        <f>('CH 2.7'!E19/'CH 2.7 a'!R$7)*10000</f>
        <v>1.9523445205239014</v>
      </c>
      <c r="F19" s="200" t="s">
        <v>11</v>
      </c>
      <c r="G19" s="289" t="s">
        <v>11</v>
      </c>
      <c r="H19" s="290" t="s">
        <v>11</v>
      </c>
      <c r="I19" s="145" t="s">
        <v>16</v>
      </c>
    </row>
    <row r="20" spans="1:9" ht="15.75" customHeight="1" thickBot="1" x14ac:dyDescent="0.3">
      <c r="A20" s="104" t="s">
        <v>9</v>
      </c>
      <c r="B20" s="156">
        <f>('CH 2.7'!B20/'CH 2.7 a'!R$4)*10000</f>
        <v>13.019008793487956</v>
      </c>
      <c r="C20" s="156">
        <f>('CH 2.7'!C20/'CH 2.7 a'!R$5)*10000</f>
        <v>4.1596062823190465</v>
      </c>
      <c r="D20" s="156">
        <f>('CH 2.7'!D20/'CH 2.7 a'!R$6)*10000</f>
        <v>6.1315935395423722</v>
      </c>
      <c r="E20" s="156">
        <f>('CH 2.7'!E20/'CH 2.7 a'!R$7)*10000</f>
        <v>4.854413284406105</v>
      </c>
      <c r="F20" s="156">
        <f>('CH 2.7'!F20/'CH 2.7 a'!R$8)*10000</f>
        <v>9.6767974271778936</v>
      </c>
      <c r="G20" s="289" t="s">
        <v>11</v>
      </c>
      <c r="H20" s="290">
        <f>'CH 2.7'!H20/'CH 2.7 a'!R3*10000</f>
        <v>6.7791701088710958</v>
      </c>
      <c r="I20" s="146" t="s">
        <v>10</v>
      </c>
    </row>
    <row r="21" spans="1:9" ht="12.75" customHeight="1" x14ac:dyDescent="0.25">
      <c r="A21" s="122">
        <v>2016</v>
      </c>
      <c r="B21" s="153">
        <f>('CH 2.7'!B21/'CH 2.7 a'!S$4)*10000</f>
        <v>23.52001668207588</v>
      </c>
      <c r="C21" s="153">
        <f>('CH 2.7'!C21/'CH 2.7 a'!S$5)*10000</f>
        <v>16.239079710562283</v>
      </c>
      <c r="D21" s="153">
        <f>('CH 2.7'!D21/'CH 2.7 a'!S$6)*10000</f>
        <v>33.762557577519267</v>
      </c>
      <c r="E21" s="153">
        <f>('CH 2.7'!E21/'CH 2.7 a'!S$7)*10000</f>
        <v>29.272430246048359</v>
      </c>
      <c r="F21" s="153">
        <f>('CH 2.7'!F21/'CH 2.7 a'!S$8)*10000</f>
        <v>33.671628653967666</v>
      </c>
      <c r="G21" s="293" t="s">
        <v>11</v>
      </c>
      <c r="H21" s="294">
        <f>'CH 2.7'!H21/'CH 2.7 a'!S3*10000</f>
        <v>28.593446702259154</v>
      </c>
      <c r="I21" s="123">
        <v>2016</v>
      </c>
    </row>
    <row r="22" spans="1:9" ht="18" x14ac:dyDescent="0.25">
      <c r="A22" s="116" t="s">
        <v>8</v>
      </c>
      <c r="B22" s="35">
        <f>('CH 2.7'!B22/'CH 2.7 a'!S$4)*10000</f>
        <v>7.913461073566574</v>
      </c>
      <c r="C22" s="35">
        <f>('CH 2.7'!C22/'CH 2.7 a'!S$5)*10000</f>
        <v>12.073952431858379</v>
      </c>
      <c r="D22" s="35">
        <f>('CH 2.7'!D22/'CH 2.7 a'!S$6)*10000</f>
        <v>27.477712993565412</v>
      </c>
      <c r="E22" s="35">
        <f>('CH 2.7'!E22/'CH 2.7 a'!S$7)*10000</f>
        <v>23.789938086351967</v>
      </c>
      <c r="F22" s="35">
        <f>('CH 2.7'!F22/'CH 2.7 a'!S$8)*10000</f>
        <v>23.181239241238462</v>
      </c>
      <c r="G22" s="287" t="s">
        <v>11</v>
      </c>
      <c r="H22" s="288">
        <f>'CH 2.7'!H22/'CH 2.7 a'!S3*10000</f>
        <v>21.114616607425894</v>
      </c>
      <c r="I22" s="143" t="s">
        <v>72</v>
      </c>
    </row>
    <row r="23" spans="1:9" ht="18" x14ac:dyDescent="0.25">
      <c r="A23" s="105" t="s">
        <v>13</v>
      </c>
      <c r="B23" s="156">
        <f>('CH 2.7'!B23/'CH 2.7 a'!S$4)*10000</f>
        <v>2.6663254822546278</v>
      </c>
      <c r="C23" s="156">
        <f>('CH 2.7'!C23/'CH 2.7 a'!S$5)*10000</f>
        <v>6.454893708480423</v>
      </c>
      <c r="D23" s="156">
        <f>('CH 2.7'!D23/'CH 2.7 a'!S$6)*10000</f>
        <v>18.080646592159578</v>
      </c>
      <c r="E23" s="156">
        <f>('CH 2.7'!E23/'CH 2.7 a'!S$7)*10000</f>
        <v>21.662640508684653</v>
      </c>
      <c r="F23" s="200" t="s">
        <v>11</v>
      </c>
      <c r="G23" s="289" t="s">
        <v>11</v>
      </c>
      <c r="H23" s="290" t="s">
        <v>11</v>
      </c>
      <c r="I23" s="144" t="s">
        <v>14</v>
      </c>
    </row>
    <row r="24" spans="1:9" ht="18" x14ac:dyDescent="0.25">
      <c r="A24" s="105" t="s">
        <v>15</v>
      </c>
      <c r="B24" s="156">
        <f>('CH 2.7'!B24/'CH 2.7 a'!S$4)*10000</f>
        <v>5.2471355913119444</v>
      </c>
      <c r="C24" s="156">
        <f>('CH 2.7'!C24/'CH 2.7 a'!S$5)*10000</f>
        <v>5.619058723377953</v>
      </c>
      <c r="D24" s="156">
        <f>('CH 2.7'!D24/'CH 2.7 a'!S$6)*10000</f>
        <v>9.3970664014058318</v>
      </c>
      <c r="E24" s="156">
        <f>('CH 2.7'!E24/'CH 2.7 a'!S$7)*10000</f>
        <v>2.1272975776673171</v>
      </c>
      <c r="F24" s="200" t="s">
        <v>11</v>
      </c>
      <c r="G24" s="289" t="s">
        <v>11</v>
      </c>
      <c r="H24" s="290" t="s">
        <v>11</v>
      </c>
      <c r="I24" s="145" t="s">
        <v>16</v>
      </c>
    </row>
    <row r="25" spans="1:9" ht="12.75" customHeight="1" thickBot="1" x14ac:dyDescent="0.3">
      <c r="A25" s="104" t="s">
        <v>9</v>
      </c>
      <c r="B25" s="156">
        <f>('CH 2.7'!B25/'CH 2.7 a'!S$4)*10000</f>
        <v>15.606555608509305</v>
      </c>
      <c r="C25" s="156">
        <f>('CH 2.7'!C25/'CH 2.7 a'!S$5)*10000</f>
        <v>4.165127278703908</v>
      </c>
      <c r="D25" s="156">
        <f>('CH 2.7'!D25/'CH 2.7 a'!S$6)*10000</f>
        <v>6.2848445839538591</v>
      </c>
      <c r="E25" s="156">
        <f>('CH 2.7'!E25/'CH 2.7 a'!S$7)*10000</f>
        <v>5.4824921596963874</v>
      </c>
      <c r="F25" s="156">
        <f>('CH 2.7'!F25/'CH 2.7 a'!S$8)*10000</f>
        <v>10.490389412729204</v>
      </c>
      <c r="G25" s="289" t="s">
        <v>11</v>
      </c>
      <c r="H25" s="290">
        <f>'CH 2.7'!H25/'CH 2.7 a'!S3*10000</f>
        <v>7.4788300948332562</v>
      </c>
      <c r="I25" s="146" t="s">
        <v>10</v>
      </c>
    </row>
    <row r="26" spans="1:9" x14ac:dyDescent="0.25">
      <c r="A26" s="122">
        <v>2017</v>
      </c>
      <c r="B26" s="153">
        <f>('CH 2.7'!B26/'CH 2.7 a'!S$4)*10000</f>
        <v>24.396001081879106</v>
      </c>
      <c r="C26" s="153">
        <f>('CH 2.7'!C26/'CH 2.7 a'!S$5)*10000</f>
        <v>16.583247057369185</v>
      </c>
      <c r="D26" s="153">
        <f>('CH 2.7'!D26/'CH 2.7 a'!S$6)*10000</f>
        <v>35.190159175376046</v>
      </c>
      <c r="E26" s="153">
        <f>('CH 2.7'!E26/'CH 2.7 a'!S$7)*10000</f>
        <v>28.762694404754274</v>
      </c>
      <c r="F26" s="153">
        <f>('CH 2.7'!F26/'CH 2.7 a'!T$8)*10000</f>
        <v>32.867137487034825</v>
      </c>
      <c r="G26" s="293" t="s">
        <v>11</v>
      </c>
      <c r="H26" s="294">
        <f>'CH 2.7'!H26/'CH 2.7 a'!T3*10000</f>
        <v>28.786887517665136</v>
      </c>
      <c r="I26" s="123">
        <v>2017</v>
      </c>
    </row>
    <row r="27" spans="1:9" ht="18" x14ac:dyDescent="0.25">
      <c r="A27" s="116" t="s">
        <v>8</v>
      </c>
      <c r="B27" s="35">
        <f>('CH 2.7'!B27/'CH 2.7 a'!S$4)*10000</f>
        <v>10.459187952594224</v>
      </c>
      <c r="C27" s="35">
        <f>('CH 2.7'!C27/'CH 2.7 a'!S$5)*10000</f>
        <v>12.095023902071043</v>
      </c>
      <c r="D27" s="35">
        <f>('CH 2.7'!D27/'CH 2.7 a'!S$6)*10000</f>
        <v>28.268902508463999</v>
      </c>
      <c r="E27" s="35">
        <f>('CH 2.7'!E27/'CH 2.7 a'!S$7)*10000</f>
        <v>23.350432516525068</v>
      </c>
      <c r="F27" s="35">
        <f>('CH 2.7'!F27/'CH 2.7 a'!T$8)*10000</f>
        <v>26.701108343738508</v>
      </c>
      <c r="G27" s="287" t="s">
        <v>11</v>
      </c>
      <c r="H27" s="288">
        <f>'CH 2.7'!H27/'CH 2.7 a'!T3*10000</f>
        <v>21.610236811996348</v>
      </c>
      <c r="I27" s="143" t="s">
        <v>72</v>
      </c>
    </row>
    <row r="28" spans="1:9" ht="18" x14ac:dyDescent="0.25">
      <c r="A28" s="105" t="s">
        <v>13</v>
      </c>
      <c r="B28" s="156">
        <f>('CH 2.7'!B28/'CH 2.7 a'!S$4)*10000</f>
        <v>0</v>
      </c>
      <c r="C28" s="156">
        <f>('CH 2.7'!C28/'CH 2.7 a'!S$5)*10000</f>
        <v>6.2160837127368609</v>
      </c>
      <c r="D28" s="156">
        <f>('CH 2.7'!D28/'CH 2.7 a'!S$6)*10000</f>
        <v>18.76393232828671</v>
      </c>
      <c r="E28" s="156">
        <f>('CH 2.7'!E28/'CH 2.7 a'!S$7)*10000</f>
        <v>20.808549787938563</v>
      </c>
      <c r="F28" s="200" t="s">
        <v>11</v>
      </c>
      <c r="G28" s="289" t="s">
        <v>11</v>
      </c>
      <c r="H28" s="290" t="s">
        <v>11</v>
      </c>
      <c r="I28" s="144" t="s">
        <v>14</v>
      </c>
    </row>
    <row r="29" spans="1:9" ht="18" x14ac:dyDescent="0.25">
      <c r="A29" s="105" t="s">
        <v>15</v>
      </c>
      <c r="B29" s="156">
        <f>('CH 2.7'!B29/'CH 2.7 a'!S$4)*10000</f>
        <v>0</v>
      </c>
      <c r="C29" s="156">
        <f>('CH 2.7'!C29/'CH 2.7 a'!S$5)*10000</f>
        <v>5.8789401893341839</v>
      </c>
      <c r="D29" s="156">
        <f>('CH 2.7'!D29/'CH 2.7 a'!S$6)*10000</f>
        <v>9.5049701801772901</v>
      </c>
      <c r="E29" s="156">
        <f>('CH 2.7'!E29/'CH 2.7 a'!S$7)*10000</f>
        <v>2.5418827285865069</v>
      </c>
      <c r="F29" s="200" t="s">
        <v>11</v>
      </c>
      <c r="G29" s="289" t="s">
        <v>11</v>
      </c>
      <c r="H29" s="290" t="s">
        <v>11</v>
      </c>
      <c r="I29" s="145" t="s">
        <v>16</v>
      </c>
    </row>
    <row r="30" spans="1:9" ht="18.75" thickBot="1" x14ac:dyDescent="0.3">
      <c r="A30" s="115" t="s">
        <v>9</v>
      </c>
      <c r="B30" s="166">
        <f>('CH 2.7'!B30/'CH 2.7 a'!S$4)*10000</f>
        <v>13.936813129284882</v>
      </c>
      <c r="C30" s="166">
        <f>('CH 2.7'!C30/'CH 2.7 a'!S$5)*10000</f>
        <v>4.4882231552981402</v>
      </c>
      <c r="D30" s="166">
        <f>('CH 2.7'!D30/'CH 2.7 a'!S$6)*10000</f>
        <v>6.9212566669120452</v>
      </c>
      <c r="E30" s="166">
        <f>('CH 2.7'!E30/'CH 2.7 a'!S$7)*10000</f>
        <v>5.4122618882292031</v>
      </c>
      <c r="F30" s="166">
        <f>('CH 2.7'!F30/'CH 2.7 a'!T$8)*10000</f>
        <v>6.1660291432963152</v>
      </c>
      <c r="G30" s="291" t="s">
        <v>11</v>
      </c>
      <c r="H30" s="292">
        <f>'CH 2.7'!H30/'CH 2.7 a'!T3*10000</f>
        <v>7.1766507056687896</v>
      </c>
      <c r="I30" s="147" t="s">
        <v>10</v>
      </c>
    </row>
    <row r="31" spans="1:9" ht="15.75" thickTop="1" x14ac:dyDescent="0.25">
      <c r="A31" s="122">
        <v>2018</v>
      </c>
      <c r="B31" s="153">
        <f>(('CH 2.7'!B31/'CH 2.7 a'!U$4)*10000)</f>
        <v>25.489949693754415</v>
      </c>
      <c r="C31" s="153">
        <f>(('CH 2.7'!C31/'CH 2.7 a'!U$5)*10000)</f>
        <v>33.783716355164124</v>
      </c>
      <c r="D31" s="153">
        <f>(('CH 2.7'!D31/'CH 2.7 a'!U$6)*10000)</f>
        <v>37.200354585519818</v>
      </c>
      <c r="E31" s="153">
        <f>(('CH 2.7'!E31/'CH 2.7 a'!U$7)*10000)</f>
        <v>27.635403044001507</v>
      </c>
      <c r="F31" s="153">
        <f>(('CH 2.7'!F31/'CH 2.7 a'!U$8)*10000)</f>
        <v>34.896401308615047</v>
      </c>
      <c r="G31" s="153">
        <f>(('CH 2.7'!G31/'CH 2.7 a'!U$9)*10000)</f>
        <v>32.101011060810706</v>
      </c>
      <c r="H31" s="153">
        <f>(('CH 2.7'!H31/'CH 2.7 a'!U$3)*10000)</f>
        <v>33.889604584496112</v>
      </c>
      <c r="I31" s="123">
        <v>2018</v>
      </c>
    </row>
    <row r="32" spans="1:9" ht="18" x14ac:dyDescent="0.25">
      <c r="A32" s="116" t="s">
        <v>8</v>
      </c>
      <c r="B32" s="378">
        <f>(('CH 2.7'!B32/'CH 2.7 a'!U$4)*10000)</f>
        <v>10.348219231930038</v>
      </c>
      <c r="C32" s="378">
        <f>(('CH 2.7'!C32/'CH 2.7 a'!U$5)*10000)</f>
        <v>24.662512116698188</v>
      </c>
      <c r="D32" s="378">
        <f>(('CH 2.7'!D32/'CH 2.7 a'!U$6)*10000)</f>
        <v>30.040109344501619</v>
      </c>
      <c r="E32" s="378">
        <f>(('CH 2.7'!E32/'CH 2.7 a'!U$7)*10000)</f>
        <v>21.817995326081242</v>
      </c>
      <c r="F32" s="378">
        <f>(('CH 2.7'!F32/'CH 2.7 a'!U$8)*10000)</f>
        <v>28.878656024810066</v>
      </c>
      <c r="G32" s="378">
        <f>(('CH 2.7'!G32/'CH 2.7 a'!U$9)*10000)</f>
        <v>22.922506453459302</v>
      </c>
      <c r="H32" s="378">
        <f>(('CH 2.7'!H32/'CH 2.7 a'!U$3)*10000)</f>
        <v>25.341136103853266</v>
      </c>
      <c r="I32" s="143" t="s">
        <v>72</v>
      </c>
    </row>
    <row r="33" spans="1:9" ht="18" x14ac:dyDescent="0.25">
      <c r="A33" s="105" t="s">
        <v>13</v>
      </c>
      <c r="B33" s="378" t="s">
        <v>11</v>
      </c>
      <c r="C33" s="378">
        <f>(('CH 2.7'!C33/'CH 2.7 a'!U$5)*10000)</f>
        <v>0</v>
      </c>
      <c r="D33" s="378">
        <f>(('CH 2.7'!D33/'CH 2.7 a'!U$6)*10000)</f>
        <v>20.808854821650783</v>
      </c>
      <c r="E33" s="378">
        <f>(('CH 2.7'!E33/'CH 2.7 a'!U$7)*10000)</f>
        <v>19.720946970536581</v>
      </c>
      <c r="F33" s="378">
        <f>(('CH 2.7'!F33/'CH 2.7 a'!U$8)*10000)</f>
        <v>28.878656024810066</v>
      </c>
      <c r="G33" s="378">
        <f>(('CH 2.7'!G33/'CH 2.7 a'!U$9)*10000)</f>
        <v>22.922506453459302</v>
      </c>
      <c r="H33" s="378" t="s">
        <v>11</v>
      </c>
      <c r="I33" s="144" t="s">
        <v>14</v>
      </c>
    </row>
    <row r="34" spans="1:9" ht="18" x14ac:dyDescent="0.25">
      <c r="A34" s="105" t="s">
        <v>15</v>
      </c>
      <c r="B34" s="378" t="s">
        <v>11</v>
      </c>
      <c r="C34" s="378">
        <f>(('CH 2.7'!C34/'CH 2.7 a'!U$5)*10000)</f>
        <v>0</v>
      </c>
      <c r="D34" s="378">
        <f>(('CH 2.7'!D34/'CH 2.7 a'!U$6)*10000)</f>
        <v>9.2312545228508345</v>
      </c>
      <c r="E34" s="378">
        <f>(('CH 2.7'!E34/'CH 2.7 a'!U$7)*10000)</f>
        <v>2.0970483555446608</v>
      </c>
      <c r="F34" s="282" t="s">
        <v>171</v>
      </c>
      <c r="G34" s="282" t="s">
        <v>171</v>
      </c>
      <c r="H34" s="378" t="s">
        <v>11</v>
      </c>
      <c r="I34" s="145" t="s">
        <v>16</v>
      </c>
    </row>
    <row r="35" spans="1:9" ht="18.75" thickBot="1" x14ac:dyDescent="0.3">
      <c r="A35" s="115" t="s">
        <v>9</v>
      </c>
      <c r="B35" s="378">
        <f>(('CH 2.7'!B35/'CH 2.7 a'!U$4)*10000)</f>
        <v>15.14173046182438</v>
      </c>
      <c r="C35" s="378">
        <f>(('CH 2.7'!C35/'CH 2.7 a'!U$5)*10000)</f>
        <v>9.1212042384659338</v>
      </c>
      <c r="D35" s="378">
        <f>(('CH 2.7'!D35/'CH 2.7 a'!U$6)*10000)</f>
        <v>7.1602452410181945</v>
      </c>
      <c r="E35" s="378">
        <f>(('CH 2.7'!E35/'CH 2.7 a'!U$7)*10000)</f>
        <v>5.8174077179202675</v>
      </c>
      <c r="F35" s="378">
        <f>(('CH 2.7'!F35/'CH 2.7 a'!U$8)*10000)</f>
        <v>6.0177452838049836</v>
      </c>
      <c r="G35" s="378">
        <f>(('CH 2.7'!G35/'CH 2.7 a'!U$9)*10000)</f>
        <v>9.1785046073513996</v>
      </c>
      <c r="H35" s="378">
        <f>(('CH 2.7'!H35/'CH 2.7 a'!U$3)*10000)</f>
        <v>8.5484684806428444</v>
      </c>
      <c r="I35" s="147" t="s">
        <v>10</v>
      </c>
    </row>
    <row r="36" spans="1:9" ht="15.75" thickTop="1" x14ac:dyDescent="0.25">
      <c r="A36" s="122">
        <v>2019</v>
      </c>
      <c r="B36" s="153">
        <f>'CH 2.7'!B36/'CH 2.7 a'!V$4*10000</f>
        <v>27.281896870473492</v>
      </c>
      <c r="C36" s="153">
        <f>'CH 2.7'!C36/'CH 2.7 a'!V$5*10000</f>
        <v>37.020911794122483</v>
      </c>
      <c r="D36" s="153">
        <f>'CH 2.7'!D36/'CH 2.7 a'!V$6*10000</f>
        <v>36.126713851930532</v>
      </c>
      <c r="E36" s="153">
        <f>'CH 2.7'!E36/'CH 2.7 a'!V$7*10000</f>
        <v>27.796021894672652</v>
      </c>
      <c r="F36" s="153">
        <f>'CH 2.7'!F36/'CH 2.7 a'!V$8*10000</f>
        <v>33.288058525251124</v>
      </c>
      <c r="G36" s="153">
        <f>'CH 2.7'!G36/'CH 2.7 a'!V$9*10000</f>
        <v>25.189712401397596</v>
      </c>
      <c r="H36" s="153">
        <f>'CH 2.7'!H36/'CH 2.7 a'!V$3*10000</f>
        <v>33.009085573882238</v>
      </c>
      <c r="I36" s="123">
        <v>2019</v>
      </c>
    </row>
    <row r="37" spans="1:9" ht="18" x14ac:dyDescent="0.25">
      <c r="A37" s="116" t="s">
        <v>8</v>
      </c>
      <c r="B37" s="378">
        <f>'CH 2.7'!B37/'CH 2.7 a'!V$4*10000</f>
        <v>10.863094079403284</v>
      </c>
      <c r="C37" s="378">
        <f>'CH 2.7'!C37/'CH 2.7 a'!V$5*10000</f>
        <v>7.9932279970561195</v>
      </c>
      <c r="D37" s="378">
        <f>'CH 2.7'!D37/'CH 2.7 a'!V$6*10000</f>
        <v>28.439861875718712</v>
      </c>
      <c r="E37" s="378">
        <f>'CH 2.7'!E37/'CH 2.7 a'!V$7*10000</f>
        <v>21.845299849911012</v>
      </c>
      <c r="F37" s="378">
        <f>'CH 2.7'!F37/'CH 2.7 a'!V$8*10000</f>
        <v>26.82550241104429</v>
      </c>
      <c r="G37" s="378">
        <f>'CH 2.7'!G37/'CH 2.7 a'!V$9*10000</f>
        <v>22.976709035526991</v>
      </c>
      <c r="H37" s="378">
        <f>'CH 2.7'!H37/'CH 2.7 a'!V$3*10000</f>
        <v>23.942447597770101</v>
      </c>
      <c r="I37" s="143" t="s">
        <v>72</v>
      </c>
    </row>
    <row r="38" spans="1:9" ht="18" x14ac:dyDescent="0.25">
      <c r="A38" s="105" t="s">
        <v>13</v>
      </c>
      <c r="B38" s="378" t="s">
        <v>11</v>
      </c>
      <c r="C38" s="378" t="s">
        <v>31</v>
      </c>
      <c r="D38" s="378">
        <f>'CH 2.7'!D38/'CH 2.7 a'!V$6*10000</f>
        <v>20.832207591236106</v>
      </c>
      <c r="E38" s="378">
        <f>'CH 2.7'!E38/'CH 2.7 a'!V$7*10000</f>
        <v>19.772941408558427</v>
      </c>
      <c r="F38" s="378">
        <f>'CH 2.7'!F38/'CH 2.7 a'!V$8*10000</f>
        <v>26.82550241104429</v>
      </c>
      <c r="G38" s="378">
        <f>'CH 2.7'!G38/'CH 2.7 a'!V$9*10000</f>
        <v>22.976709035526991</v>
      </c>
      <c r="H38" s="378" t="s">
        <v>11</v>
      </c>
      <c r="I38" s="144" t="s">
        <v>14</v>
      </c>
    </row>
    <row r="39" spans="1:9" ht="18" x14ac:dyDescent="0.25">
      <c r="A39" s="105" t="s">
        <v>15</v>
      </c>
      <c r="B39" s="378" t="s">
        <v>11</v>
      </c>
      <c r="C39" s="378" t="s">
        <v>31</v>
      </c>
      <c r="D39" s="378">
        <f>'CH 2.7'!D39/'CH 2.7 a'!V$6*10000</f>
        <v>7.6076542844826101</v>
      </c>
      <c r="E39" s="378">
        <f>'CH 2.7'!E39/'CH 2.7 a'!V$7*10000</f>
        <v>2.0723584413525811</v>
      </c>
      <c r="F39" s="282" t="s">
        <v>171</v>
      </c>
      <c r="G39" s="282" t="s">
        <v>171</v>
      </c>
      <c r="H39" s="378" t="s">
        <v>11</v>
      </c>
      <c r="I39" s="145" t="s">
        <v>16</v>
      </c>
    </row>
    <row r="40" spans="1:9" ht="18.75" thickBot="1" x14ac:dyDescent="0.3">
      <c r="A40" s="115" t="s">
        <v>9</v>
      </c>
      <c r="B40" s="166">
        <f>'CH 2.7'!B40/'CH 2.7 a'!V$4*10000</f>
        <v>16.418802791070206</v>
      </c>
      <c r="C40" s="166">
        <f>'CH 2.7'!C40/'CH 2.7 a'!V$5*10000</f>
        <v>29.027683797066363</v>
      </c>
      <c r="D40" s="166">
        <f>'CH 2.7'!D40/'CH 2.7 a'!V$6*10000</f>
        <v>7.6868519762118188</v>
      </c>
      <c r="E40" s="166">
        <f>'CH 2.7'!E40/'CH 2.7 a'!V$7*10000</f>
        <v>5.9507220447616431</v>
      </c>
      <c r="F40" s="166">
        <f>'CH 2.7'!F40/'CH 2.7 a'!V$8*10000</f>
        <v>6.4625561142068353</v>
      </c>
      <c r="G40" s="166">
        <f>'CH 2.7'!G40/'CH 2.7 a'!V$9*10000</f>
        <v>2.213003365870605</v>
      </c>
      <c r="H40" s="380">
        <f>'CH 2.7'!H40/'CH 2.7 a'!V$3*10000</f>
        <v>9.0666379761121352</v>
      </c>
      <c r="I40" s="147" t="s">
        <v>10</v>
      </c>
    </row>
    <row r="41" spans="1:9" ht="15.75" thickTop="1" x14ac:dyDescent="0.25"/>
  </sheetData>
  <mergeCells count="1">
    <mergeCell ref="M1:R1"/>
  </mergeCells>
  <printOptions horizontalCentered="1"/>
  <pageMargins left="0.45" right="0.45" top="0.5" bottom="0.5" header="0.3" footer="0.3"/>
  <pageSetup paperSize="9" scale="54" orientation="portrait" r:id="rId1"/>
  <colBreaks count="1" manualBreakCount="1">
    <brk id="9" max="41"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zoomScaleNormal="100" zoomScaleSheetLayoutView="100" workbookViewId="0">
      <selection activeCell="A4" sqref="A4"/>
    </sheetView>
  </sheetViews>
  <sheetFormatPr defaultRowHeight="15" x14ac:dyDescent="0.25"/>
  <cols>
    <col min="1" max="1" width="93.85546875" customWidth="1"/>
  </cols>
  <sheetData>
    <row r="1" spans="1:1" ht="51.75" x14ac:dyDescent="1.05">
      <c r="A1" s="76" t="s">
        <v>133</v>
      </c>
    </row>
    <row r="2" spans="1:1" ht="46.5" x14ac:dyDescent="0.25">
      <c r="A2" s="77" t="s">
        <v>134</v>
      </c>
    </row>
  </sheetData>
  <printOptions horizontalCentered="1" verticalCentered="1"/>
  <pageMargins left="0.45" right="0.45" top="0.5" bottom="0.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rightToLeft="1" view="pageBreakPreview" topLeftCell="C7" zoomScale="85" zoomScaleNormal="85" zoomScaleSheetLayoutView="85" workbookViewId="0">
      <selection activeCell="J1" sqref="J1:J1048576"/>
    </sheetView>
  </sheetViews>
  <sheetFormatPr defaultRowHeight="15" x14ac:dyDescent="0.25"/>
  <cols>
    <col min="1" max="1" width="29.28515625" customWidth="1"/>
    <col min="2" max="7" width="11.7109375" customWidth="1"/>
    <col min="8" max="8" width="11.28515625" bestFit="1" customWidth="1"/>
    <col min="9" max="9" width="24.7109375" customWidth="1"/>
    <col min="10" max="10" width="11.5703125" hidden="1" customWidth="1"/>
    <col min="11" max="11" width="11.5703125" bestFit="1" customWidth="1"/>
    <col min="13" max="13" width="13.28515625" bestFit="1" customWidth="1"/>
    <col min="14" max="14" width="11.5703125" bestFit="1" customWidth="1"/>
    <col min="19" max="19" width="9.85546875" bestFit="1" customWidth="1"/>
  </cols>
  <sheetData>
    <row r="1" spans="1:17" ht="18.75" x14ac:dyDescent="0.45">
      <c r="A1" s="250" t="s">
        <v>232</v>
      </c>
      <c r="B1" s="87"/>
      <c r="C1" s="87"/>
      <c r="D1" s="87"/>
      <c r="E1" s="87"/>
      <c r="F1" s="87"/>
      <c r="G1" s="87"/>
      <c r="H1" s="87"/>
      <c r="I1" s="87"/>
    </row>
    <row r="2" spans="1:17" x14ac:dyDescent="0.25">
      <c r="A2" s="251" t="s">
        <v>233</v>
      </c>
      <c r="B2" s="86"/>
      <c r="C2" s="86"/>
      <c r="D2" s="86"/>
      <c r="E2" s="86"/>
      <c r="F2" s="86"/>
      <c r="G2" s="86"/>
      <c r="H2" s="86"/>
      <c r="I2" s="86"/>
    </row>
    <row r="3" spans="1:17" ht="16.5" x14ac:dyDescent="0.35">
      <c r="A3" s="254" t="s">
        <v>63</v>
      </c>
      <c r="B3" s="84"/>
      <c r="C3" s="84"/>
      <c r="D3" s="84"/>
      <c r="E3" s="84"/>
      <c r="F3" s="84"/>
      <c r="G3" s="84"/>
      <c r="H3" s="84"/>
      <c r="I3" s="34" t="s">
        <v>64</v>
      </c>
    </row>
    <row r="4" spans="1:17" ht="18" x14ac:dyDescent="0.45">
      <c r="A4" s="103"/>
      <c r="B4" s="111" t="s">
        <v>181</v>
      </c>
      <c r="C4" s="112" t="s">
        <v>60</v>
      </c>
      <c r="D4" s="112" t="s">
        <v>62</v>
      </c>
      <c r="E4" s="112" t="s">
        <v>182</v>
      </c>
      <c r="F4" s="112" t="s">
        <v>183</v>
      </c>
      <c r="G4" s="113" t="s">
        <v>184</v>
      </c>
      <c r="H4" s="114" t="s">
        <v>59</v>
      </c>
      <c r="I4" s="103"/>
    </row>
    <row r="5" spans="1:17" ht="19.5" thickBot="1" x14ac:dyDescent="0.5">
      <c r="A5" s="109" t="s">
        <v>180</v>
      </c>
      <c r="B5" s="118" t="s">
        <v>1</v>
      </c>
      <c r="C5" s="119" t="s">
        <v>2</v>
      </c>
      <c r="D5" s="119" t="s">
        <v>3</v>
      </c>
      <c r="E5" s="119" t="s">
        <v>4</v>
      </c>
      <c r="F5" s="119" t="s">
        <v>5</v>
      </c>
      <c r="G5" s="120" t="s">
        <v>6</v>
      </c>
      <c r="H5" s="121" t="s">
        <v>169</v>
      </c>
      <c r="I5" s="210" t="s">
        <v>179</v>
      </c>
      <c r="Q5" s="3"/>
    </row>
    <row r="6" spans="1:17" x14ac:dyDescent="0.25">
      <c r="A6" s="122">
        <v>2013</v>
      </c>
      <c r="B6" s="106"/>
      <c r="C6" s="106"/>
      <c r="D6" s="106"/>
      <c r="E6" s="106"/>
      <c r="F6" s="106"/>
      <c r="G6" s="106"/>
      <c r="H6" s="124"/>
      <c r="I6" s="123">
        <v>2013</v>
      </c>
      <c r="M6" t="s">
        <v>273</v>
      </c>
      <c r="N6">
        <v>5</v>
      </c>
    </row>
    <row r="7" spans="1:17" ht="18" x14ac:dyDescent="0.25">
      <c r="A7" s="116" t="s">
        <v>24</v>
      </c>
      <c r="B7" s="169">
        <f>SUM(B8:B9)</f>
        <v>1115900</v>
      </c>
      <c r="C7" s="169">
        <v>4494897</v>
      </c>
      <c r="D7" s="169">
        <f>SUM(D8:D9)</f>
        <v>11427012</v>
      </c>
      <c r="E7" s="169">
        <f>SUM(E8:E9)</f>
        <v>14186501</v>
      </c>
      <c r="F7" s="169">
        <v>6520744</v>
      </c>
      <c r="G7" s="169">
        <f>SUM(G8:G9)</f>
        <v>3233456</v>
      </c>
      <c r="H7" s="125">
        <f>SUM(B7:G7)</f>
        <v>40978510</v>
      </c>
      <c r="I7" s="143" t="s">
        <v>162</v>
      </c>
      <c r="M7" s="3"/>
      <c r="P7" s="2"/>
    </row>
    <row r="8" spans="1:17" ht="18" x14ac:dyDescent="0.25">
      <c r="A8" s="105" t="s">
        <v>25</v>
      </c>
      <c r="B8" s="37">
        <v>850027</v>
      </c>
      <c r="C8" s="297" t="s">
        <v>11</v>
      </c>
      <c r="D8" s="37">
        <v>10613250</v>
      </c>
      <c r="E8" s="37">
        <v>13559919</v>
      </c>
      <c r="F8" s="297" t="s">
        <v>11</v>
      </c>
      <c r="G8" s="37">
        <v>1925205</v>
      </c>
      <c r="H8" s="298" t="s">
        <v>11</v>
      </c>
      <c r="I8" s="144" t="s">
        <v>27</v>
      </c>
    </row>
    <row r="9" spans="1:17" ht="18" x14ac:dyDescent="0.25">
      <c r="A9" s="105" t="s">
        <v>26</v>
      </c>
      <c r="B9" s="37">
        <v>265873</v>
      </c>
      <c r="C9" s="297" t="s">
        <v>11</v>
      </c>
      <c r="D9" s="37">
        <v>813762</v>
      </c>
      <c r="E9" s="37">
        <v>626582</v>
      </c>
      <c r="F9" s="297" t="s">
        <v>11</v>
      </c>
      <c r="G9" s="37">
        <v>1308251</v>
      </c>
      <c r="H9" s="298" t="s">
        <v>11</v>
      </c>
      <c r="I9" s="145" t="s">
        <v>28</v>
      </c>
      <c r="P9" s="2"/>
    </row>
    <row r="10" spans="1:17" ht="13.5" customHeight="1" thickBot="1" x14ac:dyDescent="0.3">
      <c r="A10" s="104" t="s">
        <v>76</v>
      </c>
      <c r="B10" s="156">
        <f t="shared" ref="B10:G10" si="0">B7/365</f>
        <v>3057.2602739726026</v>
      </c>
      <c r="C10" s="156">
        <f t="shared" si="0"/>
        <v>12314.786301369862</v>
      </c>
      <c r="D10" s="156" t="s">
        <v>31</v>
      </c>
      <c r="E10" s="156">
        <f t="shared" si="0"/>
        <v>38867.126027397258</v>
      </c>
      <c r="F10" s="159">
        <f t="shared" si="0"/>
        <v>17865.05205479452</v>
      </c>
      <c r="G10" s="156">
        <f t="shared" si="0"/>
        <v>8858.7835616438351</v>
      </c>
      <c r="H10" s="160">
        <f>(H7/365)</f>
        <v>112269.89041095891</v>
      </c>
      <c r="I10" s="143" t="s">
        <v>172</v>
      </c>
      <c r="K10" t="s">
        <v>255</v>
      </c>
      <c r="M10" s="2">
        <f>((EXP(LN(H37/H17)/N6)-1)*100)</f>
        <v>-0.48311705115557935</v>
      </c>
    </row>
    <row r="11" spans="1:17" x14ac:dyDescent="0.25">
      <c r="A11" s="122">
        <v>2014</v>
      </c>
      <c r="B11" s="106"/>
      <c r="C11" s="106"/>
      <c r="D11" s="106"/>
      <c r="E11" s="106"/>
      <c r="F11" s="106"/>
      <c r="G11" s="106"/>
      <c r="H11" s="124"/>
      <c r="I11" s="123">
        <v>2014</v>
      </c>
      <c r="N11" s="1"/>
    </row>
    <row r="12" spans="1:17" ht="18" x14ac:dyDescent="0.25">
      <c r="A12" s="116" t="s">
        <v>77</v>
      </c>
      <c r="B12" s="298" t="s">
        <v>11</v>
      </c>
      <c r="C12" s="169">
        <v>4809980</v>
      </c>
      <c r="D12" s="169">
        <f>SUM(D13:D14)</f>
        <v>12075030</v>
      </c>
      <c r="E12" s="169">
        <f>SUM(E13:E14)</f>
        <v>15039301</v>
      </c>
      <c r="F12" s="169">
        <v>5895289</v>
      </c>
      <c r="G12" s="169">
        <f>SUM(G13:G14)</f>
        <v>3199975</v>
      </c>
      <c r="H12" s="324">
        <f>SUM(B12:G12)</f>
        <v>41019575</v>
      </c>
      <c r="I12" s="143" t="s">
        <v>162</v>
      </c>
      <c r="K12" t="s">
        <v>288</v>
      </c>
      <c r="M12" s="24">
        <f>H37/12</f>
        <v>3758104.4166666665</v>
      </c>
      <c r="N12" s="1"/>
    </row>
    <row r="13" spans="1:17" ht="18" x14ac:dyDescent="0.25">
      <c r="A13" s="105" t="s">
        <v>25</v>
      </c>
      <c r="B13" s="297" t="s">
        <v>11</v>
      </c>
      <c r="C13" s="297" t="s">
        <v>11</v>
      </c>
      <c r="D13" s="37">
        <v>11130708</v>
      </c>
      <c r="E13" s="37">
        <v>14324032</v>
      </c>
      <c r="F13" s="297" t="s">
        <v>11</v>
      </c>
      <c r="G13" s="37">
        <v>1872605</v>
      </c>
      <c r="H13" s="298" t="s">
        <v>11</v>
      </c>
      <c r="I13" s="144" t="s">
        <v>27</v>
      </c>
      <c r="K13" t="s">
        <v>289</v>
      </c>
      <c r="M13" s="214">
        <f>H37/365</f>
        <v>123554.11780821918</v>
      </c>
    </row>
    <row r="14" spans="1:17" ht="18" x14ac:dyDescent="0.25">
      <c r="A14" s="105" t="s">
        <v>26</v>
      </c>
      <c r="B14" s="297" t="s">
        <v>11</v>
      </c>
      <c r="C14" s="297" t="s">
        <v>11</v>
      </c>
      <c r="D14" s="37">
        <v>944322</v>
      </c>
      <c r="E14" s="37">
        <v>715269</v>
      </c>
      <c r="F14" s="297" t="s">
        <v>11</v>
      </c>
      <c r="G14" s="37">
        <v>1327370</v>
      </c>
      <c r="H14" s="298" t="s">
        <v>11</v>
      </c>
      <c r="I14" s="145" t="s">
        <v>28</v>
      </c>
    </row>
    <row r="15" spans="1:17" ht="15" customHeight="1" thickBot="1" x14ac:dyDescent="0.3">
      <c r="A15" s="104" t="s">
        <v>76</v>
      </c>
      <c r="B15" s="200" t="s">
        <v>11</v>
      </c>
      <c r="C15" s="156">
        <f>C12/365</f>
        <v>13178.027397260274</v>
      </c>
      <c r="D15" s="156" t="s">
        <v>31</v>
      </c>
      <c r="E15" s="156">
        <v>41204</v>
      </c>
      <c r="F15" s="159">
        <f>F12/365</f>
        <v>16151.476712328767</v>
      </c>
      <c r="G15" s="156">
        <f>G12/365</f>
        <v>8767.0547945205471</v>
      </c>
      <c r="H15" s="298" t="s">
        <v>11</v>
      </c>
      <c r="I15" s="143" t="s">
        <v>172</v>
      </c>
      <c r="M15" s="3"/>
    </row>
    <row r="16" spans="1:17" x14ac:dyDescent="0.25">
      <c r="A16" s="122">
        <v>2015</v>
      </c>
      <c r="B16" s="106"/>
      <c r="C16" s="106"/>
      <c r="D16" s="106"/>
      <c r="E16" s="106"/>
      <c r="F16" s="106"/>
      <c r="G16" s="106"/>
      <c r="H16" s="124"/>
      <c r="I16" s="123">
        <v>2015</v>
      </c>
    </row>
    <row r="17" spans="1:16" ht="18" x14ac:dyDescent="0.25">
      <c r="A17" s="116" t="s">
        <v>77</v>
      </c>
      <c r="B17" s="169">
        <f>SUM(B18:B19)</f>
        <v>1092150</v>
      </c>
      <c r="C17" s="169">
        <v>4835855</v>
      </c>
      <c r="D17" s="169">
        <f>SUM(D18:D19)</f>
        <v>16474961</v>
      </c>
      <c r="E17" s="169">
        <f>SUM(E18:E19)</f>
        <v>15376503</v>
      </c>
      <c r="F17" s="298">
        <v>5314071</v>
      </c>
      <c r="G17" s="169">
        <f>SUM(G18:G19)</f>
        <v>3109044</v>
      </c>
      <c r="H17" s="298">
        <f>SUM(B17:G17)</f>
        <v>46202584</v>
      </c>
      <c r="I17" s="143" t="s">
        <v>162</v>
      </c>
    </row>
    <row r="18" spans="1:16" ht="18" x14ac:dyDescent="0.25">
      <c r="A18" s="105" t="s">
        <v>25</v>
      </c>
      <c r="B18" s="37">
        <v>893199</v>
      </c>
      <c r="C18" s="297" t="s">
        <v>11</v>
      </c>
      <c r="D18" s="37">
        <v>15191784</v>
      </c>
      <c r="E18" s="37">
        <v>14593280</v>
      </c>
      <c r="F18" s="297" t="s">
        <v>11</v>
      </c>
      <c r="G18" s="37">
        <v>1805174</v>
      </c>
      <c r="H18" s="298" t="s">
        <v>11</v>
      </c>
      <c r="I18" s="144" t="s">
        <v>27</v>
      </c>
    </row>
    <row r="19" spans="1:16" ht="18" x14ac:dyDescent="0.25">
      <c r="A19" s="105" t="s">
        <v>26</v>
      </c>
      <c r="B19" s="37">
        <v>198951</v>
      </c>
      <c r="C19" s="297" t="s">
        <v>11</v>
      </c>
      <c r="D19" s="37">
        <v>1283177</v>
      </c>
      <c r="E19" s="37">
        <v>783223</v>
      </c>
      <c r="F19" s="297" t="s">
        <v>11</v>
      </c>
      <c r="G19" s="37">
        <v>1303870</v>
      </c>
      <c r="H19" s="298" t="s">
        <v>11</v>
      </c>
      <c r="I19" s="145" t="s">
        <v>28</v>
      </c>
    </row>
    <row r="20" spans="1:16" ht="14.25" customHeight="1" thickBot="1" x14ac:dyDescent="0.3">
      <c r="A20" s="104" t="s">
        <v>76</v>
      </c>
      <c r="B20" s="156">
        <v>2992</v>
      </c>
      <c r="C20" s="156">
        <f>C17/365</f>
        <v>13248.917808219177</v>
      </c>
      <c r="D20" s="156" t="s">
        <v>31</v>
      </c>
      <c r="E20" s="156">
        <v>42127</v>
      </c>
      <c r="F20" s="297" t="s">
        <v>11</v>
      </c>
      <c r="G20" s="156">
        <v>3518</v>
      </c>
      <c r="H20" s="298" t="s">
        <v>11</v>
      </c>
      <c r="I20" s="143" t="s">
        <v>172</v>
      </c>
    </row>
    <row r="21" spans="1:16" x14ac:dyDescent="0.25">
      <c r="A21" s="122">
        <v>2016</v>
      </c>
      <c r="B21" s="106"/>
      <c r="C21" s="106"/>
      <c r="D21" s="106"/>
      <c r="E21" s="106"/>
      <c r="F21" s="106"/>
      <c r="G21" s="106"/>
      <c r="H21" s="124"/>
      <c r="I21" s="123">
        <v>2016</v>
      </c>
    </row>
    <row r="22" spans="1:16" ht="18" x14ac:dyDescent="0.25">
      <c r="A22" s="116" t="s">
        <v>77</v>
      </c>
      <c r="B22" s="169">
        <f>SUM(B23:B24)</f>
        <v>1747743</v>
      </c>
      <c r="C22" s="169">
        <v>4485578</v>
      </c>
      <c r="D22" s="169">
        <f>SUM(D23:D24)</f>
        <v>14529099</v>
      </c>
      <c r="E22" s="169">
        <f>SUM(E23:E24)</f>
        <v>15616509</v>
      </c>
      <c r="F22" s="298">
        <v>5799564</v>
      </c>
      <c r="G22" s="169">
        <f>SUM(G23:G24)</f>
        <v>3168948</v>
      </c>
      <c r="H22" s="136">
        <f>SUM(B22:G22)</f>
        <v>45347441</v>
      </c>
      <c r="I22" s="143" t="s">
        <v>162</v>
      </c>
      <c r="K22" s="21"/>
      <c r="L22" s="21"/>
      <c r="M22" s="21"/>
      <c r="N22" s="21"/>
      <c r="O22" s="21"/>
      <c r="P22" s="21"/>
    </row>
    <row r="23" spans="1:16" ht="18" x14ac:dyDescent="0.25">
      <c r="A23" s="105" t="s">
        <v>25</v>
      </c>
      <c r="B23" s="37">
        <v>1262164</v>
      </c>
      <c r="C23" s="297" t="s">
        <v>11</v>
      </c>
      <c r="D23" s="37">
        <v>12968299</v>
      </c>
      <c r="E23" s="37">
        <v>14801984</v>
      </c>
      <c r="F23" s="297" t="s">
        <v>11</v>
      </c>
      <c r="G23" s="37">
        <v>1870065</v>
      </c>
      <c r="H23" s="137" t="s">
        <v>11</v>
      </c>
      <c r="I23" s="144" t="s">
        <v>27</v>
      </c>
    </row>
    <row r="24" spans="1:16" ht="18" x14ac:dyDescent="0.25">
      <c r="A24" s="105" t="s">
        <v>26</v>
      </c>
      <c r="B24" s="37">
        <v>485579</v>
      </c>
      <c r="C24" s="297" t="s">
        <v>11</v>
      </c>
      <c r="D24" s="37">
        <v>1560800</v>
      </c>
      <c r="E24" s="37">
        <v>814525</v>
      </c>
      <c r="F24" s="297" t="s">
        <v>11</v>
      </c>
      <c r="G24" s="37">
        <v>1298883</v>
      </c>
      <c r="H24" s="137" t="s">
        <v>11</v>
      </c>
      <c r="I24" s="145" t="s">
        <v>28</v>
      </c>
    </row>
    <row r="25" spans="1:16" ht="14.25" customHeight="1" thickBot="1" x14ac:dyDescent="0.3">
      <c r="A25" s="104" t="s">
        <v>76</v>
      </c>
      <c r="B25" s="156">
        <v>4788</v>
      </c>
      <c r="C25" s="156">
        <f>C22/365</f>
        <v>12289.254794520548</v>
      </c>
      <c r="D25" s="156" t="s">
        <v>31</v>
      </c>
      <c r="E25" s="156">
        <v>42785</v>
      </c>
      <c r="F25" s="297" t="s">
        <v>11</v>
      </c>
      <c r="G25" s="156">
        <v>8682</v>
      </c>
      <c r="H25" s="298" t="s">
        <v>11</v>
      </c>
      <c r="I25" s="143" t="s">
        <v>172</v>
      </c>
    </row>
    <row r="26" spans="1:16" x14ac:dyDescent="0.25">
      <c r="A26" s="122">
        <v>2017</v>
      </c>
      <c r="B26" s="106"/>
      <c r="C26" s="106"/>
      <c r="D26" s="106"/>
      <c r="E26" s="106"/>
      <c r="F26" s="106"/>
      <c r="G26" s="106"/>
      <c r="H26" s="124"/>
      <c r="I26" s="123">
        <v>2017</v>
      </c>
    </row>
    <row r="27" spans="1:16" ht="18" x14ac:dyDescent="0.25">
      <c r="A27" s="116" t="s">
        <v>77</v>
      </c>
      <c r="B27" s="169">
        <f>SUM(B28:B29)</f>
        <v>1508284</v>
      </c>
      <c r="C27" s="169">
        <v>4610970</v>
      </c>
      <c r="D27" s="169">
        <f>SUM(D28:D29)</f>
        <v>11915944</v>
      </c>
      <c r="E27" s="169">
        <f>SUM(E28:E29)</f>
        <v>15792546</v>
      </c>
      <c r="F27" s="298">
        <v>6720902</v>
      </c>
      <c r="G27" s="169">
        <f>SUM(G28:G29)</f>
        <v>3235403</v>
      </c>
      <c r="H27" s="136">
        <f>SUM(B27:G27)</f>
        <v>43784049</v>
      </c>
      <c r="I27" s="143" t="s">
        <v>162</v>
      </c>
      <c r="K27" s="19"/>
    </row>
    <row r="28" spans="1:16" ht="18" x14ac:dyDescent="0.25">
      <c r="A28" s="105" t="s">
        <v>25</v>
      </c>
      <c r="B28" s="37">
        <v>1094510</v>
      </c>
      <c r="C28" s="297" t="s">
        <v>31</v>
      </c>
      <c r="D28" s="37">
        <v>10785281</v>
      </c>
      <c r="E28" s="37">
        <v>14994707</v>
      </c>
      <c r="F28" s="297" t="s">
        <v>11</v>
      </c>
      <c r="G28" s="37">
        <v>2069535</v>
      </c>
      <c r="H28" s="137" t="s">
        <v>11</v>
      </c>
      <c r="I28" s="144" t="s">
        <v>27</v>
      </c>
    </row>
    <row r="29" spans="1:16" ht="18" x14ac:dyDescent="0.25">
      <c r="A29" s="105" t="s">
        <v>26</v>
      </c>
      <c r="B29" s="37">
        <v>413774</v>
      </c>
      <c r="C29" s="297" t="s">
        <v>31</v>
      </c>
      <c r="D29" s="37">
        <v>1130663</v>
      </c>
      <c r="E29" s="37">
        <v>797839</v>
      </c>
      <c r="F29" s="297" t="s">
        <v>11</v>
      </c>
      <c r="G29" s="37">
        <v>1165868</v>
      </c>
      <c r="H29" s="137" t="s">
        <v>11</v>
      </c>
      <c r="I29" s="145" t="s">
        <v>28</v>
      </c>
    </row>
    <row r="30" spans="1:16" ht="18.75" thickBot="1" x14ac:dyDescent="0.3">
      <c r="A30" s="115" t="s">
        <v>76</v>
      </c>
      <c r="B30" s="130">
        <v>4132</v>
      </c>
      <c r="C30" s="166">
        <v>12632.8</v>
      </c>
      <c r="D30" s="312" t="s">
        <v>31</v>
      </c>
      <c r="E30" s="166">
        <v>43267.199999999997</v>
      </c>
      <c r="F30" s="299"/>
      <c r="G30" s="130"/>
      <c r="H30" s="138" t="s">
        <v>11</v>
      </c>
      <c r="I30" s="147" t="s">
        <v>172</v>
      </c>
    </row>
    <row r="31" spans="1:16" ht="15.75" thickTop="1" x14ac:dyDescent="0.25">
      <c r="A31" s="122">
        <v>2018</v>
      </c>
      <c r="B31" s="106"/>
      <c r="C31" s="106"/>
      <c r="D31" s="106"/>
      <c r="E31" s="106"/>
      <c r="F31" s="106"/>
      <c r="G31" s="106"/>
      <c r="H31" s="124"/>
      <c r="I31" s="123">
        <v>2018</v>
      </c>
    </row>
    <row r="32" spans="1:16" ht="18" x14ac:dyDescent="0.25">
      <c r="A32" s="116" t="s">
        <v>77</v>
      </c>
      <c r="B32" s="169">
        <f>SUM(B33:B34)</f>
        <v>1503728</v>
      </c>
      <c r="C32" s="169">
        <v>4504244</v>
      </c>
      <c r="D32" s="169">
        <f>SUM(D33:D34)</f>
        <v>12985589</v>
      </c>
      <c r="E32" s="169">
        <f>SUM(E33:E34)</f>
        <v>15513138</v>
      </c>
      <c r="F32" s="298">
        <v>6681639</v>
      </c>
      <c r="G32" s="169">
        <f>SUM(G33:G34)</f>
        <v>2967026</v>
      </c>
      <c r="H32" s="136">
        <f>SUM(B32:G32)</f>
        <v>44155364</v>
      </c>
      <c r="I32" s="143" t="s">
        <v>162</v>
      </c>
    </row>
    <row r="33" spans="1:11" ht="18" x14ac:dyDescent="0.25">
      <c r="A33" s="105" t="s">
        <v>25</v>
      </c>
      <c r="B33" s="37">
        <v>1049770</v>
      </c>
      <c r="C33" s="297" t="s">
        <v>31</v>
      </c>
      <c r="D33" s="37">
        <v>11904504</v>
      </c>
      <c r="E33" s="37">
        <v>14764347</v>
      </c>
      <c r="F33" s="297" t="s">
        <v>11</v>
      </c>
      <c r="G33" s="37">
        <v>1988622</v>
      </c>
      <c r="H33" s="137" t="s">
        <v>11</v>
      </c>
      <c r="I33" s="144" t="s">
        <v>27</v>
      </c>
    </row>
    <row r="34" spans="1:11" ht="18" x14ac:dyDescent="0.25">
      <c r="A34" s="105" t="s">
        <v>26</v>
      </c>
      <c r="B34" s="37">
        <v>453958</v>
      </c>
      <c r="C34" s="297" t="s">
        <v>31</v>
      </c>
      <c r="D34" s="37">
        <v>1081085</v>
      </c>
      <c r="E34" s="37">
        <v>748791</v>
      </c>
      <c r="F34" s="297" t="s">
        <v>11</v>
      </c>
      <c r="G34" s="37">
        <v>978404</v>
      </c>
      <c r="H34" s="137" t="s">
        <v>11</v>
      </c>
      <c r="I34" s="145" t="s">
        <v>28</v>
      </c>
    </row>
    <row r="35" spans="1:11" ht="18.75" thickBot="1" x14ac:dyDescent="0.3">
      <c r="A35" s="115" t="s">
        <v>76</v>
      </c>
      <c r="B35" s="130">
        <v>4120</v>
      </c>
      <c r="C35" s="166">
        <f>C32/366</f>
        <v>12306.677595628415</v>
      </c>
      <c r="D35" s="312" t="s">
        <v>31</v>
      </c>
      <c r="E35" s="166"/>
      <c r="F35" s="299"/>
      <c r="G35" s="130"/>
      <c r="H35" s="138" t="s">
        <v>11</v>
      </c>
      <c r="I35" s="147" t="s">
        <v>172</v>
      </c>
    </row>
    <row r="36" spans="1:11" ht="15.75" thickTop="1" x14ac:dyDescent="0.25">
      <c r="A36" s="122">
        <v>2019</v>
      </c>
      <c r="B36" s="106"/>
      <c r="C36" s="106"/>
      <c r="D36" s="106"/>
      <c r="E36" s="106"/>
      <c r="F36" s="106"/>
      <c r="G36" s="106"/>
      <c r="H36" s="124"/>
      <c r="I36" s="123">
        <v>2019</v>
      </c>
    </row>
    <row r="37" spans="1:11" ht="18" x14ac:dyDescent="0.25">
      <c r="A37" s="116" t="s">
        <v>77</v>
      </c>
      <c r="B37" s="401">
        <v>1503728</v>
      </c>
      <c r="C37" s="401">
        <v>4504244</v>
      </c>
      <c r="D37" s="169">
        <v>12539438</v>
      </c>
      <c r="E37" s="169">
        <f>SUM(E38:E39)</f>
        <v>15660209</v>
      </c>
      <c r="F37" s="298">
        <v>7600727</v>
      </c>
      <c r="G37" s="169">
        <f>SUM(G38:G39)</f>
        <v>3288907</v>
      </c>
      <c r="H37" s="136">
        <f>SUM(B37:G37)</f>
        <v>45097253</v>
      </c>
      <c r="I37" s="143" t="s">
        <v>162</v>
      </c>
      <c r="K37" s="19"/>
    </row>
    <row r="38" spans="1:11" ht="18" x14ac:dyDescent="0.25">
      <c r="A38" s="105" t="s">
        <v>25</v>
      </c>
      <c r="B38" s="37"/>
      <c r="C38" s="297"/>
      <c r="D38" s="37"/>
      <c r="E38" s="37">
        <v>14947375</v>
      </c>
      <c r="F38" s="297" t="s">
        <v>31</v>
      </c>
      <c r="G38" s="37">
        <v>2223107</v>
      </c>
      <c r="H38" s="137" t="s">
        <v>11</v>
      </c>
      <c r="I38" s="144" t="s">
        <v>27</v>
      </c>
    </row>
    <row r="39" spans="1:11" ht="18" x14ac:dyDescent="0.25">
      <c r="A39" s="105" t="s">
        <v>26</v>
      </c>
      <c r="B39" s="37"/>
      <c r="C39" s="297"/>
      <c r="D39" s="37"/>
      <c r="E39" s="37">
        <v>712834</v>
      </c>
      <c r="F39" s="297" t="s">
        <v>31</v>
      </c>
      <c r="G39" s="37">
        <v>1065800</v>
      </c>
      <c r="H39" s="137" t="s">
        <v>11</v>
      </c>
      <c r="I39" s="145" t="s">
        <v>28</v>
      </c>
    </row>
    <row r="40" spans="1:11" ht="18.75" thickBot="1" x14ac:dyDescent="0.3">
      <c r="A40" s="115" t="s">
        <v>76</v>
      </c>
      <c r="B40" s="130"/>
      <c r="C40" s="166">
        <f>C37/366</f>
        <v>12306.677595628415</v>
      </c>
      <c r="D40" s="312" t="s">
        <v>31</v>
      </c>
      <c r="E40" s="166"/>
      <c r="F40" s="299"/>
      <c r="G40" s="130"/>
      <c r="H40" s="138" t="s">
        <v>11</v>
      </c>
      <c r="I40" s="147" t="s">
        <v>172</v>
      </c>
    </row>
    <row r="41" spans="1:11" ht="15.75" thickTop="1" x14ac:dyDescent="0.25"/>
  </sheetData>
  <printOptions horizontalCentered="1"/>
  <pageMargins left="0.45" right="0.45" top="0.5" bottom="0.5" header="0.3" footer="0.3"/>
  <pageSetup paperSize="9" scale="63" orientation="portrait" horizontalDpi="300" verticalDpi="300" r:id="rId1"/>
  <colBreaks count="1" manualBreakCount="1">
    <brk id="10" max="43"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rightToLeft="1" view="pageBreakPreview" zoomScaleNormal="100" zoomScaleSheetLayoutView="100" workbookViewId="0">
      <selection activeCell="L7" sqref="L7"/>
    </sheetView>
  </sheetViews>
  <sheetFormatPr defaultRowHeight="15" x14ac:dyDescent="0.25"/>
  <cols>
    <col min="1" max="1" width="9" customWidth="1"/>
    <col min="2" max="3" width="8.7109375" customWidth="1"/>
    <col min="4" max="4" width="10.7109375" customWidth="1"/>
    <col min="5" max="7" width="8.7109375" customWidth="1"/>
    <col min="8" max="8" width="10.28515625" bestFit="1" customWidth="1"/>
    <col min="9" max="9" width="8.7109375" customWidth="1"/>
    <col min="10" max="10" width="9.42578125" bestFit="1" customWidth="1"/>
    <col min="11" max="11" width="9.28515625" customWidth="1"/>
    <col min="12" max="12" width="12.7109375" bestFit="1" customWidth="1"/>
    <col min="13" max="13" width="12.140625" bestFit="1" customWidth="1"/>
    <col min="14" max="14" width="10.5703125" bestFit="1" customWidth="1"/>
    <col min="15" max="15" width="9.42578125" bestFit="1" customWidth="1"/>
    <col min="19" max="19" width="9.85546875" bestFit="1" customWidth="1"/>
  </cols>
  <sheetData>
    <row r="1" spans="1:17" ht="21" x14ac:dyDescent="0.45">
      <c r="A1" s="250" t="s">
        <v>234</v>
      </c>
      <c r="B1" s="87"/>
      <c r="C1" s="87"/>
      <c r="D1" s="87"/>
      <c r="E1" s="87"/>
      <c r="F1" s="87"/>
      <c r="G1" s="87"/>
      <c r="H1" s="87"/>
      <c r="I1" s="87"/>
    </row>
    <row r="2" spans="1:17" x14ac:dyDescent="0.25">
      <c r="A2" s="251" t="s">
        <v>235</v>
      </c>
      <c r="B2" s="86"/>
      <c r="C2" s="86"/>
      <c r="D2" s="86"/>
      <c r="E2" s="86"/>
      <c r="F2" s="86"/>
      <c r="G2" s="86"/>
      <c r="H2" s="86"/>
      <c r="I2" s="86"/>
    </row>
    <row r="3" spans="1:17" ht="16.5" x14ac:dyDescent="0.35">
      <c r="A3" s="29" t="s">
        <v>63</v>
      </c>
      <c r="B3" s="29"/>
      <c r="C3" s="29"/>
      <c r="D3" s="29"/>
      <c r="E3" s="29"/>
      <c r="F3" s="29"/>
      <c r="G3" s="29"/>
      <c r="H3" s="29"/>
      <c r="I3" s="30" t="s">
        <v>64</v>
      </c>
    </row>
    <row r="4" spans="1:17" ht="18" x14ac:dyDescent="0.45">
      <c r="A4" s="103"/>
      <c r="B4" s="111" t="s">
        <v>181</v>
      </c>
      <c r="C4" s="112" t="s">
        <v>60</v>
      </c>
      <c r="D4" s="112" t="s">
        <v>62</v>
      </c>
      <c r="E4" s="112" t="s">
        <v>182</v>
      </c>
      <c r="F4" s="112" t="s">
        <v>183</v>
      </c>
      <c r="G4" s="113" t="s">
        <v>184</v>
      </c>
      <c r="H4" s="114" t="s">
        <v>59</v>
      </c>
      <c r="I4" s="103"/>
      <c r="O4" s="3"/>
    </row>
    <row r="5" spans="1:17" ht="19.5" thickBot="1" x14ac:dyDescent="0.5">
      <c r="A5" s="109" t="s">
        <v>0</v>
      </c>
      <c r="B5" s="118" t="s">
        <v>1</v>
      </c>
      <c r="C5" s="119" t="s">
        <v>2</v>
      </c>
      <c r="D5" s="119" t="s">
        <v>3</v>
      </c>
      <c r="E5" s="119" t="s">
        <v>4</v>
      </c>
      <c r="F5" s="119" t="s">
        <v>5</v>
      </c>
      <c r="G5" s="120" t="s">
        <v>6</v>
      </c>
      <c r="H5" s="121" t="s">
        <v>169</v>
      </c>
      <c r="I5" s="110" t="s">
        <v>7</v>
      </c>
      <c r="K5" t="s">
        <v>260</v>
      </c>
      <c r="M5">
        <v>4</v>
      </c>
      <c r="O5" s="3"/>
      <c r="Q5" s="3"/>
    </row>
    <row r="6" spans="1:17" ht="18.75" customHeight="1" thickBot="1" x14ac:dyDescent="0.3">
      <c r="A6" s="220">
        <v>2013</v>
      </c>
      <c r="B6" s="37">
        <v>301147</v>
      </c>
      <c r="C6" s="37">
        <v>47891</v>
      </c>
      <c r="D6" s="37">
        <v>1712412</v>
      </c>
      <c r="E6" s="37">
        <v>308400</v>
      </c>
      <c r="F6" s="33">
        <v>115574</v>
      </c>
      <c r="G6" s="37">
        <v>221136</v>
      </c>
      <c r="H6" s="170">
        <f>SUM(B6:G6)</f>
        <v>2706560</v>
      </c>
      <c r="I6" s="225">
        <v>2013</v>
      </c>
      <c r="K6" t="s">
        <v>291</v>
      </c>
      <c r="M6" s="3"/>
      <c r="O6" s="3"/>
    </row>
    <row r="7" spans="1:17" ht="15.75" thickBot="1" x14ac:dyDescent="0.3">
      <c r="A7" s="220">
        <v>2014</v>
      </c>
      <c r="B7" s="148">
        <v>299739</v>
      </c>
      <c r="C7" s="37">
        <v>50087</v>
      </c>
      <c r="D7" s="37">
        <v>1699377</v>
      </c>
      <c r="E7" s="37">
        <v>319954</v>
      </c>
      <c r="F7" s="33" t="s">
        <v>11</v>
      </c>
      <c r="G7" s="37">
        <v>221526</v>
      </c>
      <c r="H7" s="170" t="s">
        <v>11</v>
      </c>
      <c r="I7" s="225">
        <v>2014</v>
      </c>
      <c r="L7" s="2">
        <f>(EXP(LN(H12/H9)/M5)-1)*100</f>
        <v>-3.2987900525470626</v>
      </c>
    </row>
    <row r="8" spans="1:17" ht="15.75" thickBot="1" x14ac:dyDescent="0.3">
      <c r="A8" s="220">
        <v>2015</v>
      </c>
      <c r="B8" s="37">
        <v>299417</v>
      </c>
      <c r="C8" s="37">
        <v>50778</v>
      </c>
      <c r="D8" s="37">
        <v>1705891</v>
      </c>
      <c r="E8" s="37">
        <v>326467</v>
      </c>
      <c r="F8" s="33" t="s">
        <v>11</v>
      </c>
      <c r="G8" s="37">
        <v>219930</v>
      </c>
      <c r="H8" s="170" t="s">
        <v>11</v>
      </c>
      <c r="I8" s="225">
        <v>2015</v>
      </c>
    </row>
    <row r="9" spans="1:17" x14ac:dyDescent="0.25">
      <c r="A9" s="220">
        <v>2016</v>
      </c>
      <c r="B9" s="37">
        <v>306315</v>
      </c>
      <c r="C9" s="37">
        <v>50971</v>
      </c>
      <c r="D9" s="37">
        <v>1648675</v>
      </c>
      <c r="E9" s="37">
        <v>343199</v>
      </c>
      <c r="F9" s="33">
        <v>307312</v>
      </c>
      <c r="G9" s="37">
        <v>233940</v>
      </c>
      <c r="H9" s="170">
        <f>SUM(B9:G9)</f>
        <v>2890412</v>
      </c>
      <c r="I9" s="225">
        <v>2016</v>
      </c>
      <c r="J9" s="21"/>
      <c r="K9" s="21" t="s">
        <v>290</v>
      </c>
      <c r="L9" s="21"/>
      <c r="M9" s="1">
        <f>H12/12</f>
        <v>210623.16666666666</v>
      </c>
      <c r="N9" s="21"/>
      <c r="O9" s="21"/>
    </row>
    <row r="10" spans="1:17" x14ac:dyDescent="0.25">
      <c r="A10" s="329">
        <v>2017</v>
      </c>
      <c r="B10" s="126">
        <v>301917</v>
      </c>
      <c r="C10" s="126">
        <v>52411</v>
      </c>
      <c r="D10" s="126">
        <v>1377215</v>
      </c>
      <c r="E10" s="126">
        <v>334771</v>
      </c>
      <c r="F10" s="126">
        <v>139001</v>
      </c>
      <c r="G10" s="126">
        <v>229380</v>
      </c>
      <c r="H10" s="127">
        <f>SUM(B10:G10)</f>
        <v>2434695</v>
      </c>
      <c r="I10" s="225">
        <v>2017</v>
      </c>
      <c r="J10" s="2"/>
      <c r="K10" s="2" t="s">
        <v>289</v>
      </c>
      <c r="L10" s="2"/>
      <c r="M10" s="20">
        <f>H12/365</f>
        <v>6924.597260273973</v>
      </c>
      <c r="N10" s="2"/>
      <c r="O10" s="2"/>
    </row>
    <row r="11" spans="1:17" x14ac:dyDescent="0.25">
      <c r="A11" s="329">
        <v>2018</v>
      </c>
      <c r="B11" s="338">
        <v>299964</v>
      </c>
      <c r="C11" s="126">
        <v>52567</v>
      </c>
      <c r="D11" s="126">
        <v>1410051</v>
      </c>
      <c r="E11" s="126">
        <v>336322</v>
      </c>
      <c r="F11" s="126">
        <v>143888</v>
      </c>
      <c r="G11" s="126">
        <v>223585</v>
      </c>
      <c r="H11" s="127">
        <f>SUM(B11:G11)</f>
        <v>2466377</v>
      </c>
      <c r="I11" s="225">
        <v>2018</v>
      </c>
      <c r="J11" s="2"/>
      <c r="K11" s="2"/>
      <c r="L11" s="2"/>
      <c r="M11" s="2"/>
      <c r="N11" s="2"/>
      <c r="O11" s="2"/>
    </row>
    <row r="12" spans="1:17" ht="15.75" thickBot="1" x14ac:dyDescent="0.3">
      <c r="A12" s="221">
        <v>2019</v>
      </c>
      <c r="B12" s="366">
        <v>299964</v>
      </c>
      <c r="C12" s="366">
        <v>52567</v>
      </c>
      <c r="D12" s="130">
        <v>1423805</v>
      </c>
      <c r="E12" s="130">
        <v>330507</v>
      </c>
      <c r="F12" s="130">
        <v>194900</v>
      </c>
      <c r="G12" s="130">
        <v>225735</v>
      </c>
      <c r="H12" s="132">
        <f>SUM(B12:G12)</f>
        <v>2527478</v>
      </c>
      <c r="I12" s="221">
        <v>2019</v>
      </c>
      <c r="N12" s="214"/>
    </row>
    <row r="13" spans="1:17" ht="15.75" thickTop="1" x14ac:dyDescent="0.25">
      <c r="A13" s="79" t="s">
        <v>163</v>
      </c>
      <c r="I13" s="50" t="s">
        <v>185</v>
      </c>
    </row>
  </sheetData>
  <printOptions horizontalCentered="1"/>
  <pageMargins left="0.45" right="0.45" top="0.5" bottom="0.5" header="0.3" footer="0.3"/>
  <pageSetup paperSize="9" scale="102" orientation="portrait" r:id="rId1"/>
  <colBreaks count="1" manualBreakCount="1">
    <brk id="10"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rightToLeft="1" zoomScaleNormal="100" zoomScaleSheetLayoutView="100" workbookViewId="0">
      <selection activeCell="E13" sqref="E13"/>
    </sheetView>
  </sheetViews>
  <sheetFormatPr defaultRowHeight="15" x14ac:dyDescent="0.25"/>
  <cols>
    <col min="1" max="1" width="32.42578125" customWidth="1"/>
    <col min="3" max="3" width="32.7109375" customWidth="1"/>
  </cols>
  <sheetData>
    <row r="1" spans="1:4" ht="26.25" x14ac:dyDescent="0.35">
      <c r="A1" s="74" t="s">
        <v>100</v>
      </c>
      <c r="B1" s="62"/>
      <c r="C1" s="75" t="s">
        <v>101</v>
      </c>
    </row>
    <row r="2" spans="1:4" ht="18.75" x14ac:dyDescent="0.25">
      <c r="A2" s="82" t="s">
        <v>114</v>
      </c>
      <c r="B2" s="63"/>
      <c r="C2" s="83" t="s">
        <v>115</v>
      </c>
    </row>
    <row r="3" spans="1:4" ht="18.75" x14ac:dyDescent="0.25">
      <c r="A3" s="82" t="s">
        <v>165</v>
      </c>
      <c r="B3" s="63"/>
      <c r="C3" s="83" t="s">
        <v>116</v>
      </c>
    </row>
    <row r="4" spans="1:4" ht="18.75" x14ac:dyDescent="0.25">
      <c r="A4" s="82" t="s">
        <v>117</v>
      </c>
      <c r="B4" s="63"/>
      <c r="C4" s="83" t="s">
        <v>166</v>
      </c>
    </row>
    <row r="5" spans="1:4" ht="9.75" customHeight="1" x14ac:dyDescent="0.4">
      <c r="A5" s="64"/>
      <c r="B5" s="64"/>
      <c r="C5" s="65"/>
    </row>
    <row r="6" spans="1:4" ht="26.25" x14ac:dyDescent="0.35">
      <c r="A6" s="74" t="s">
        <v>102</v>
      </c>
      <c r="B6" s="62"/>
      <c r="C6" s="75" t="s">
        <v>103</v>
      </c>
    </row>
    <row r="7" spans="1:4" ht="8.25" customHeight="1" x14ac:dyDescent="0.25">
      <c r="A7" s="66"/>
      <c r="B7" s="66"/>
      <c r="C7" s="67"/>
    </row>
    <row r="8" spans="1:4" ht="87" x14ac:dyDescent="0.25">
      <c r="A8" s="211" t="s">
        <v>167</v>
      </c>
      <c r="B8" s="66"/>
      <c r="C8" s="69" t="s">
        <v>118</v>
      </c>
    </row>
    <row r="9" spans="1:4" ht="7.5" customHeight="1" x14ac:dyDescent="0.25">
      <c r="A9" s="211"/>
      <c r="B9" s="66"/>
      <c r="C9" s="69"/>
    </row>
    <row r="10" spans="1:4" ht="43.5" x14ac:dyDescent="0.25">
      <c r="A10" s="211" t="s">
        <v>168</v>
      </c>
      <c r="B10" s="66"/>
      <c r="C10" s="69" t="s">
        <v>119</v>
      </c>
    </row>
    <row r="11" spans="1:4" ht="11.25" customHeight="1" x14ac:dyDescent="0.25">
      <c r="A11" s="211"/>
      <c r="B11" s="66"/>
      <c r="C11" s="69"/>
    </row>
    <row r="12" spans="1:4" ht="108.75" x14ac:dyDescent="0.25">
      <c r="A12" s="211" t="s">
        <v>177</v>
      </c>
      <c r="B12" s="66"/>
      <c r="C12" s="69" t="s">
        <v>178</v>
      </c>
      <c r="D12" s="95"/>
    </row>
    <row r="13" spans="1:4" ht="9.75" customHeight="1" x14ac:dyDescent="0.25">
      <c r="A13" s="68"/>
      <c r="B13" s="66"/>
      <c r="C13" s="69"/>
    </row>
    <row r="14" spans="1:4" ht="26.25" x14ac:dyDescent="0.35">
      <c r="A14" s="74" t="s">
        <v>104</v>
      </c>
      <c r="B14" s="62"/>
      <c r="C14" s="75" t="s">
        <v>120</v>
      </c>
    </row>
    <row r="15" spans="1:4" ht="18" x14ac:dyDescent="0.25">
      <c r="A15" s="212" t="s">
        <v>121</v>
      </c>
      <c r="B15" s="70"/>
      <c r="C15" s="213" t="s">
        <v>122</v>
      </c>
    </row>
    <row r="16" spans="1:4" ht="18" x14ac:dyDescent="0.25">
      <c r="A16" s="212" t="s">
        <v>123</v>
      </c>
      <c r="B16" s="71"/>
      <c r="C16" s="213" t="s">
        <v>64</v>
      </c>
    </row>
    <row r="17" spans="1:3" ht="18" x14ac:dyDescent="0.25">
      <c r="A17" s="212" t="s">
        <v>124</v>
      </c>
      <c r="B17" s="70"/>
      <c r="C17" s="213" t="s">
        <v>45</v>
      </c>
    </row>
    <row r="18" spans="1:3" ht="18" x14ac:dyDescent="0.25">
      <c r="A18" s="212" t="s">
        <v>125</v>
      </c>
      <c r="B18" s="70"/>
      <c r="C18" s="213" t="s">
        <v>46</v>
      </c>
    </row>
    <row r="19" spans="1:3" ht="15.75" x14ac:dyDescent="0.25">
      <c r="A19" s="212" t="s">
        <v>142</v>
      </c>
      <c r="C19" s="213" t="s">
        <v>141</v>
      </c>
    </row>
  </sheetData>
  <printOptions horizontalCentere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rightToLeft="1" zoomScaleNormal="100" zoomScaleSheetLayoutView="100" workbookViewId="0">
      <selection activeCell="B23" sqref="B23"/>
    </sheetView>
  </sheetViews>
  <sheetFormatPr defaultRowHeight="15" x14ac:dyDescent="0.25"/>
  <cols>
    <col min="1" max="1" width="32.28515625" customWidth="1"/>
    <col min="2" max="7" width="8.7109375" customWidth="1"/>
    <col min="8" max="8" width="28.7109375" customWidth="1"/>
    <col min="18" max="18" width="9.85546875" bestFit="1" customWidth="1"/>
  </cols>
  <sheetData>
    <row r="1" spans="1:23" ht="18.75" x14ac:dyDescent="0.45">
      <c r="A1" s="250" t="s">
        <v>236</v>
      </c>
      <c r="B1" s="87"/>
      <c r="C1" s="87"/>
      <c r="D1" s="87"/>
      <c r="E1" s="87"/>
      <c r="F1" s="87"/>
      <c r="G1" s="87"/>
      <c r="H1" s="87"/>
      <c r="I1" s="28"/>
    </row>
    <row r="2" spans="1:23" x14ac:dyDescent="0.25">
      <c r="A2" s="251" t="s">
        <v>237</v>
      </c>
      <c r="B2" s="86"/>
      <c r="C2" s="86"/>
      <c r="D2" s="86"/>
      <c r="E2" s="86"/>
      <c r="F2" s="86"/>
      <c r="G2" s="86"/>
      <c r="H2" s="86"/>
      <c r="I2" s="48"/>
    </row>
    <row r="3" spans="1:23" ht="16.5" x14ac:dyDescent="0.35">
      <c r="A3" s="173" t="s">
        <v>173</v>
      </c>
      <c r="H3" s="174" t="s">
        <v>174</v>
      </c>
    </row>
    <row r="4" spans="1:23" ht="18" x14ac:dyDescent="0.45">
      <c r="A4" s="103"/>
      <c r="B4" s="111" t="s">
        <v>181</v>
      </c>
      <c r="C4" s="112" t="s">
        <v>60</v>
      </c>
      <c r="D4" s="112" t="s">
        <v>62</v>
      </c>
      <c r="E4" s="112" t="s">
        <v>182</v>
      </c>
      <c r="F4" s="112" t="s">
        <v>183</v>
      </c>
      <c r="G4" s="113" t="s">
        <v>184</v>
      </c>
      <c r="H4" s="103"/>
      <c r="N4" s="3"/>
    </row>
    <row r="5" spans="1:23" ht="19.5" thickBot="1" x14ac:dyDescent="0.5">
      <c r="A5" s="109" t="s">
        <v>0</v>
      </c>
      <c r="B5" s="118" t="s">
        <v>1</v>
      </c>
      <c r="C5" s="119" t="s">
        <v>2</v>
      </c>
      <c r="D5" s="119" t="s">
        <v>3</v>
      </c>
      <c r="E5" s="119" t="s">
        <v>4</v>
      </c>
      <c r="F5" s="119" t="s">
        <v>5</v>
      </c>
      <c r="G5" s="120" t="s">
        <v>6</v>
      </c>
      <c r="H5" s="110" t="s">
        <v>7</v>
      </c>
    </row>
    <row r="6" spans="1:23" x14ac:dyDescent="0.25">
      <c r="A6" s="122">
        <v>2013</v>
      </c>
      <c r="B6" s="171"/>
      <c r="C6" s="171"/>
      <c r="D6" s="171"/>
      <c r="E6" s="171"/>
      <c r="F6" s="203"/>
      <c r="G6" s="171"/>
      <c r="H6" s="123">
        <v>2013</v>
      </c>
      <c r="I6" s="256"/>
      <c r="K6" s="2"/>
      <c r="L6" s="2"/>
      <c r="M6" s="2"/>
      <c r="N6" s="2"/>
      <c r="O6" s="2"/>
      <c r="P6" s="2"/>
      <c r="Q6" s="2"/>
    </row>
    <row r="7" spans="1:23" s="107" customFormat="1" ht="18.75" x14ac:dyDescent="0.25">
      <c r="A7" s="230" t="s">
        <v>196</v>
      </c>
      <c r="B7" s="38">
        <v>55.9</v>
      </c>
      <c r="C7" s="38">
        <v>75</v>
      </c>
      <c r="D7" s="38" t="s">
        <v>11</v>
      </c>
      <c r="E7" s="38">
        <v>60.5</v>
      </c>
      <c r="F7" s="204" t="s">
        <v>11</v>
      </c>
      <c r="G7" s="38">
        <v>61.1</v>
      </c>
      <c r="H7" s="232" t="s">
        <v>197</v>
      </c>
      <c r="K7" s="108"/>
      <c r="L7" s="108"/>
      <c r="M7" s="108"/>
      <c r="N7" s="108"/>
      <c r="O7" s="108"/>
      <c r="P7" s="108"/>
      <c r="Q7" s="108"/>
      <c r="U7" s="99"/>
      <c r="V7" s="99"/>
      <c r="W7" s="99"/>
    </row>
    <row r="8" spans="1:23" s="99" customFormat="1" ht="17.25" customHeight="1" x14ac:dyDescent="0.25">
      <c r="A8" s="234" t="s">
        <v>29</v>
      </c>
      <c r="B8" s="233">
        <v>4.2</v>
      </c>
      <c r="C8" s="233">
        <v>5.4</v>
      </c>
      <c r="D8" s="233">
        <v>3.9</v>
      </c>
      <c r="E8" s="233">
        <v>3.3</v>
      </c>
      <c r="F8" s="235" t="s">
        <v>11</v>
      </c>
      <c r="G8" s="233">
        <v>6</v>
      </c>
      <c r="H8" s="232" t="s">
        <v>30</v>
      </c>
      <c r="K8" s="117"/>
      <c r="L8" s="117"/>
      <c r="M8" s="117"/>
      <c r="N8" s="117"/>
      <c r="O8" s="117"/>
      <c r="P8" s="117"/>
      <c r="Q8" s="117"/>
    </row>
    <row r="9" spans="1:23" ht="13.5" customHeight="1" x14ac:dyDescent="0.25">
      <c r="A9" s="122">
        <v>2014</v>
      </c>
      <c r="B9" s="171"/>
      <c r="C9" s="171"/>
      <c r="D9" s="171"/>
      <c r="E9" s="171"/>
      <c r="F9" s="203"/>
      <c r="G9" s="171"/>
      <c r="H9" s="123">
        <v>2014</v>
      </c>
      <c r="K9" s="2"/>
      <c r="L9" s="2"/>
      <c r="M9" s="2"/>
      <c r="N9" s="2"/>
      <c r="O9" s="2"/>
      <c r="P9" s="2"/>
      <c r="Q9" s="2"/>
      <c r="U9" s="99"/>
      <c r="V9" s="99"/>
      <c r="W9" s="99"/>
    </row>
    <row r="10" spans="1:23" ht="18.75" x14ac:dyDescent="0.25">
      <c r="A10" s="230" t="s">
        <v>196</v>
      </c>
      <c r="B10" s="38">
        <v>53</v>
      </c>
      <c r="C10" s="38">
        <v>79.900000000000006</v>
      </c>
      <c r="D10" s="38" t="s">
        <v>11</v>
      </c>
      <c r="E10" s="38">
        <v>61.8</v>
      </c>
      <c r="F10" s="204" t="s">
        <v>11</v>
      </c>
      <c r="G10" s="38">
        <v>62.1</v>
      </c>
      <c r="H10" s="232" t="s">
        <v>197</v>
      </c>
      <c r="K10" s="2"/>
      <c r="L10" s="2"/>
      <c r="M10" s="2"/>
      <c r="N10" s="2"/>
      <c r="O10" s="2"/>
      <c r="P10" s="2"/>
      <c r="U10" s="99"/>
      <c r="V10" s="99"/>
      <c r="W10" s="99"/>
    </row>
    <row r="11" spans="1:23" s="99" customFormat="1" ht="17.25" customHeight="1" x14ac:dyDescent="0.25">
      <c r="A11" s="234" t="s">
        <v>29</v>
      </c>
      <c r="B11" s="233">
        <v>4.2</v>
      </c>
      <c r="C11" s="233">
        <v>5.5</v>
      </c>
      <c r="D11" s="233">
        <v>3.9</v>
      </c>
      <c r="E11" s="233">
        <v>3.2</v>
      </c>
      <c r="F11" s="235" t="s">
        <v>11</v>
      </c>
      <c r="G11" s="233">
        <v>6.2</v>
      </c>
      <c r="H11" s="232" t="s">
        <v>30</v>
      </c>
    </row>
    <row r="12" spans="1:23" ht="14.25" customHeight="1" x14ac:dyDescent="0.25">
      <c r="A12" s="122">
        <v>2015</v>
      </c>
      <c r="B12" s="171"/>
      <c r="C12" s="171"/>
      <c r="D12" s="171"/>
      <c r="E12" s="171"/>
      <c r="F12" s="203"/>
      <c r="G12" s="171"/>
      <c r="H12" s="123">
        <v>2015</v>
      </c>
      <c r="U12" s="99"/>
      <c r="V12" s="99"/>
      <c r="W12" s="99"/>
    </row>
    <row r="13" spans="1:23" ht="18.75" x14ac:dyDescent="0.25">
      <c r="A13" s="230" t="s">
        <v>196</v>
      </c>
      <c r="B13" s="38">
        <v>51.5</v>
      </c>
      <c r="C13" s="38" t="s">
        <v>31</v>
      </c>
      <c r="D13" s="38" t="s">
        <v>11</v>
      </c>
      <c r="E13" s="38">
        <v>61.4</v>
      </c>
      <c r="F13" s="204" t="s">
        <v>11</v>
      </c>
      <c r="G13" s="38">
        <v>63.3</v>
      </c>
      <c r="H13" s="232" t="s">
        <v>197</v>
      </c>
      <c r="U13" s="99"/>
      <c r="V13" s="99"/>
      <c r="W13" s="99"/>
    </row>
    <row r="14" spans="1:23" s="99" customFormat="1" ht="20.25" customHeight="1" x14ac:dyDescent="0.25">
      <c r="A14" s="234" t="s">
        <v>29</v>
      </c>
      <c r="B14" s="233">
        <v>4.2</v>
      </c>
      <c r="C14" s="233">
        <v>5.5</v>
      </c>
      <c r="D14" s="233">
        <v>3.9</v>
      </c>
      <c r="E14" s="233">
        <v>3.3</v>
      </c>
      <c r="F14" s="235" t="s">
        <v>11</v>
      </c>
      <c r="G14" s="233">
        <v>6.2</v>
      </c>
      <c r="H14" s="232" t="s">
        <v>30</v>
      </c>
    </row>
    <row r="15" spans="1:23" ht="13.5" customHeight="1" x14ac:dyDescent="0.25">
      <c r="A15" s="122">
        <v>2016</v>
      </c>
      <c r="B15" s="171"/>
      <c r="C15" s="171"/>
      <c r="D15" s="171"/>
      <c r="E15" s="171"/>
      <c r="F15" s="203"/>
      <c r="G15" s="171"/>
      <c r="H15" s="123">
        <v>2016</v>
      </c>
    </row>
    <row r="16" spans="1:23" ht="18.75" x14ac:dyDescent="0.25">
      <c r="A16" s="230" t="s">
        <v>196</v>
      </c>
      <c r="B16" s="38">
        <v>54</v>
      </c>
      <c r="C16" s="38" t="s">
        <v>31</v>
      </c>
      <c r="D16" s="38">
        <v>58.6</v>
      </c>
      <c r="E16" s="38">
        <v>63.3</v>
      </c>
      <c r="F16" s="204" t="s">
        <v>11</v>
      </c>
      <c r="G16" s="38">
        <v>66</v>
      </c>
      <c r="H16" s="232" t="s">
        <v>197</v>
      </c>
    </row>
    <row r="17" spans="1:9" s="99" customFormat="1" ht="18.75" x14ac:dyDescent="0.25">
      <c r="A17" s="234" t="s">
        <v>29</v>
      </c>
      <c r="B17" s="233">
        <v>4.4000000000000004</v>
      </c>
      <c r="C17" s="233">
        <v>5.5</v>
      </c>
      <c r="D17" s="233">
        <v>3.9</v>
      </c>
      <c r="E17" s="233">
        <v>3.3</v>
      </c>
      <c r="F17" s="235" t="s">
        <v>11</v>
      </c>
      <c r="G17" s="233">
        <v>6.2</v>
      </c>
      <c r="H17" s="232" t="s">
        <v>30</v>
      </c>
    </row>
    <row r="18" spans="1:9" ht="13.5" customHeight="1" x14ac:dyDescent="0.25">
      <c r="A18" s="122">
        <v>2017</v>
      </c>
      <c r="B18" s="171"/>
      <c r="C18" s="171"/>
      <c r="D18" s="171"/>
      <c r="E18" s="171"/>
      <c r="F18" s="203"/>
      <c r="G18" s="171"/>
      <c r="H18" s="123">
        <v>2017</v>
      </c>
    </row>
    <row r="19" spans="1:9" ht="18.75" x14ac:dyDescent="0.25">
      <c r="A19" s="230" t="s">
        <v>196</v>
      </c>
      <c r="B19" s="38">
        <v>47.7</v>
      </c>
      <c r="C19" s="38">
        <v>69</v>
      </c>
      <c r="D19" s="38">
        <v>58.6</v>
      </c>
      <c r="E19" s="38">
        <v>61.8</v>
      </c>
      <c r="F19" s="204" t="s">
        <v>11</v>
      </c>
      <c r="G19" s="38">
        <v>65.099999999999994</v>
      </c>
      <c r="H19" s="232" t="s">
        <v>197</v>
      </c>
    </row>
    <row r="20" spans="1:9" s="99" customFormat="1" ht="18" x14ac:dyDescent="0.25">
      <c r="A20" s="331" t="s">
        <v>29</v>
      </c>
      <c r="B20" s="233">
        <v>4.5</v>
      </c>
      <c r="C20" s="233">
        <v>6.4</v>
      </c>
      <c r="D20" s="233">
        <v>3.6</v>
      </c>
      <c r="E20" s="233">
        <v>3.4</v>
      </c>
      <c r="F20" s="156" t="s">
        <v>11</v>
      </c>
      <c r="G20" s="233">
        <v>6.6</v>
      </c>
      <c r="H20" s="232" t="s">
        <v>30</v>
      </c>
    </row>
    <row r="21" spans="1:9" s="99" customFormat="1" x14ac:dyDescent="0.25">
      <c r="A21" s="122">
        <v>2018</v>
      </c>
      <c r="B21" s="171"/>
      <c r="C21" s="171"/>
      <c r="D21" s="171"/>
      <c r="E21" s="171"/>
      <c r="F21" s="203"/>
      <c r="G21" s="171"/>
      <c r="H21" s="123">
        <v>2018</v>
      </c>
    </row>
    <row r="22" spans="1:9" s="99" customFormat="1" ht="18.75" x14ac:dyDescent="0.25">
      <c r="A22" s="230" t="s">
        <v>196</v>
      </c>
      <c r="B22" s="38">
        <v>53.4</v>
      </c>
      <c r="C22" s="38"/>
      <c r="D22" s="38">
        <v>60.6</v>
      </c>
      <c r="E22" s="38"/>
      <c r="F22" s="204" t="s">
        <v>11</v>
      </c>
      <c r="G22" s="38">
        <v>63</v>
      </c>
      <c r="H22" s="232" t="s">
        <v>197</v>
      </c>
    </row>
    <row r="23" spans="1:9" s="99" customFormat="1" ht="18.75" thickBot="1" x14ac:dyDescent="0.3">
      <c r="A23" s="231" t="s">
        <v>29</v>
      </c>
      <c r="B23" s="236">
        <v>3.7</v>
      </c>
      <c r="C23" s="236"/>
      <c r="D23" s="236">
        <v>3.3</v>
      </c>
      <c r="E23" s="236"/>
      <c r="F23" s="166" t="s">
        <v>11</v>
      </c>
      <c r="G23" s="236">
        <v>6.6</v>
      </c>
      <c r="H23" s="227" t="s">
        <v>30</v>
      </c>
    </row>
    <row r="24" spans="1:9" s="99" customFormat="1" ht="15.75" thickTop="1" x14ac:dyDescent="0.25">
      <c r="A24" s="122">
        <v>2019</v>
      </c>
      <c r="B24" s="171"/>
      <c r="C24" s="171"/>
      <c r="D24" s="171"/>
      <c r="E24" s="171"/>
      <c r="F24" s="203"/>
      <c r="G24" s="171"/>
      <c r="H24" s="123">
        <v>2019</v>
      </c>
    </row>
    <row r="25" spans="1:9" s="99" customFormat="1" ht="18.75" x14ac:dyDescent="0.25">
      <c r="A25" s="230" t="s">
        <v>196</v>
      </c>
      <c r="B25" s="38"/>
      <c r="C25" s="38"/>
      <c r="D25" s="38"/>
      <c r="E25" s="38"/>
      <c r="F25" s="204"/>
      <c r="G25" s="205">
        <v>63.2</v>
      </c>
      <c r="H25" s="232" t="s">
        <v>197</v>
      </c>
    </row>
    <row r="26" spans="1:9" ht="18.75" thickBot="1" x14ac:dyDescent="0.3">
      <c r="A26" s="231" t="s">
        <v>29</v>
      </c>
      <c r="B26" s="236"/>
      <c r="C26" s="236"/>
      <c r="D26" s="236"/>
      <c r="E26" s="236"/>
      <c r="F26" s="166"/>
      <c r="G26" s="236">
        <v>6.8</v>
      </c>
      <c r="H26" s="227" t="s">
        <v>30</v>
      </c>
    </row>
    <row r="27" spans="1:9" ht="19.5" thickTop="1" x14ac:dyDescent="0.25">
      <c r="A27" s="91"/>
      <c r="B27" s="91"/>
      <c r="C27" s="91"/>
      <c r="D27" s="91"/>
      <c r="E27" s="91"/>
      <c r="F27" s="91"/>
      <c r="G27" s="91"/>
      <c r="H27" s="91"/>
      <c r="I27" s="49"/>
    </row>
    <row r="28" spans="1:9" x14ac:dyDescent="0.25">
      <c r="A28" s="92"/>
      <c r="B28" s="92"/>
      <c r="C28" s="92"/>
      <c r="D28" s="92"/>
      <c r="E28" s="92"/>
      <c r="F28" s="92"/>
      <c r="G28" s="92"/>
      <c r="H28" s="92"/>
      <c r="I28" s="30"/>
    </row>
  </sheetData>
  <printOptions horizontalCentered="1"/>
  <pageMargins left="0.45" right="0.45" top="0.5" bottom="0.5" header="0.3" footer="0.3"/>
  <pageSetup paperSize="9" scale="8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rightToLeft="1" topLeftCell="A4" zoomScaleNormal="100" zoomScaleSheetLayoutView="100" workbookViewId="0">
      <selection activeCell="W19" sqref="W19"/>
    </sheetView>
  </sheetViews>
  <sheetFormatPr defaultRowHeight="15" x14ac:dyDescent="0.25"/>
  <cols>
    <col min="1" max="1" width="17.140625" customWidth="1"/>
    <col min="2" max="3" width="11.28515625" customWidth="1"/>
    <col min="4" max="4" width="12.28515625" customWidth="1"/>
    <col min="5" max="7" width="11.28515625" customWidth="1"/>
    <col min="8" max="8" width="12.28515625" bestFit="1" customWidth="1"/>
    <col min="9" max="9" width="24.42578125" customWidth="1"/>
    <col min="12" max="13" width="11.5703125" bestFit="1" customWidth="1"/>
    <col min="14" max="14" width="9.5703125" bestFit="1" customWidth="1"/>
    <col min="15" max="22" width="0" hidden="1" customWidth="1"/>
    <col min="23" max="23" width="11.5703125" bestFit="1" customWidth="1"/>
    <col min="24" max="24" width="10.140625" bestFit="1" customWidth="1"/>
  </cols>
  <sheetData>
    <row r="1" spans="1:10" ht="18.75" x14ac:dyDescent="0.45">
      <c r="A1" s="250" t="s">
        <v>238</v>
      </c>
      <c r="B1" s="87"/>
      <c r="C1" s="87"/>
      <c r="D1" s="87"/>
      <c r="E1" s="87"/>
      <c r="F1" s="87"/>
      <c r="G1" s="87"/>
      <c r="H1" s="87"/>
      <c r="I1" s="87"/>
    </row>
    <row r="2" spans="1:10" x14ac:dyDescent="0.25">
      <c r="A2" s="86" t="s">
        <v>239</v>
      </c>
      <c r="B2" s="86"/>
      <c r="C2" s="86"/>
      <c r="D2" s="86"/>
      <c r="E2" s="86"/>
      <c r="F2" s="86"/>
      <c r="G2" s="86"/>
      <c r="H2" s="86"/>
      <c r="I2" s="86"/>
    </row>
    <row r="3" spans="1:10" ht="15" customHeight="1" x14ac:dyDescent="0.35">
      <c r="A3" s="29" t="s">
        <v>63</v>
      </c>
      <c r="B3" s="50"/>
      <c r="C3" s="50"/>
      <c r="D3" s="50"/>
      <c r="E3" s="50"/>
      <c r="F3" s="50"/>
      <c r="G3" s="50"/>
      <c r="H3" s="50"/>
      <c r="I3" s="34" t="s">
        <v>64</v>
      </c>
    </row>
    <row r="4" spans="1:10" ht="18" x14ac:dyDescent="0.45">
      <c r="A4" s="103"/>
      <c r="B4" s="111" t="s">
        <v>181</v>
      </c>
      <c r="C4" s="112" t="s">
        <v>60</v>
      </c>
      <c r="D4" s="112" t="s">
        <v>62</v>
      </c>
      <c r="E4" s="112" t="s">
        <v>182</v>
      </c>
      <c r="F4" s="112" t="s">
        <v>183</v>
      </c>
      <c r="G4" s="113" t="s">
        <v>184</v>
      </c>
      <c r="H4" s="114" t="s">
        <v>59</v>
      </c>
      <c r="I4" s="103"/>
    </row>
    <row r="5" spans="1:10" ht="19.5" customHeight="1" thickBot="1" x14ac:dyDescent="0.5">
      <c r="A5" s="109" t="s">
        <v>180</v>
      </c>
      <c r="B5" s="118" t="s">
        <v>1</v>
      </c>
      <c r="C5" s="119" t="s">
        <v>2</v>
      </c>
      <c r="D5" s="119" t="s">
        <v>3</v>
      </c>
      <c r="E5" s="119" t="s">
        <v>4</v>
      </c>
      <c r="F5" s="119" t="s">
        <v>5</v>
      </c>
      <c r="G5" s="120" t="s">
        <v>6</v>
      </c>
      <c r="H5" s="121" t="s">
        <v>169</v>
      </c>
      <c r="I5" s="210" t="s">
        <v>179</v>
      </c>
    </row>
    <row r="6" spans="1:10" ht="12.75" customHeight="1" x14ac:dyDescent="0.25">
      <c r="A6" s="122">
        <v>2013</v>
      </c>
      <c r="B6" s="171"/>
      <c r="C6" s="171"/>
      <c r="D6" s="171"/>
      <c r="E6" s="171"/>
      <c r="F6" s="172"/>
      <c r="G6" s="171"/>
      <c r="H6" s="124"/>
      <c r="I6" s="123">
        <v>2013</v>
      </c>
      <c r="J6" s="256"/>
    </row>
    <row r="7" spans="1:10" ht="18" x14ac:dyDescent="0.25">
      <c r="A7" s="228" t="s">
        <v>32</v>
      </c>
      <c r="B7" s="37">
        <v>38682</v>
      </c>
      <c r="C7" s="37">
        <v>18602</v>
      </c>
      <c r="D7" s="37">
        <v>286966</v>
      </c>
      <c r="E7" s="37">
        <v>93916</v>
      </c>
      <c r="F7" s="37">
        <v>41681</v>
      </c>
      <c r="G7" s="37">
        <v>76790</v>
      </c>
      <c r="H7" s="125">
        <f>SUM(B7:G7)</f>
        <v>556637</v>
      </c>
      <c r="I7" s="232" t="s">
        <v>35</v>
      </c>
    </row>
    <row r="8" spans="1:10" ht="18" x14ac:dyDescent="0.25">
      <c r="A8" s="105" t="s">
        <v>33</v>
      </c>
      <c r="B8" s="37">
        <v>712061</v>
      </c>
      <c r="C8" s="37">
        <v>606850</v>
      </c>
      <c r="D8" s="37">
        <v>6723491</v>
      </c>
      <c r="E8" s="37">
        <v>1315860</v>
      </c>
      <c r="F8" s="37" t="s">
        <v>11</v>
      </c>
      <c r="G8" s="37">
        <v>1991834</v>
      </c>
      <c r="H8" s="127" t="s">
        <v>31</v>
      </c>
      <c r="I8" s="232" t="s">
        <v>81</v>
      </c>
    </row>
    <row r="9" spans="1:10" ht="18.75" thickBot="1" x14ac:dyDescent="0.3">
      <c r="A9" s="105" t="s">
        <v>34</v>
      </c>
      <c r="B9" s="37">
        <v>7701395</v>
      </c>
      <c r="C9" s="37">
        <v>14117512</v>
      </c>
      <c r="D9" s="37">
        <v>158030250</v>
      </c>
      <c r="E9" s="37">
        <v>20949688</v>
      </c>
      <c r="F9" s="37">
        <v>15218542</v>
      </c>
      <c r="G9" s="37" t="s">
        <v>11</v>
      </c>
      <c r="H9" s="127" t="s">
        <v>31</v>
      </c>
      <c r="I9" s="232" t="s">
        <v>80</v>
      </c>
    </row>
    <row r="10" spans="1:10" ht="15" customHeight="1" x14ac:dyDescent="0.25">
      <c r="A10" s="122">
        <v>2014</v>
      </c>
      <c r="B10" s="171"/>
      <c r="C10" s="171"/>
      <c r="D10" s="171"/>
      <c r="E10" s="171"/>
      <c r="F10" s="172"/>
      <c r="G10" s="171"/>
      <c r="H10" s="124"/>
      <c r="I10" s="123">
        <v>2014</v>
      </c>
    </row>
    <row r="11" spans="1:10" ht="18" x14ac:dyDescent="0.25">
      <c r="A11" s="228" t="s">
        <v>32</v>
      </c>
      <c r="B11" s="37">
        <v>35195</v>
      </c>
      <c r="C11" s="37">
        <v>18725</v>
      </c>
      <c r="D11" s="37">
        <v>305444</v>
      </c>
      <c r="E11" s="37">
        <v>94830</v>
      </c>
      <c r="F11" s="37">
        <v>55674</v>
      </c>
      <c r="G11" s="37">
        <v>77637</v>
      </c>
      <c r="H11" s="125">
        <f>SUM(B11:G11)</f>
        <v>587505</v>
      </c>
      <c r="I11" s="232" t="s">
        <v>35</v>
      </c>
    </row>
    <row r="12" spans="1:10" ht="18" x14ac:dyDescent="0.25">
      <c r="A12" s="105" t="s">
        <v>33</v>
      </c>
      <c r="B12" s="37" t="s">
        <v>11</v>
      </c>
      <c r="C12" s="37">
        <v>508032</v>
      </c>
      <c r="D12" s="37">
        <v>6343911</v>
      </c>
      <c r="E12" s="37">
        <v>1426789</v>
      </c>
      <c r="F12" s="37" t="s">
        <v>11</v>
      </c>
      <c r="G12" s="37" t="s">
        <v>11</v>
      </c>
      <c r="H12" s="127" t="s">
        <v>31</v>
      </c>
      <c r="I12" s="232" t="s">
        <v>81</v>
      </c>
    </row>
    <row r="13" spans="1:10" ht="18.75" thickBot="1" x14ac:dyDescent="0.3">
      <c r="A13" s="105" t="s">
        <v>34</v>
      </c>
      <c r="B13" s="37" t="s">
        <v>11</v>
      </c>
      <c r="C13" s="37">
        <v>13073896</v>
      </c>
      <c r="D13" s="37">
        <v>156367282</v>
      </c>
      <c r="E13" s="37">
        <v>22592380</v>
      </c>
      <c r="F13" s="37">
        <v>15407010</v>
      </c>
      <c r="G13" s="37" t="s">
        <v>11</v>
      </c>
      <c r="H13" s="127" t="s">
        <v>31</v>
      </c>
      <c r="I13" s="232" t="s">
        <v>80</v>
      </c>
    </row>
    <row r="14" spans="1:10" x14ac:dyDescent="0.25">
      <c r="A14" s="122">
        <v>2015</v>
      </c>
      <c r="B14" s="171"/>
      <c r="C14" s="171"/>
      <c r="D14" s="171"/>
      <c r="E14" s="171"/>
      <c r="F14" s="172"/>
      <c r="G14" s="171"/>
      <c r="H14" s="124"/>
      <c r="I14" s="123">
        <v>2015</v>
      </c>
    </row>
    <row r="15" spans="1:10" ht="18" x14ac:dyDescent="0.25">
      <c r="A15" s="228" t="s">
        <v>32</v>
      </c>
      <c r="B15" s="37">
        <v>32614</v>
      </c>
      <c r="C15" s="37">
        <v>18822</v>
      </c>
      <c r="D15" s="37">
        <v>310234</v>
      </c>
      <c r="E15" s="37">
        <v>102965</v>
      </c>
      <c r="F15" s="37">
        <v>59944</v>
      </c>
      <c r="G15" s="37">
        <v>74257</v>
      </c>
      <c r="H15" s="125">
        <f>SUM(B15:G15)</f>
        <v>598836</v>
      </c>
      <c r="I15" s="232" t="s">
        <v>35</v>
      </c>
    </row>
    <row r="16" spans="1:10" ht="18" x14ac:dyDescent="0.25">
      <c r="A16" s="105" t="s">
        <v>33</v>
      </c>
      <c r="B16" s="37">
        <v>715440</v>
      </c>
      <c r="C16" s="37">
        <v>532528</v>
      </c>
      <c r="D16" s="37">
        <v>6620304</v>
      </c>
      <c r="E16" s="37">
        <v>1556686</v>
      </c>
      <c r="F16" s="37" t="s">
        <v>11</v>
      </c>
      <c r="G16" s="37" t="s">
        <v>31</v>
      </c>
      <c r="H16" s="127" t="s">
        <v>31</v>
      </c>
      <c r="I16" s="232" t="s">
        <v>81</v>
      </c>
    </row>
    <row r="17" spans="1:24" ht="18.75" thickBot="1" x14ac:dyDescent="0.3">
      <c r="A17" s="105" t="s">
        <v>34</v>
      </c>
      <c r="B17" s="37">
        <v>9040948</v>
      </c>
      <c r="C17" s="37">
        <v>14835925</v>
      </c>
      <c r="D17" s="37">
        <v>157217013</v>
      </c>
      <c r="E17" s="37">
        <v>24726068</v>
      </c>
      <c r="F17" s="37"/>
      <c r="G17" s="37" t="s">
        <v>31</v>
      </c>
      <c r="H17" s="127" t="s">
        <v>31</v>
      </c>
      <c r="I17" s="232" t="s">
        <v>80</v>
      </c>
    </row>
    <row r="18" spans="1:24" x14ac:dyDescent="0.25">
      <c r="A18" s="122">
        <v>2016</v>
      </c>
      <c r="B18" s="171"/>
      <c r="C18" s="171"/>
      <c r="D18" s="171"/>
      <c r="E18" s="171"/>
      <c r="F18" s="172"/>
      <c r="G18" s="171"/>
      <c r="H18" s="124"/>
      <c r="I18" s="123">
        <v>2016</v>
      </c>
    </row>
    <row r="19" spans="1:24" ht="18" x14ac:dyDescent="0.25">
      <c r="A19" s="228" t="s">
        <v>32</v>
      </c>
      <c r="B19" s="37">
        <v>28869</v>
      </c>
      <c r="C19" s="37">
        <v>18154</v>
      </c>
      <c r="D19" s="37">
        <v>269917</v>
      </c>
      <c r="E19" s="37">
        <v>111313</v>
      </c>
      <c r="F19" s="37">
        <v>62113</v>
      </c>
      <c r="G19" s="37">
        <v>76070</v>
      </c>
      <c r="H19" s="125">
        <f>SUM(B19:G19)</f>
        <v>566436</v>
      </c>
      <c r="I19" s="232" t="s">
        <v>35</v>
      </c>
      <c r="J19" s="21"/>
      <c r="K19" s="21"/>
      <c r="L19" s="21"/>
      <c r="M19" s="21"/>
      <c r="N19" s="21"/>
      <c r="O19" s="21"/>
    </row>
    <row r="20" spans="1:24" ht="18" x14ac:dyDescent="0.25">
      <c r="A20" s="105" t="s">
        <v>33</v>
      </c>
      <c r="B20" s="37">
        <v>903187</v>
      </c>
      <c r="C20" s="37">
        <v>517098</v>
      </c>
      <c r="D20" s="37">
        <v>6929488</v>
      </c>
      <c r="E20" s="37">
        <v>1602116</v>
      </c>
      <c r="F20" s="37" t="s">
        <v>11</v>
      </c>
      <c r="G20" s="37" t="s">
        <v>31</v>
      </c>
      <c r="H20" s="127">
        <f>SUM(B20:G20)</f>
        <v>9951889</v>
      </c>
      <c r="I20" s="232" t="s">
        <v>81</v>
      </c>
      <c r="J20" s="21"/>
      <c r="K20" s="21"/>
      <c r="L20" s="21"/>
      <c r="M20" s="21"/>
      <c r="N20" s="21"/>
      <c r="O20" s="21"/>
    </row>
    <row r="21" spans="1:24" ht="18.75" thickBot="1" x14ac:dyDescent="0.3">
      <c r="A21" s="105" t="s">
        <v>34</v>
      </c>
      <c r="B21" s="37">
        <v>9474847</v>
      </c>
      <c r="C21" s="37">
        <v>16194004</v>
      </c>
      <c r="D21" s="37">
        <v>128761610</v>
      </c>
      <c r="E21" s="37">
        <v>26449046</v>
      </c>
      <c r="F21" s="37" t="s">
        <v>31</v>
      </c>
      <c r="G21" s="37" t="s">
        <v>31</v>
      </c>
      <c r="H21" s="127">
        <f>SUM(B21:G21)</f>
        <v>180879507</v>
      </c>
      <c r="I21" s="232" t="s">
        <v>80</v>
      </c>
      <c r="J21" s="21"/>
      <c r="K21" s="21"/>
      <c r="L21" s="21"/>
      <c r="M21" s="21"/>
      <c r="N21" s="6"/>
      <c r="O21" s="7" t="s">
        <v>49</v>
      </c>
      <c r="P21" s="8" t="s">
        <v>50</v>
      </c>
      <c r="Q21" s="8" t="s">
        <v>51</v>
      </c>
      <c r="R21" s="8" t="s">
        <v>52</v>
      </c>
      <c r="S21" s="8" t="s">
        <v>53</v>
      </c>
      <c r="T21" s="8" t="s">
        <v>54</v>
      </c>
      <c r="U21" s="9" t="s">
        <v>55</v>
      </c>
      <c r="V21" s="313">
        <v>2017</v>
      </c>
      <c r="W21" s="313">
        <v>2018</v>
      </c>
      <c r="X21" s="313">
        <v>2019</v>
      </c>
    </row>
    <row r="22" spans="1:24" ht="22.5" x14ac:dyDescent="0.25">
      <c r="A22" s="122">
        <v>2017</v>
      </c>
      <c r="B22" s="171"/>
      <c r="C22" s="171"/>
      <c r="D22" s="171"/>
      <c r="E22" s="171"/>
      <c r="F22" s="172"/>
      <c r="G22" s="171"/>
      <c r="H22" s="124"/>
      <c r="I22" s="123">
        <v>2017</v>
      </c>
      <c r="N22" s="10" t="s">
        <v>251</v>
      </c>
      <c r="O22" s="13">
        <v>44337441</v>
      </c>
      <c r="P22" s="14">
        <v>45757080</v>
      </c>
      <c r="Q22" s="14">
        <v>47092044</v>
      </c>
      <c r="R22" s="14">
        <v>48425835</v>
      </c>
      <c r="S22" s="14">
        <v>49855795</v>
      </c>
      <c r="T22" s="14">
        <v>51264387</v>
      </c>
      <c r="U22" s="14">
        <v>53446862</v>
      </c>
      <c r="V22" s="314">
        <v>54929523</v>
      </c>
      <c r="W22" s="3">
        <v>56003014</v>
      </c>
      <c r="X22" s="3">
        <f>SUM(X23:X28)</f>
        <v>57087313</v>
      </c>
    </row>
    <row r="23" spans="1:24" ht="18" x14ac:dyDescent="0.25">
      <c r="A23" s="228" t="s">
        <v>32</v>
      </c>
      <c r="B23" s="37">
        <v>24800</v>
      </c>
      <c r="C23" s="37">
        <v>18110</v>
      </c>
      <c r="D23" s="37">
        <v>256781</v>
      </c>
      <c r="E23" s="37">
        <v>114077</v>
      </c>
      <c r="F23" s="37">
        <v>70226</v>
      </c>
      <c r="G23" s="37">
        <v>73576</v>
      </c>
      <c r="H23" s="125" t="s">
        <v>31</v>
      </c>
      <c r="I23" s="232" t="s">
        <v>35</v>
      </c>
      <c r="N23" s="11" t="s">
        <v>45</v>
      </c>
      <c r="O23" s="15">
        <v>8264070</v>
      </c>
      <c r="P23" s="16">
        <v>8264070</v>
      </c>
      <c r="Q23" s="16">
        <v>8264070</v>
      </c>
      <c r="R23" s="16">
        <v>8264070</v>
      </c>
      <c r="S23" s="16">
        <v>8264070</v>
      </c>
      <c r="T23" s="16">
        <v>8264070</v>
      </c>
      <c r="U23" s="16">
        <v>9121167</v>
      </c>
      <c r="V23" s="16">
        <v>9304277</v>
      </c>
      <c r="W23" s="3">
        <v>9366829</v>
      </c>
      <c r="X23" s="3">
        <v>9503738</v>
      </c>
    </row>
    <row r="24" spans="1:24" ht="22.5" x14ac:dyDescent="0.25">
      <c r="A24" s="105" t="s">
        <v>33</v>
      </c>
      <c r="B24" s="37">
        <v>1007217</v>
      </c>
      <c r="C24" s="37">
        <v>531147</v>
      </c>
      <c r="D24" s="37">
        <v>6559784</v>
      </c>
      <c r="E24" s="37">
        <v>1673947</v>
      </c>
      <c r="F24" s="37" t="s">
        <v>31</v>
      </c>
      <c r="G24" s="37" t="s">
        <v>11</v>
      </c>
      <c r="H24" s="127" t="s">
        <v>31</v>
      </c>
      <c r="I24" s="232" t="s">
        <v>81</v>
      </c>
      <c r="N24" s="11" t="s">
        <v>2</v>
      </c>
      <c r="O24" s="17">
        <v>1228543</v>
      </c>
      <c r="P24" s="18">
        <v>1195020</v>
      </c>
      <c r="Q24" s="18">
        <v>1208964</v>
      </c>
      <c r="R24" s="18">
        <v>1253191</v>
      </c>
      <c r="S24" s="18">
        <v>1314562</v>
      </c>
      <c r="T24" s="18">
        <v>1370322</v>
      </c>
      <c r="U24" s="18">
        <v>1423726</v>
      </c>
      <c r="V24" s="18">
        <v>1501116</v>
      </c>
      <c r="W24" s="3">
        <v>1503091</v>
      </c>
      <c r="X24" s="3">
        <v>1483756</v>
      </c>
    </row>
    <row r="25" spans="1:24" ht="18.75" thickBot="1" x14ac:dyDescent="0.3">
      <c r="A25" s="229" t="s">
        <v>34</v>
      </c>
      <c r="B25" s="175">
        <v>8513366</v>
      </c>
      <c r="C25" s="175">
        <v>16194004</v>
      </c>
      <c r="D25" s="175">
        <v>152823467</v>
      </c>
      <c r="E25" s="175">
        <v>27122020</v>
      </c>
      <c r="F25" s="175">
        <v>17883351</v>
      </c>
      <c r="G25" s="175" t="s">
        <v>11</v>
      </c>
      <c r="H25" s="176" t="s">
        <v>31</v>
      </c>
      <c r="I25" s="227" t="s">
        <v>80</v>
      </c>
      <c r="N25" s="11" t="s">
        <v>46</v>
      </c>
      <c r="O25" s="15">
        <v>27422983</v>
      </c>
      <c r="P25" s="16">
        <v>28171083</v>
      </c>
      <c r="Q25" s="16">
        <v>28894675</v>
      </c>
      <c r="R25" s="16">
        <v>29601529</v>
      </c>
      <c r="S25" s="16">
        <v>30300675</v>
      </c>
      <c r="T25" s="16">
        <v>31062072</v>
      </c>
      <c r="U25" s="16">
        <v>31787580</v>
      </c>
      <c r="V25" s="16">
        <v>32612641</v>
      </c>
      <c r="W25" s="3">
        <v>33413660</v>
      </c>
      <c r="X25" s="3">
        <v>34218169</v>
      </c>
    </row>
    <row r="26" spans="1:24" ht="15.75" thickTop="1" x14ac:dyDescent="0.25">
      <c r="A26" s="122">
        <v>2018</v>
      </c>
      <c r="B26" s="171"/>
      <c r="C26" s="171"/>
      <c r="D26" s="171"/>
      <c r="E26" s="171"/>
      <c r="F26" s="172"/>
      <c r="G26" s="171"/>
      <c r="H26" s="124"/>
      <c r="I26" s="123">
        <v>2018</v>
      </c>
      <c r="N26" s="11" t="s">
        <v>4</v>
      </c>
      <c r="O26" s="17">
        <v>2773479</v>
      </c>
      <c r="P26" s="18">
        <v>3295298</v>
      </c>
      <c r="Q26" s="18">
        <v>3623001</v>
      </c>
      <c r="R26" s="18">
        <v>3855206</v>
      </c>
      <c r="S26" s="18">
        <v>3992893</v>
      </c>
      <c r="T26" s="18">
        <v>4159102</v>
      </c>
      <c r="U26" s="18">
        <v>4414051</v>
      </c>
      <c r="V26" s="18">
        <v>4559963</v>
      </c>
      <c r="W26" s="18">
        <v>4601706</v>
      </c>
      <c r="X26" s="3">
        <v>4617927</v>
      </c>
    </row>
    <row r="27" spans="1:24" ht="18" x14ac:dyDescent="0.25">
      <c r="A27" s="228" t="s">
        <v>32</v>
      </c>
      <c r="B27" s="37">
        <v>24247</v>
      </c>
      <c r="C27" s="37">
        <v>18622</v>
      </c>
      <c r="D27" s="37">
        <v>499255</v>
      </c>
      <c r="E27" s="37">
        <v>121812</v>
      </c>
      <c r="F27" s="37">
        <v>76409</v>
      </c>
      <c r="G27" s="37">
        <v>75293</v>
      </c>
      <c r="H27" s="125">
        <f>SUM(B27:G27)</f>
        <v>815638</v>
      </c>
      <c r="I27" s="232" t="s">
        <v>35</v>
      </c>
      <c r="N27" s="11" t="s">
        <v>5</v>
      </c>
      <c r="O27" s="15">
        <v>1715098</v>
      </c>
      <c r="P27" s="16">
        <v>1732717</v>
      </c>
      <c r="Q27" s="16">
        <v>1832903</v>
      </c>
      <c r="R27" s="16">
        <v>2003700</v>
      </c>
      <c r="S27" s="16">
        <v>2216180</v>
      </c>
      <c r="T27" s="16">
        <v>2437790</v>
      </c>
      <c r="U27" s="16">
        <v>2617634</v>
      </c>
      <c r="V27" s="16">
        <v>2724606</v>
      </c>
      <c r="W27" s="3">
        <v>2760170</v>
      </c>
      <c r="X27" s="3">
        <v>2799202</v>
      </c>
    </row>
    <row r="28" spans="1:24" ht="22.5" x14ac:dyDescent="0.25">
      <c r="A28" s="105" t="s">
        <v>33</v>
      </c>
      <c r="B28" s="37">
        <v>1014838</v>
      </c>
      <c r="C28" s="37">
        <v>487838</v>
      </c>
      <c r="D28" s="37">
        <v>7952700</v>
      </c>
      <c r="E28" s="37">
        <v>1743557</v>
      </c>
      <c r="F28" s="37" t="s">
        <v>31</v>
      </c>
      <c r="G28" s="37" t="s">
        <v>31</v>
      </c>
      <c r="H28" s="127" t="s">
        <v>31</v>
      </c>
      <c r="I28" s="232" t="s">
        <v>81</v>
      </c>
      <c r="N28" s="12" t="s">
        <v>6</v>
      </c>
      <c r="O28" s="17">
        <v>2933268</v>
      </c>
      <c r="P28" s="18">
        <v>3098892</v>
      </c>
      <c r="Q28" s="18">
        <v>3268431</v>
      </c>
      <c r="R28" s="18">
        <v>3448139</v>
      </c>
      <c r="S28" s="18">
        <v>3767415</v>
      </c>
      <c r="T28" s="18">
        <v>3971031</v>
      </c>
      <c r="U28" s="18">
        <v>4132415</v>
      </c>
      <c r="V28" s="18">
        <v>4226920</v>
      </c>
      <c r="W28" s="3">
        <v>4420110</v>
      </c>
      <c r="X28" s="3">
        <v>4464521</v>
      </c>
    </row>
    <row r="29" spans="1:24" ht="18.75" thickBot="1" x14ac:dyDescent="0.3">
      <c r="A29" s="229" t="s">
        <v>34</v>
      </c>
      <c r="B29" s="175">
        <v>5132178</v>
      </c>
      <c r="C29" s="175">
        <v>11853377</v>
      </c>
      <c r="D29" s="175">
        <v>171462708</v>
      </c>
      <c r="E29" s="175">
        <v>28134851</v>
      </c>
      <c r="F29" s="175">
        <v>19215879</v>
      </c>
      <c r="G29" s="175" t="s">
        <v>31</v>
      </c>
      <c r="H29" s="176" t="s">
        <v>31</v>
      </c>
      <c r="I29" s="227" t="s">
        <v>80</v>
      </c>
    </row>
    <row r="30" spans="1:24" ht="15.75" thickTop="1" x14ac:dyDescent="0.25">
      <c r="A30" s="122">
        <v>2019</v>
      </c>
      <c r="B30" s="171"/>
      <c r="C30" s="171"/>
      <c r="D30" s="171"/>
      <c r="E30" s="171"/>
      <c r="F30" s="172"/>
      <c r="G30" s="171"/>
      <c r="H30" s="124"/>
      <c r="I30" s="123">
        <v>2019</v>
      </c>
      <c r="W30" t="s">
        <v>278</v>
      </c>
    </row>
    <row r="31" spans="1:24" ht="18" x14ac:dyDescent="0.25">
      <c r="A31" s="228" t="s">
        <v>32</v>
      </c>
      <c r="B31" s="364">
        <v>24247</v>
      </c>
      <c r="C31" s="37">
        <v>17768</v>
      </c>
      <c r="D31" s="37">
        <v>529594</v>
      </c>
      <c r="E31" s="37">
        <v>117890</v>
      </c>
      <c r="F31" s="37">
        <v>81890</v>
      </c>
      <c r="G31" s="37">
        <v>80415</v>
      </c>
      <c r="H31" s="367">
        <f>SUM(B31:G31)</f>
        <v>851804</v>
      </c>
      <c r="I31" s="232" t="s">
        <v>35</v>
      </c>
      <c r="J31" t="s">
        <v>290</v>
      </c>
      <c r="L31" s="24">
        <f>H31/12</f>
        <v>70983.666666666672</v>
      </c>
      <c r="M31" t="s">
        <v>289</v>
      </c>
      <c r="N31" s="24">
        <f>H31/365</f>
        <v>2333.709589041096</v>
      </c>
      <c r="W31" s="24">
        <f>(H31/X22)*1000</f>
        <v>14.921073619282097</v>
      </c>
    </row>
    <row r="32" spans="1:24" ht="18" x14ac:dyDescent="0.25">
      <c r="A32" s="105" t="s">
        <v>33</v>
      </c>
      <c r="B32" s="364">
        <v>1014838</v>
      </c>
      <c r="C32" s="364">
        <v>487838</v>
      </c>
      <c r="D32" s="37">
        <v>8141097</v>
      </c>
      <c r="E32" s="37">
        <v>1716106</v>
      </c>
      <c r="F32" s="37" t="s">
        <v>31</v>
      </c>
      <c r="G32" s="37" t="s">
        <v>31</v>
      </c>
      <c r="H32" s="402">
        <f>SUM(B32:G32)</f>
        <v>11359879</v>
      </c>
      <c r="I32" s="232" t="s">
        <v>81</v>
      </c>
      <c r="L32" s="24">
        <f t="shared" ref="L32:L33" si="0">H32/12</f>
        <v>946656.58333333337</v>
      </c>
      <c r="N32" s="24">
        <f>H32/365</f>
        <v>31122.956164383562</v>
      </c>
      <c r="W32" s="24">
        <f>(H32/X22)*1000</f>
        <v>198.9913065272489</v>
      </c>
    </row>
    <row r="33" spans="1:23" ht="18.75" thickBot="1" x14ac:dyDescent="0.3">
      <c r="A33" s="229" t="s">
        <v>34</v>
      </c>
      <c r="B33" s="403">
        <v>5132178</v>
      </c>
      <c r="C33" s="175">
        <v>12715140</v>
      </c>
      <c r="D33" s="175">
        <v>178613513</v>
      </c>
      <c r="E33" s="175">
        <v>28986169</v>
      </c>
      <c r="F33" s="175">
        <v>21391726</v>
      </c>
      <c r="G33" s="175" t="s">
        <v>31</v>
      </c>
      <c r="H33" s="379">
        <f>SUM(B33:G33)</f>
        <v>246838726</v>
      </c>
      <c r="I33" s="227" t="s">
        <v>80</v>
      </c>
      <c r="L33" s="24">
        <f t="shared" si="0"/>
        <v>20569893.833333332</v>
      </c>
      <c r="N33" s="24">
        <f t="shared" ref="N33" si="1">H33/365</f>
        <v>676270.48219178081</v>
      </c>
      <c r="W33" s="24">
        <f>(H33/X22)*1000</f>
        <v>4323.8806142443591</v>
      </c>
    </row>
    <row r="34" spans="1:23" ht="15.75" thickTop="1" x14ac:dyDescent="0.25">
      <c r="B34" s="2"/>
      <c r="C34" s="2"/>
      <c r="D34" s="2"/>
      <c r="E34" s="2"/>
      <c r="F34" s="2"/>
      <c r="G34" s="2"/>
      <c r="I34" s="2"/>
    </row>
    <row r="35" spans="1:23" x14ac:dyDescent="0.25">
      <c r="I35" s="2"/>
    </row>
  </sheetData>
  <printOptions horizontalCentered="1"/>
  <pageMargins left="0.7" right="0.7" top="0.75" bottom="0.75" header="0.3" footer="0.3"/>
  <pageSetup paperSize="9" scale="70" orientation="portrait" horizontalDpi="300" verticalDpi="300" r:id="rId1"/>
  <rowBreaks count="1" manualBreakCount="1">
    <brk id="39" max="8"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rightToLeft="1" zoomScale="115" zoomScaleNormal="115" zoomScaleSheetLayoutView="115" workbookViewId="0">
      <selection activeCell="H17" sqref="H17"/>
    </sheetView>
  </sheetViews>
  <sheetFormatPr defaultRowHeight="15" x14ac:dyDescent="0.25"/>
  <cols>
    <col min="1" max="1" width="12.7109375" customWidth="1"/>
    <col min="2" max="7" width="8.7109375" customWidth="1"/>
    <col min="8" max="8" width="9.7109375" customWidth="1"/>
    <col min="9" max="9" width="11.42578125" customWidth="1"/>
  </cols>
  <sheetData>
    <row r="1" spans="1:9" ht="18.75" x14ac:dyDescent="0.45">
      <c r="A1" s="250" t="s">
        <v>240</v>
      </c>
      <c r="B1" s="87"/>
      <c r="C1" s="87"/>
      <c r="D1" s="87"/>
      <c r="E1" s="87"/>
      <c r="F1" s="87"/>
      <c r="G1" s="87"/>
      <c r="H1" s="87"/>
      <c r="I1" s="87"/>
    </row>
    <row r="2" spans="1:9" x14ac:dyDescent="0.25">
      <c r="A2" s="251" t="s">
        <v>241</v>
      </c>
      <c r="B2" s="86"/>
      <c r="C2" s="86"/>
      <c r="D2" s="86"/>
      <c r="E2" s="86"/>
      <c r="F2" s="86"/>
      <c r="G2" s="86"/>
      <c r="H2" s="86"/>
      <c r="I2" s="86"/>
    </row>
    <row r="3" spans="1:9" ht="16.5" x14ac:dyDescent="0.35">
      <c r="A3" s="29" t="s">
        <v>63</v>
      </c>
      <c r="B3" s="50"/>
      <c r="C3" s="50"/>
      <c r="D3" s="50"/>
      <c r="E3" s="50"/>
      <c r="F3" s="50"/>
      <c r="G3" s="50"/>
      <c r="H3" s="50"/>
      <c r="I3" s="34" t="s">
        <v>64</v>
      </c>
    </row>
    <row r="4" spans="1:9" ht="36" x14ac:dyDescent="0.45">
      <c r="A4" s="103"/>
      <c r="B4" s="111" t="s">
        <v>181</v>
      </c>
      <c r="C4" s="112" t="s">
        <v>60</v>
      </c>
      <c r="D4" s="112" t="s">
        <v>62</v>
      </c>
      <c r="E4" s="112" t="s">
        <v>182</v>
      </c>
      <c r="F4" s="112" t="s">
        <v>183</v>
      </c>
      <c r="G4" s="113" t="s">
        <v>184</v>
      </c>
      <c r="H4" s="114" t="s">
        <v>59</v>
      </c>
      <c r="I4" s="103"/>
    </row>
    <row r="5" spans="1:9" ht="19.5" thickBot="1" x14ac:dyDescent="0.5">
      <c r="A5" s="109" t="s">
        <v>0</v>
      </c>
      <c r="B5" s="118" t="s">
        <v>1</v>
      </c>
      <c r="C5" s="119" t="s">
        <v>2</v>
      </c>
      <c r="D5" s="119" t="s">
        <v>3</v>
      </c>
      <c r="E5" s="119" t="s">
        <v>4</v>
      </c>
      <c r="F5" s="119" t="s">
        <v>5</v>
      </c>
      <c r="G5" s="120" t="s">
        <v>6</v>
      </c>
      <c r="H5" s="121" t="s">
        <v>169</v>
      </c>
      <c r="I5" s="110" t="s">
        <v>7</v>
      </c>
    </row>
    <row r="6" spans="1:9" ht="15" customHeight="1" thickBot="1" x14ac:dyDescent="0.3">
      <c r="A6" s="220">
        <v>2013</v>
      </c>
      <c r="B6" s="37">
        <v>28029</v>
      </c>
      <c r="C6" s="33">
        <v>46917</v>
      </c>
      <c r="D6" s="33">
        <v>30667</v>
      </c>
      <c r="E6" s="33">
        <v>21797</v>
      </c>
      <c r="F6" s="33">
        <v>19201</v>
      </c>
      <c r="G6" s="33">
        <v>7442</v>
      </c>
      <c r="H6" s="170">
        <f>SUM(B6:G6)</f>
        <v>154053</v>
      </c>
      <c r="I6" s="225">
        <v>2013</v>
      </c>
    </row>
    <row r="7" spans="1:9" ht="15.75" thickBot="1" x14ac:dyDescent="0.3">
      <c r="A7" s="220">
        <v>2014</v>
      </c>
      <c r="B7" s="148">
        <v>30865</v>
      </c>
      <c r="C7" s="33">
        <v>35261</v>
      </c>
      <c r="D7" s="33">
        <v>23709</v>
      </c>
      <c r="E7" s="33">
        <v>21651</v>
      </c>
      <c r="F7" s="33">
        <v>21839</v>
      </c>
      <c r="G7" s="33">
        <v>9347</v>
      </c>
      <c r="H7" s="170">
        <f>SUM(B7:G7)</f>
        <v>142672</v>
      </c>
      <c r="I7" s="225">
        <v>2014</v>
      </c>
    </row>
    <row r="8" spans="1:9" ht="15.75" thickBot="1" x14ac:dyDescent="0.3">
      <c r="A8" s="220">
        <v>2015</v>
      </c>
      <c r="B8" s="37">
        <v>36784</v>
      </c>
      <c r="C8" s="33" t="s">
        <v>11</v>
      </c>
      <c r="D8" s="33">
        <v>21793</v>
      </c>
      <c r="E8" s="33">
        <v>24159</v>
      </c>
      <c r="F8" s="33">
        <v>23396</v>
      </c>
      <c r="G8" s="33">
        <v>11168</v>
      </c>
      <c r="H8" s="170" t="s">
        <v>11</v>
      </c>
      <c r="I8" s="225">
        <v>2015</v>
      </c>
    </row>
    <row r="9" spans="1:9" x14ac:dyDescent="0.25">
      <c r="A9" s="220">
        <v>2016</v>
      </c>
      <c r="B9" s="37">
        <v>41701</v>
      </c>
      <c r="C9" s="33" t="s">
        <v>11</v>
      </c>
      <c r="D9" s="33">
        <v>24188</v>
      </c>
      <c r="E9" s="33">
        <v>24182</v>
      </c>
      <c r="F9" s="33">
        <v>22313</v>
      </c>
      <c r="G9" s="33">
        <v>10175</v>
      </c>
      <c r="H9" s="170" t="s">
        <v>11</v>
      </c>
      <c r="I9" s="225">
        <v>2016</v>
      </c>
    </row>
    <row r="10" spans="1:9" x14ac:dyDescent="0.25">
      <c r="A10" s="329">
        <v>2017</v>
      </c>
      <c r="B10" s="126">
        <v>49941</v>
      </c>
      <c r="C10" s="126" t="s">
        <v>11</v>
      </c>
      <c r="D10" s="126">
        <v>24789</v>
      </c>
      <c r="E10" s="126">
        <v>25528</v>
      </c>
      <c r="F10" s="126"/>
      <c r="G10" s="126">
        <v>8862</v>
      </c>
      <c r="H10" s="127" t="s">
        <v>11</v>
      </c>
      <c r="I10" s="330">
        <v>2017</v>
      </c>
    </row>
    <row r="11" spans="1:9" x14ac:dyDescent="0.25">
      <c r="A11" s="329">
        <v>2018</v>
      </c>
      <c r="B11" s="126" t="s">
        <v>11</v>
      </c>
      <c r="C11" s="126" t="s">
        <v>11</v>
      </c>
      <c r="D11" s="126">
        <v>33371</v>
      </c>
      <c r="E11" s="126">
        <v>13923</v>
      </c>
      <c r="F11" s="126">
        <v>18475</v>
      </c>
      <c r="G11" s="126">
        <v>9531</v>
      </c>
      <c r="H11" s="127" t="s">
        <v>11</v>
      </c>
      <c r="I11" s="330">
        <v>2018</v>
      </c>
    </row>
    <row r="12" spans="1:9" ht="15.75" thickBot="1" x14ac:dyDescent="0.3">
      <c r="A12" s="221">
        <v>2019</v>
      </c>
      <c r="B12" s="130"/>
      <c r="C12" s="130"/>
      <c r="D12" s="130">
        <v>25358</v>
      </c>
      <c r="E12" s="130">
        <v>15433</v>
      </c>
      <c r="F12" s="130">
        <v>20851</v>
      </c>
      <c r="G12" s="130">
        <v>13016</v>
      </c>
      <c r="H12" s="132"/>
      <c r="I12" s="226">
        <v>2019</v>
      </c>
    </row>
    <row r="13" spans="1:9" ht="15.75" thickTop="1" x14ac:dyDescent="0.25"/>
  </sheetData>
  <printOptions horizontalCentered="1"/>
  <pageMargins left="0.45" right="0.45" top="0.5" bottom="0.5" header="0.3" footer="0.3"/>
  <pageSetup paperSize="9" scale="105"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rightToLeft="1" zoomScale="115" zoomScaleNormal="115" zoomScaleSheetLayoutView="115" workbookViewId="0">
      <selection activeCell="G18" sqref="G18"/>
    </sheetView>
  </sheetViews>
  <sheetFormatPr defaultRowHeight="15" x14ac:dyDescent="0.25"/>
  <cols>
    <col min="2" max="8" width="8.7109375" customWidth="1"/>
    <col min="22" max="22" width="9.85546875" bestFit="1" customWidth="1"/>
  </cols>
  <sheetData>
    <row r="1" spans="1:22" ht="18.75" x14ac:dyDescent="0.45">
      <c r="A1" s="250" t="s">
        <v>242</v>
      </c>
      <c r="B1" s="87"/>
      <c r="C1" s="87"/>
      <c r="D1" s="87"/>
      <c r="E1" s="87"/>
      <c r="F1" s="87"/>
      <c r="G1" s="87"/>
      <c r="H1" s="87"/>
    </row>
    <row r="2" spans="1:22" x14ac:dyDescent="0.25">
      <c r="A2" s="251" t="s">
        <v>243</v>
      </c>
      <c r="B2" s="86"/>
      <c r="C2" s="86"/>
      <c r="D2" s="86"/>
      <c r="E2" s="86"/>
      <c r="F2" s="86"/>
      <c r="G2" s="86"/>
      <c r="H2" s="86"/>
    </row>
    <row r="3" spans="1:22" ht="16.5" x14ac:dyDescent="0.35">
      <c r="A3" s="29" t="s">
        <v>82</v>
      </c>
      <c r="B3" s="50"/>
      <c r="C3" s="50"/>
      <c r="D3" s="50"/>
      <c r="E3" s="50"/>
      <c r="F3" s="50"/>
      <c r="G3" s="50"/>
      <c r="H3" s="34" t="s">
        <v>79</v>
      </c>
    </row>
    <row r="4" spans="1:22" ht="18" x14ac:dyDescent="0.45">
      <c r="A4" s="103"/>
      <c r="B4" s="111" t="s">
        <v>181</v>
      </c>
      <c r="C4" s="112" t="s">
        <v>60</v>
      </c>
      <c r="D4" s="112" t="s">
        <v>62</v>
      </c>
      <c r="E4" s="112" t="s">
        <v>182</v>
      </c>
      <c r="F4" s="112" t="s">
        <v>183</v>
      </c>
      <c r="G4" s="113" t="s">
        <v>184</v>
      </c>
      <c r="H4" s="103"/>
      <c r="L4" s="2"/>
      <c r="M4" s="2"/>
      <c r="N4" s="2"/>
      <c r="O4" s="2"/>
      <c r="P4" s="2"/>
      <c r="Q4" s="2"/>
      <c r="R4" s="2"/>
    </row>
    <row r="5" spans="1:22" ht="19.5" thickBot="1" x14ac:dyDescent="0.5">
      <c r="A5" s="109" t="s">
        <v>0</v>
      </c>
      <c r="B5" s="118" t="s">
        <v>1</v>
      </c>
      <c r="C5" s="119" t="s">
        <v>2</v>
      </c>
      <c r="D5" s="119" t="s">
        <v>3</v>
      </c>
      <c r="E5" s="119" t="s">
        <v>4</v>
      </c>
      <c r="F5" s="119" t="s">
        <v>5</v>
      </c>
      <c r="G5" s="120" t="s">
        <v>6</v>
      </c>
      <c r="H5" s="110" t="s">
        <v>7</v>
      </c>
      <c r="L5" s="2"/>
      <c r="M5" s="2"/>
      <c r="N5" s="2"/>
      <c r="O5" s="2"/>
      <c r="P5" s="2"/>
      <c r="Q5" s="2"/>
      <c r="R5" s="2"/>
    </row>
    <row r="6" spans="1:22" x14ac:dyDescent="0.25">
      <c r="A6" s="220">
        <v>2013</v>
      </c>
      <c r="B6" s="39">
        <v>6.1</v>
      </c>
      <c r="C6" s="39">
        <v>10</v>
      </c>
      <c r="D6" s="39">
        <v>7.4</v>
      </c>
      <c r="E6" s="39">
        <v>10.199999999999999</v>
      </c>
      <c r="F6" s="35">
        <v>5.3</v>
      </c>
      <c r="G6" s="33" t="s">
        <v>11</v>
      </c>
      <c r="H6" s="225">
        <v>2013</v>
      </c>
      <c r="L6" s="2"/>
      <c r="M6" s="2"/>
      <c r="N6" s="2"/>
      <c r="O6" s="2"/>
      <c r="P6" s="2"/>
      <c r="Q6" s="2"/>
      <c r="R6" s="2"/>
      <c r="T6" s="3"/>
    </row>
    <row r="7" spans="1:22" ht="15" customHeight="1" x14ac:dyDescent="0.25">
      <c r="A7" s="220">
        <v>2014</v>
      </c>
      <c r="B7" s="39">
        <v>6.1</v>
      </c>
      <c r="C7" s="39">
        <v>11.3</v>
      </c>
      <c r="D7" s="39">
        <v>8.4</v>
      </c>
      <c r="E7" s="39">
        <v>10.6</v>
      </c>
      <c r="F7" s="35">
        <v>7.8</v>
      </c>
      <c r="G7" s="33" t="s">
        <v>11</v>
      </c>
      <c r="H7" s="225">
        <v>2014</v>
      </c>
      <c r="L7" s="2"/>
      <c r="M7" s="2"/>
      <c r="N7" s="2"/>
      <c r="O7" s="2"/>
      <c r="P7" s="2"/>
      <c r="Q7" s="2"/>
      <c r="R7" s="2"/>
    </row>
    <row r="8" spans="1:22" x14ac:dyDescent="0.25">
      <c r="A8" s="220">
        <v>2015</v>
      </c>
      <c r="B8" s="39">
        <v>10.9</v>
      </c>
      <c r="C8" s="39">
        <v>12</v>
      </c>
      <c r="D8" s="39">
        <v>8.6999999999999993</v>
      </c>
      <c r="E8" s="39">
        <v>11.2</v>
      </c>
      <c r="F8" s="35">
        <v>10.3</v>
      </c>
      <c r="G8" s="35">
        <v>7</v>
      </c>
      <c r="H8" s="225">
        <v>2015</v>
      </c>
      <c r="L8" s="2"/>
      <c r="M8" s="2"/>
      <c r="N8" s="2"/>
      <c r="O8" s="2"/>
      <c r="P8" s="2"/>
      <c r="Q8" s="2"/>
      <c r="V8" s="4"/>
    </row>
    <row r="9" spans="1:22" x14ac:dyDescent="0.25">
      <c r="A9" s="220">
        <v>2016</v>
      </c>
      <c r="B9" s="39">
        <v>10.9</v>
      </c>
      <c r="C9" s="39">
        <v>10.5</v>
      </c>
      <c r="D9" s="39">
        <v>7</v>
      </c>
      <c r="E9" s="39">
        <v>9.4</v>
      </c>
      <c r="F9" s="35">
        <v>10</v>
      </c>
      <c r="G9" s="33" t="s">
        <v>11</v>
      </c>
      <c r="H9" s="225">
        <v>2016</v>
      </c>
      <c r="V9" s="5"/>
    </row>
    <row r="10" spans="1:22" x14ac:dyDescent="0.25">
      <c r="A10" s="329">
        <v>2017</v>
      </c>
      <c r="B10" s="156">
        <v>11</v>
      </c>
      <c r="C10" s="156">
        <v>10.3</v>
      </c>
      <c r="D10" s="156">
        <v>8.6999999999999993</v>
      </c>
      <c r="E10" s="156">
        <v>9.5</v>
      </c>
      <c r="F10" s="126" t="s">
        <v>11</v>
      </c>
      <c r="G10" s="126" t="s">
        <v>11</v>
      </c>
      <c r="H10" s="330">
        <v>2017</v>
      </c>
      <c r="V10" s="4"/>
    </row>
    <row r="11" spans="1:22" ht="15.75" thickBot="1" x14ac:dyDescent="0.3">
      <c r="A11" s="221">
        <v>2018</v>
      </c>
      <c r="B11" s="166" t="s">
        <v>11</v>
      </c>
      <c r="C11" s="166">
        <v>10.199999999999999</v>
      </c>
      <c r="D11" s="166"/>
      <c r="E11" s="166">
        <v>11.2</v>
      </c>
      <c r="F11" s="130" t="s">
        <v>11</v>
      </c>
      <c r="G11" s="130" t="s">
        <v>11</v>
      </c>
      <c r="H11" s="226">
        <v>2018</v>
      </c>
      <c r="V11" s="4"/>
    </row>
    <row r="12" spans="1:22" ht="18.75" customHeight="1" thickTop="1" x14ac:dyDescent="0.25">
      <c r="A12" s="93"/>
      <c r="B12" s="93"/>
      <c r="C12" s="93"/>
      <c r="D12" s="93"/>
      <c r="E12" s="93"/>
      <c r="F12" s="93"/>
      <c r="G12" s="93"/>
      <c r="H12" s="93"/>
    </row>
    <row r="13" spans="1:22" ht="15" customHeight="1" x14ac:dyDescent="0.25">
      <c r="A13" s="94"/>
      <c r="B13" s="94"/>
      <c r="C13" s="94"/>
      <c r="D13" s="94"/>
      <c r="E13" s="94"/>
      <c r="F13" s="94"/>
      <c r="G13" s="94"/>
      <c r="H13" s="94"/>
    </row>
  </sheetData>
  <printOptions horizontalCentered="1"/>
  <pageMargins left="0.7" right="0.7" top="0.75" bottom="0.5" header="0.3" footer="0.3"/>
  <pageSetup paperSize="9" scale="12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rightToLeft="1" zoomScale="85" zoomScaleNormal="85" zoomScaleSheetLayoutView="100" workbookViewId="0">
      <selection activeCell="E41" sqref="E41"/>
    </sheetView>
  </sheetViews>
  <sheetFormatPr defaultRowHeight="15" x14ac:dyDescent="0.25"/>
  <cols>
    <col min="1" max="1" width="20.7109375" customWidth="1"/>
    <col min="2" max="2" width="6.7109375" bestFit="1" customWidth="1"/>
    <col min="3" max="3" width="7.28515625" bestFit="1" customWidth="1"/>
    <col min="4" max="4" width="9.28515625" bestFit="1" customWidth="1"/>
    <col min="5" max="5" width="7.42578125" customWidth="1"/>
    <col min="6" max="6" width="7" bestFit="1" customWidth="1"/>
    <col min="7" max="7" width="7.5703125" customWidth="1"/>
    <col min="8" max="8" width="15.7109375" customWidth="1"/>
  </cols>
  <sheetData>
    <row r="1" spans="1:14" ht="18.75" x14ac:dyDescent="0.45">
      <c r="A1" s="250" t="s">
        <v>244</v>
      </c>
      <c r="B1" s="87"/>
      <c r="C1" s="87"/>
      <c r="D1" s="87"/>
      <c r="E1" s="87"/>
      <c r="F1" s="87"/>
      <c r="G1" s="87"/>
      <c r="H1" s="87"/>
    </row>
    <row r="2" spans="1:14" x14ac:dyDescent="0.25">
      <c r="A2" s="86" t="s">
        <v>245</v>
      </c>
      <c r="B2" s="86"/>
      <c r="C2" s="86"/>
      <c r="D2" s="86"/>
      <c r="E2" s="86"/>
      <c r="F2" s="86"/>
      <c r="G2" s="86"/>
      <c r="H2" s="86"/>
    </row>
    <row r="3" spans="1:14" ht="16.5" x14ac:dyDescent="0.35">
      <c r="A3" s="29" t="s">
        <v>82</v>
      </c>
      <c r="B3" s="50"/>
      <c r="C3" s="50"/>
      <c r="D3" s="50"/>
      <c r="E3" s="50"/>
      <c r="F3" s="50"/>
      <c r="G3" s="50"/>
      <c r="H3" s="34" t="s">
        <v>79</v>
      </c>
    </row>
    <row r="4" spans="1:14" ht="18" x14ac:dyDescent="0.45">
      <c r="A4" s="103"/>
      <c r="B4" s="111" t="s">
        <v>181</v>
      </c>
      <c r="C4" s="112" t="s">
        <v>60</v>
      </c>
      <c r="D4" s="112" t="s">
        <v>62</v>
      </c>
      <c r="E4" s="112" t="s">
        <v>182</v>
      </c>
      <c r="F4" s="112" t="s">
        <v>183</v>
      </c>
      <c r="G4" s="113" t="s">
        <v>184</v>
      </c>
      <c r="H4" s="103"/>
    </row>
    <row r="5" spans="1:14" ht="19.5" thickBot="1" x14ac:dyDescent="0.5">
      <c r="A5" s="109" t="s">
        <v>180</v>
      </c>
      <c r="B5" s="118" t="s">
        <v>1</v>
      </c>
      <c r="C5" s="119" t="s">
        <v>2</v>
      </c>
      <c r="D5" s="119" t="s">
        <v>3</v>
      </c>
      <c r="E5" s="119" t="s">
        <v>4</v>
      </c>
      <c r="F5" s="119" t="s">
        <v>5</v>
      </c>
      <c r="G5" s="120" t="s">
        <v>6</v>
      </c>
      <c r="H5" s="210" t="s">
        <v>179</v>
      </c>
    </row>
    <row r="6" spans="1:14" x14ac:dyDescent="0.25">
      <c r="A6" s="177">
        <v>2013</v>
      </c>
      <c r="B6" s="106"/>
      <c r="C6" s="106"/>
      <c r="D6" s="106"/>
      <c r="E6" s="106"/>
      <c r="F6" s="106"/>
      <c r="G6" s="106"/>
      <c r="H6" s="178">
        <v>2013</v>
      </c>
    </row>
    <row r="7" spans="1:14" ht="18" x14ac:dyDescent="0.25">
      <c r="A7" s="179" t="s">
        <v>36</v>
      </c>
      <c r="B7" s="180">
        <v>98</v>
      </c>
      <c r="C7" s="180">
        <v>100</v>
      </c>
      <c r="D7" s="180">
        <v>98.8</v>
      </c>
      <c r="E7" s="180">
        <v>100</v>
      </c>
      <c r="F7" s="180">
        <v>96</v>
      </c>
      <c r="G7" s="206" t="s">
        <v>31</v>
      </c>
      <c r="H7" s="181" t="s">
        <v>37</v>
      </c>
      <c r="J7" s="40"/>
      <c r="K7" s="40"/>
      <c r="L7" s="41"/>
      <c r="M7" s="40"/>
    </row>
    <row r="8" spans="1:14" ht="36" x14ac:dyDescent="0.25">
      <c r="A8" s="179" t="s">
        <v>38</v>
      </c>
      <c r="B8" s="180">
        <v>94</v>
      </c>
      <c r="C8" s="180">
        <v>99</v>
      </c>
      <c r="D8" s="180">
        <v>97.7</v>
      </c>
      <c r="E8" s="180">
        <v>100</v>
      </c>
      <c r="F8" s="180">
        <v>96.9</v>
      </c>
      <c r="G8" s="206" t="s">
        <v>31</v>
      </c>
      <c r="H8" s="181" t="s">
        <v>39</v>
      </c>
    </row>
    <row r="9" spans="1:14" ht="36" x14ac:dyDescent="0.25">
      <c r="A9" s="179" t="s">
        <v>40</v>
      </c>
      <c r="B9" s="180">
        <v>94</v>
      </c>
      <c r="C9" s="180">
        <v>98.9</v>
      </c>
      <c r="D9" s="180">
        <v>97.7</v>
      </c>
      <c r="E9" s="180">
        <v>98</v>
      </c>
      <c r="F9" s="180">
        <v>96</v>
      </c>
      <c r="G9" s="206" t="s">
        <v>31</v>
      </c>
      <c r="H9" s="181" t="s">
        <v>41</v>
      </c>
    </row>
    <row r="10" spans="1:14" ht="18.75" thickBot="1" x14ac:dyDescent="0.3">
      <c r="A10" s="182" t="s">
        <v>42</v>
      </c>
      <c r="B10" s="183">
        <v>94</v>
      </c>
      <c r="C10" s="183">
        <v>100</v>
      </c>
      <c r="D10" s="183">
        <v>97.9</v>
      </c>
      <c r="E10" s="183">
        <v>100</v>
      </c>
      <c r="F10" s="183">
        <v>97.3</v>
      </c>
      <c r="G10" s="207" t="s">
        <v>31</v>
      </c>
      <c r="H10" s="184" t="s">
        <v>43</v>
      </c>
    </row>
    <row r="11" spans="1:14" x14ac:dyDescent="0.25">
      <c r="A11" s="177">
        <v>2014</v>
      </c>
      <c r="B11" s="106"/>
      <c r="C11" s="106"/>
      <c r="D11" s="106"/>
      <c r="E11" s="106"/>
      <c r="F11" s="106"/>
      <c r="G11" s="106"/>
      <c r="H11" s="178">
        <v>2014</v>
      </c>
      <c r="J11" s="43"/>
    </row>
    <row r="12" spans="1:14" ht="25.5" customHeight="1" x14ac:dyDescent="0.25">
      <c r="A12" s="179" t="s">
        <v>36</v>
      </c>
      <c r="B12" s="180">
        <v>98</v>
      </c>
      <c r="C12" s="180">
        <v>100</v>
      </c>
      <c r="D12" s="180">
        <v>98</v>
      </c>
      <c r="E12" s="180">
        <v>100</v>
      </c>
      <c r="F12" s="180">
        <v>90</v>
      </c>
      <c r="G12" s="206" t="s">
        <v>31</v>
      </c>
      <c r="H12" s="181" t="s">
        <v>37</v>
      </c>
      <c r="J12" s="43"/>
      <c r="K12" s="40"/>
      <c r="L12" s="40"/>
      <c r="M12" s="40"/>
      <c r="N12" s="41"/>
    </row>
    <row r="13" spans="1:14" ht="36" x14ac:dyDescent="0.25">
      <c r="A13" s="179" t="s">
        <v>38</v>
      </c>
      <c r="B13" s="180">
        <v>94</v>
      </c>
      <c r="C13" s="180">
        <v>98.8</v>
      </c>
      <c r="D13" s="180">
        <v>98.1</v>
      </c>
      <c r="E13" s="180">
        <v>99</v>
      </c>
      <c r="F13" s="180">
        <v>99</v>
      </c>
      <c r="G13" s="206" t="s">
        <v>31</v>
      </c>
      <c r="H13" s="181" t="s">
        <v>39</v>
      </c>
      <c r="J13" s="43"/>
      <c r="K13" s="40"/>
      <c r="L13" s="44"/>
      <c r="M13" s="40"/>
      <c r="N13" s="41"/>
    </row>
    <row r="14" spans="1:14" ht="36" x14ac:dyDescent="0.25">
      <c r="A14" s="179" t="s">
        <v>40</v>
      </c>
      <c r="B14" s="180">
        <v>94</v>
      </c>
      <c r="C14" s="180">
        <v>98.7</v>
      </c>
      <c r="D14" s="180">
        <v>98.1</v>
      </c>
      <c r="E14" s="180">
        <v>97</v>
      </c>
      <c r="F14" s="180">
        <v>89</v>
      </c>
      <c r="G14" s="206" t="s">
        <v>31</v>
      </c>
      <c r="H14" s="181" t="s">
        <v>41</v>
      </c>
      <c r="J14" s="43"/>
      <c r="K14" s="40"/>
      <c r="L14" s="43"/>
      <c r="M14" s="40"/>
      <c r="N14" s="41"/>
    </row>
    <row r="15" spans="1:14" ht="18.75" thickBot="1" x14ac:dyDescent="0.3">
      <c r="A15" s="182" t="s">
        <v>42</v>
      </c>
      <c r="B15" s="183">
        <v>94</v>
      </c>
      <c r="C15" s="183">
        <v>98.9</v>
      </c>
      <c r="D15" s="183">
        <v>97.1</v>
      </c>
      <c r="E15" s="183">
        <v>100</v>
      </c>
      <c r="F15" s="183">
        <v>100</v>
      </c>
      <c r="G15" s="207" t="s">
        <v>31</v>
      </c>
      <c r="H15" s="184" t="s">
        <v>43</v>
      </c>
      <c r="J15" s="43"/>
      <c r="K15" s="40"/>
      <c r="L15" s="43"/>
      <c r="M15" s="40"/>
      <c r="N15" s="41"/>
    </row>
    <row r="16" spans="1:14" x14ac:dyDescent="0.25">
      <c r="A16" s="177">
        <v>2015</v>
      </c>
      <c r="B16" s="106"/>
      <c r="C16" s="106"/>
      <c r="D16" s="106"/>
      <c r="E16" s="106"/>
      <c r="F16" s="106"/>
      <c r="G16" s="106"/>
      <c r="H16" s="178">
        <v>2015</v>
      </c>
      <c r="J16" s="43"/>
      <c r="K16" s="41"/>
    </row>
    <row r="17" spans="1:15" ht="18" x14ac:dyDescent="0.25">
      <c r="A17" s="179" t="s">
        <v>36</v>
      </c>
      <c r="B17" s="180">
        <v>98</v>
      </c>
      <c r="C17" s="180">
        <v>100</v>
      </c>
      <c r="D17" s="180">
        <v>98.2</v>
      </c>
      <c r="E17" s="180">
        <v>100</v>
      </c>
      <c r="F17" s="180">
        <v>97</v>
      </c>
      <c r="G17" s="206" t="s">
        <v>11</v>
      </c>
      <c r="H17" s="181" t="s">
        <v>37</v>
      </c>
      <c r="K17" s="41"/>
      <c r="L17" s="40"/>
      <c r="M17" s="40"/>
      <c r="N17" s="41"/>
      <c r="O17" s="41"/>
    </row>
    <row r="18" spans="1:15" ht="36" x14ac:dyDescent="0.25">
      <c r="A18" s="179" t="s">
        <v>38</v>
      </c>
      <c r="B18" s="180">
        <v>100</v>
      </c>
      <c r="C18" s="180">
        <v>98</v>
      </c>
      <c r="D18" s="180">
        <v>98.3</v>
      </c>
      <c r="E18" s="180">
        <v>99</v>
      </c>
      <c r="F18" s="180">
        <v>99</v>
      </c>
      <c r="G18" s="206" t="s">
        <v>11</v>
      </c>
      <c r="H18" s="181" t="s">
        <v>39</v>
      </c>
      <c r="K18" s="41"/>
      <c r="L18" s="40"/>
      <c r="M18" s="44"/>
      <c r="N18" s="40"/>
      <c r="O18" s="41"/>
    </row>
    <row r="19" spans="1:15" ht="36" x14ac:dyDescent="0.25">
      <c r="A19" s="179" t="s">
        <v>40</v>
      </c>
      <c r="B19" s="180">
        <v>100</v>
      </c>
      <c r="C19" s="180">
        <v>98</v>
      </c>
      <c r="D19" s="180">
        <v>98.3</v>
      </c>
      <c r="E19" s="180">
        <v>99</v>
      </c>
      <c r="F19" s="180">
        <v>99</v>
      </c>
      <c r="G19" s="206" t="s">
        <v>11</v>
      </c>
      <c r="H19" s="181" t="s">
        <v>41</v>
      </c>
      <c r="K19" s="41"/>
      <c r="L19" s="40"/>
      <c r="M19" s="43"/>
      <c r="N19" s="40"/>
      <c r="O19" s="41"/>
    </row>
    <row r="20" spans="1:15" ht="18.75" thickBot="1" x14ac:dyDescent="0.3">
      <c r="A20" s="182" t="s">
        <v>42</v>
      </c>
      <c r="B20" s="183">
        <v>100</v>
      </c>
      <c r="C20" s="183">
        <v>100</v>
      </c>
      <c r="D20" s="183">
        <v>97.6</v>
      </c>
      <c r="E20" s="183">
        <v>100</v>
      </c>
      <c r="F20" s="183">
        <v>91</v>
      </c>
      <c r="G20" s="207" t="s">
        <v>11</v>
      </c>
      <c r="H20" s="184" t="s">
        <v>43</v>
      </c>
      <c r="K20" s="41"/>
      <c r="L20" s="40"/>
      <c r="M20" s="43"/>
      <c r="N20" s="40"/>
      <c r="O20" s="41"/>
    </row>
    <row r="21" spans="1:15" x14ac:dyDescent="0.25">
      <c r="A21" s="177">
        <v>2016</v>
      </c>
      <c r="B21" s="106"/>
      <c r="C21" s="106"/>
      <c r="D21" s="106"/>
      <c r="E21" s="106"/>
      <c r="F21" s="106"/>
      <c r="G21" s="106"/>
      <c r="H21" s="178">
        <v>2016</v>
      </c>
    </row>
    <row r="22" spans="1:15" ht="18" x14ac:dyDescent="0.25">
      <c r="A22" s="179" t="s">
        <v>36</v>
      </c>
      <c r="B22" s="180">
        <v>98</v>
      </c>
      <c r="C22" s="180">
        <v>93</v>
      </c>
      <c r="D22" s="180">
        <v>98.5</v>
      </c>
      <c r="E22" s="180">
        <v>100</v>
      </c>
      <c r="F22" s="180">
        <v>97.3</v>
      </c>
      <c r="G22" s="206" t="s">
        <v>11</v>
      </c>
      <c r="H22" s="181" t="s">
        <v>37</v>
      </c>
    </row>
    <row r="23" spans="1:15" ht="36" x14ac:dyDescent="0.25">
      <c r="A23" s="179" t="s">
        <v>38</v>
      </c>
      <c r="B23" s="180">
        <v>100</v>
      </c>
      <c r="C23" s="180">
        <v>100</v>
      </c>
      <c r="D23" s="180">
        <v>98.5</v>
      </c>
      <c r="E23" s="180">
        <v>99.9</v>
      </c>
      <c r="F23" s="180">
        <v>98.1</v>
      </c>
      <c r="G23" s="206" t="s">
        <v>11</v>
      </c>
      <c r="H23" s="181" t="s">
        <v>39</v>
      </c>
    </row>
    <row r="24" spans="1:15" ht="36" x14ac:dyDescent="0.25">
      <c r="A24" s="179" t="s">
        <v>40</v>
      </c>
      <c r="B24" s="180">
        <v>100</v>
      </c>
      <c r="C24" s="180">
        <v>100</v>
      </c>
      <c r="D24" s="180" t="s">
        <v>83</v>
      </c>
      <c r="E24" s="180">
        <v>99.9</v>
      </c>
      <c r="F24" s="180">
        <v>98.2</v>
      </c>
      <c r="G24" s="206" t="s">
        <v>11</v>
      </c>
      <c r="H24" s="181" t="s">
        <v>41</v>
      </c>
    </row>
    <row r="25" spans="1:15" ht="18.75" thickBot="1" x14ac:dyDescent="0.3">
      <c r="A25" s="182" t="s">
        <v>42</v>
      </c>
      <c r="B25" s="183">
        <v>100</v>
      </c>
      <c r="C25" s="183">
        <v>100</v>
      </c>
      <c r="D25" s="183">
        <v>98</v>
      </c>
      <c r="E25" s="183">
        <v>99.9</v>
      </c>
      <c r="F25" s="183">
        <v>91.2</v>
      </c>
      <c r="G25" s="207" t="s">
        <v>11</v>
      </c>
      <c r="H25" s="184" t="s">
        <v>43</v>
      </c>
    </row>
    <row r="26" spans="1:15" x14ac:dyDescent="0.25">
      <c r="A26" s="177">
        <v>2017</v>
      </c>
      <c r="B26" s="106"/>
      <c r="C26" s="106"/>
      <c r="D26" s="106"/>
      <c r="E26" s="106"/>
      <c r="F26" s="106"/>
      <c r="G26" s="106"/>
      <c r="H26" s="178">
        <v>2017</v>
      </c>
    </row>
    <row r="27" spans="1:15" ht="23.25" customHeight="1" x14ac:dyDescent="0.25">
      <c r="A27" s="179" t="s">
        <v>36</v>
      </c>
      <c r="B27" s="180">
        <v>98</v>
      </c>
      <c r="C27" s="180">
        <v>100</v>
      </c>
      <c r="D27" s="180">
        <v>97</v>
      </c>
      <c r="E27" s="180">
        <v>100</v>
      </c>
      <c r="F27" s="180">
        <v>98.5</v>
      </c>
      <c r="G27" s="206" t="s">
        <v>11</v>
      </c>
      <c r="H27" s="181" t="s">
        <v>37</v>
      </c>
      <c r="M27" s="42"/>
      <c r="N27" s="42"/>
      <c r="O27" s="42"/>
    </row>
    <row r="28" spans="1:15" ht="36" x14ac:dyDescent="0.25">
      <c r="A28" s="179" t="s">
        <v>38</v>
      </c>
      <c r="B28" s="180">
        <v>99</v>
      </c>
      <c r="C28" s="180">
        <v>98</v>
      </c>
      <c r="D28" s="180">
        <v>96</v>
      </c>
      <c r="E28" s="180">
        <v>99.9</v>
      </c>
      <c r="F28" s="180">
        <v>97</v>
      </c>
      <c r="G28" s="206" t="s">
        <v>11</v>
      </c>
      <c r="H28" s="181" t="s">
        <v>39</v>
      </c>
      <c r="M28" s="42"/>
      <c r="N28" s="42"/>
      <c r="O28" s="42"/>
    </row>
    <row r="29" spans="1:15" ht="36" x14ac:dyDescent="0.25">
      <c r="A29" s="179" t="s">
        <v>40</v>
      </c>
      <c r="B29" s="180">
        <v>97</v>
      </c>
      <c r="C29" s="180">
        <v>97</v>
      </c>
      <c r="D29" s="180">
        <v>96</v>
      </c>
      <c r="E29" s="180">
        <v>99.9</v>
      </c>
      <c r="F29" s="180">
        <v>97.1</v>
      </c>
      <c r="G29" s="206" t="s">
        <v>11</v>
      </c>
      <c r="H29" s="181" t="s">
        <v>41</v>
      </c>
      <c r="M29" s="42"/>
      <c r="N29" s="42"/>
      <c r="O29" s="42"/>
    </row>
    <row r="30" spans="1:15" ht="18.75" thickBot="1" x14ac:dyDescent="0.3">
      <c r="A30" s="185" t="s">
        <v>42</v>
      </c>
      <c r="B30" s="186">
        <v>99</v>
      </c>
      <c r="C30" s="186">
        <v>100</v>
      </c>
      <c r="D30" s="186">
        <v>96</v>
      </c>
      <c r="E30" s="186">
        <v>99.9</v>
      </c>
      <c r="F30" s="186">
        <v>99.9</v>
      </c>
      <c r="G30" s="208" t="s">
        <v>11</v>
      </c>
      <c r="H30" s="187" t="s">
        <v>43</v>
      </c>
      <c r="M30" s="43"/>
      <c r="N30" s="43"/>
      <c r="O30" s="43"/>
    </row>
    <row r="31" spans="1:15" ht="15.75" thickTop="1" x14ac:dyDescent="0.25">
      <c r="A31" s="177">
        <v>2018</v>
      </c>
      <c r="B31" s="106"/>
      <c r="C31" s="106"/>
      <c r="D31" s="106"/>
      <c r="E31" s="106"/>
      <c r="F31" s="106"/>
      <c r="G31" s="106"/>
      <c r="H31" s="178">
        <v>2018</v>
      </c>
    </row>
    <row r="32" spans="1:15" ht="18" x14ac:dyDescent="0.25">
      <c r="A32" s="179" t="s">
        <v>36</v>
      </c>
      <c r="B32" s="180">
        <v>100</v>
      </c>
      <c r="C32" s="180">
        <v>100</v>
      </c>
      <c r="D32" s="180"/>
      <c r="E32" s="180">
        <v>98.6</v>
      </c>
      <c r="F32" s="180"/>
      <c r="G32" s="206" t="s">
        <v>11</v>
      </c>
      <c r="H32" s="181" t="s">
        <v>37</v>
      </c>
      <c r="K32" s="40"/>
      <c r="L32" s="40"/>
      <c r="M32" s="40"/>
    </row>
    <row r="33" spans="1:13" ht="36" x14ac:dyDescent="0.25">
      <c r="A33" s="179" t="s">
        <v>38</v>
      </c>
      <c r="B33" s="180">
        <v>100</v>
      </c>
      <c r="C33" s="180">
        <v>100</v>
      </c>
      <c r="D33" s="180"/>
      <c r="E33" s="180">
        <v>98</v>
      </c>
      <c r="F33" s="180"/>
      <c r="G33" s="206" t="s">
        <v>11</v>
      </c>
      <c r="H33" s="181" t="s">
        <v>39</v>
      </c>
      <c r="K33" s="40"/>
      <c r="L33" s="44"/>
      <c r="M33" s="40"/>
    </row>
    <row r="34" spans="1:13" ht="36" x14ac:dyDescent="0.25">
      <c r="A34" s="179" t="s">
        <v>40</v>
      </c>
      <c r="B34" s="180">
        <v>100</v>
      </c>
      <c r="C34" s="180">
        <v>100</v>
      </c>
      <c r="D34" s="180"/>
      <c r="E34" s="180">
        <v>98</v>
      </c>
      <c r="F34" s="180"/>
      <c r="G34" s="206" t="s">
        <v>11</v>
      </c>
      <c r="H34" s="181" t="s">
        <v>41</v>
      </c>
      <c r="K34" s="40"/>
      <c r="L34" s="43"/>
      <c r="M34" s="40"/>
    </row>
    <row r="35" spans="1:13" ht="18.75" thickBot="1" x14ac:dyDescent="0.3">
      <c r="A35" s="185" t="s">
        <v>42</v>
      </c>
      <c r="B35" s="186">
        <v>100</v>
      </c>
      <c r="C35" s="186">
        <v>100</v>
      </c>
      <c r="D35" s="186"/>
      <c r="E35" s="186">
        <v>99.9</v>
      </c>
      <c r="F35" s="186"/>
      <c r="G35" s="208" t="s">
        <v>11</v>
      </c>
      <c r="H35" s="187" t="s">
        <v>43</v>
      </c>
      <c r="K35" s="40"/>
      <c r="L35" s="43"/>
      <c r="M35" s="40"/>
    </row>
    <row r="36" spans="1:13" ht="15.75" thickTop="1" x14ac:dyDescent="0.25">
      <c r="A36" s="177">
        <v>2019</v>
      </c>
      <c r="B36" s="106"/>
      <c r="C36" s="106"/>
      <c r="D36" s="106"/>
      <c r="E36" s="106"/>
      <c r="F36" s="106"/>
      <c r="G36" s="106"/>
      <c r="H36" s="178">
        <v>2019</v>
      </c>
    </row>
    <row r="37" spans="1:13" ht="25.5" customHeight="1" x14ac:dyDescent="0.25">
      <c r="A37" s="179" t="s">
        <v>36</v>
      </c>
      <c r="B37" s="180"/>
      <c r="C37" s="180"/>
      <c r="D37" s="180"/>
      <c r="E37" s="180">
        <v>98.7</v>
      </c>
      <c r="F37" s="180"/>
      <c r="G37" s="206" t="s">
        <v>11</v>
      </c>
      <c r="H37" s="181" t="s">
        <v>37</v>
      </c>
      <c r="J37" s="40"/>
      <c r="K37" s="44"/>
      <c r="L37" s="40"/>
    </row>
    <row r="38" spans="1:13" ht="36" x14ac:dyDescent="0.25">
      <c r="A38" s="179" t="s">
        <v>38</v>
      </c>
      <c r="B38" s="180"/>
      <c r="C38" s="180"/>
      <c r="D38" s="180"/>
      <c r="E38" s="180">
        <v>99.6</v>
      </c>
      <c r="F38" s="180"/>
      <c r="G38" s="206" t="s">
        <v>11</v>
      </c>
      <c r="H38" s="181" t="s">
        <v>39</v>
      </c>
      <c r="J38" s="40"/>
      <c r="K38" s="44"/>
      <c r="L38" s="40"/>
    </row>
    <row r="39" spans="1:13" ht="36" x14ac:dyDescent="0.25">
      <c r="A39" s="179" t="s">
        <v>40</v>
      </c>
      <c r="B39" s="180"/>
      <c r="C39" s="180"/>
      <c r="D39" s="180"/>
      <c r="E39" s="180">
        <v>98</v>
      </c>
      <c r="F39" s="180"/>
      <c r="G39" s="206" t="s">
        <v>11</v>
      </c>
      <c r="H39" s="181" t="s">
        <v>41</v>
      </c>
      <c r="J39" s="40"/>
      <c r="K39" s="42"/>
      <c r="L39" s="40"/>
    </row>
    <row r="40" spans="1:13" ht="18.75" thickBot="1" x14ac:dyDescent="0.3">
      <c r="A40" s="185" t="s">
        <v>42</v>
      </c>
      <c r="B40" s="186"/>
      <c r="C40" s="186"/>
      <c r="D40" s="186"/>
      <c r="E40" s="186">
        <v>98.3</v>
      </c>
      <c r="F40" s="186"/>
      <c r="G40" s="208" t="s">
        <v>11</v>
      </c>
      <c r="H40" s="187" t="s">
        <v>43</v>
      </c>
      <c r="J40" s="40"/>
      <c r="K40" s="42"/>
      <c r="L40" s="40"/>
    </row>
    <row r="41" spans="1:13" ht="15.75" thickTop="1" x14ac:dyDescent="0.25">
      <c r="G41" s="209"/>
    </row>
  </sheetData>
  <printOptions horizontalCentered="1"/>
  <pageMargins left="0.2" right="0.2" top="0.25" bottom="0.25" header="0.3" footer="0.3"/>
  <pageSetup paperSize="9" scale="83" orientation="portrait" r:id="rId1"/>
  <rowBreaks count="1" manualBreakCount="1">
    <brk id="41"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rightToLeft="1" zoomScaleNormal="100" zoomScaleSheetLayoutView="115" workbookViewId="0">
      <selection activeCell="G12" sqref="G12"/>
    </sheetView>
  </sheetViews>
  <sheetFormatPr defaultRowHeight="15" x14ac:dyDescent="0.25"/>
  <cols>
    <col min="1" max="1" width="19.85546875" customWidth="1"/>
    <col min="2" max="7" width="8.7109375" customWidth="1"/>
    <col min="8" max="8" width="18.7109375" customWidth="1"/>
  </cols>
  <sheetData>
    <row r="1" spans="1:8" ht="18.75" x14ac:dyDescent="0.45">
      <c r="A1" s="250" t="s">
        <v>246</v>
      </c>
      <c r="B1" s="87"/>
      <c r="C1" s="87"/>
      <c r="D1" s="87"/>
      <c r="E1" s="87"/>
      <c r="F1" s="87"/>
      <c r="G1" s="87"/>
      <c r="H1" s="87"/>
    </row>
    <row r="2" spans="1:8" x14ac:dyDescent="0.25">
      <c r="A2" s="251" t="s">
        <v>247</v>
      </c>
      <c r="B2" s="86"/>
      <c r="C2" s="86"/>
      <c r="D2" s="86"/>
      <c r="E2" s="86"/>
      <c r="F2" s="86"/>
      <c r="G2" s="86"/>
      <c r="H2" s="86"/>
    </row>
    <row r="3" spans="1:8" ht="16.5" x14ac:dyDescent="0.35">
      <c r="A3" s="254" t="s">
        <v>82</v>
      </c>
      <c r="B3" s="50"/>
      <c r="C3" s="50"/>
      <c r="D3" s="50"/>
      <c r="E3" s="50"/>
      <c r="F3" s="50"/>
      <c r="G3" s="50"/>
      <c r="H3" s="34" t="s">
        <v>79</v>
      </c>
    </row>
    <row r="4" spans="1:8" ht="18" x14ac:dyDescent="0.45">
      <c r="A4" s="103"/>
      <c r="B4" s="111" t="s">
        <v>181</v>
      </c>
      <c r="C4" s="112" t="s">
        <v>60</v>
      </c>
      <c r="D4" s="112" t="s">
        <v>62</v>
      </c>
      <c r="E4" s="112" t="s">
        <v>182</v>
      </c>
      <c r="F4" s="112" t="s">
        <v>183</v>
      </c>
      <c r="G4" s="113" t="s">
        <v>184</v>
      </c>
      <c r="H4" s="103"/>
    </row>
    <row r="5" spans="1:8" ht="19.5" thickBot="1" x14ac:dyDescent="0.5">
      <c r="A5" s="109" t="s">
        <v>180</v>
      </c>
      <c r="B5" s="118" t="s">
        <v>1</v>
      </c>
      <c r="C5" s="119" t="s">
        <v>2</v>
      </c>
      <c r="D5" s="119" t="s">
        <v>3</v>
      </c>
      <c r="E5" s="119" t="s">
        <v>4</v>
      </c>
      <c r="F5" s="119" t="s">
        <v>5</v>
      </c>
      <c r="G5" s="120" t="s">
        <v>6</v>
      </c>
      <c r="H5" s="210" t="s">
        <v>179</v>
      </c>
    </row>
    <row r="6" spans="1:8" s="219" customFormat="1" ht="18.75" x14ac:dyDescent="0.45">
      <c r="A6" s="300" t="s">
        <v>85</v>
      </c>
      <c r="B6" s="301"/>
      <c r="C6" s="302"/>
      <c r="D6" s="302"/>
      <c r="E6" s="302"/>
      <c r="F6" s="302"/>
      <c r="G6" s="303"/>
      <c r="H6" s="304" t="s">
        <v>86</v>
      </c>
    </row>
    <row r="7" spans="1:8" x14ac:dyDescent="0.25">
      <c r="A7" s="222">
        <v>2013</v>
      </c>
      <c r="B7" s="305">
        <v>99</v>
      </c>
      <c r="C7" s="305">
        <v>99.8</v>
      </c>
      <c r="D7" s="305" t="s">
        <v>31</v>
      </c>
      <c r="E7" s="305">
        <v>98.6</v>
      </c>
      <c r="F7" s="305">
        <v>99</v>
      </c>
      <c r="G7" s="305" t="s">
        <v>31</v>
      </c>
      <c r="H7" s="224">
        <v>2013</v>
      </c>
    </row>
    <row r="8" spans="1:8" x14ac:dyDescent="0.25">
      <c r="A8" s="222">
        <v>2014</v>
      </c>
      <c r="B8" s="305">
        <v>99</v>
      </c>
      <c r="C8" s="305">
        <v>99.8</v>
      </c>
      <c r="D8" s="305">
        <v>98</v>
      </c>
      <c r="E8" s="305">
        <v>99.7</v>
      </c>
      <c r="F8" s="305">
        <v>99</v>
      </c>
      <c r="G8" s="305" t="s">
        <v>31</v>
      </c>
      <c r="H8" s="224">
        <v>2014</v>
      </c>
    </row>
    <row r="9" spans="1:8" x14ac:dyDescent="0.25">
      <c r="A9" s="222">
        <v>2015</v>
      </c>
      <c r="B9" s="305">
        <v>99</v>
      </c>
      <c r="C9" s="305">
        <v>100</v>
      </c>
      <c r="D9" s="305" t="s">
        <v>31</v>
      </c>
      <c r="E9" s="305">
        <v>99.7</v>
      </c>
      <c r="F9" s="305">
        <v>99</v>
      </c>
      <c r="G9" s="305">
        <v>100</v>
      </c>
      <c r="H9" s="224">
        <v>2015</v>
      </c>
    </row>
    <row r="10" spans="1:8" x14ac:dyDescent="0.25">
      <c r="A10" s="222">
        <v>2016</v>
      </c>
      <c r="B10" s="305">
        <v>99</v>
      </c>
      <c r="C10" s="305">
        <v>99.7</v>
      </c>
      <c r="D10" s="305" t="s">
        <v>31</v>
      </c>
      <c r="E10" s="305">
        <v>99.7</v>
      </c>
      <c r="F10" s="305">
        <v>100</v>
      </c>
      <c r="G10" s="305">
        <v>100</v>
      </c>
      <c r="H10" s="224">
        <v>2016</v>
      </c>
    </row>
    <row r="11" spans="1:8" x14ac:dyDescent="0.25">
      <c r="A11" s="332">
        <v>2017</v>
      </c>
      <c r="B11" s="305">
        <v>99.9</v>
      </c>
      <c r="C11" s="305">
        <v>99.9</v>
      </c>
      <c r="D11" s="305">
        <v>99.7</v>
      </c>
      <c r="E11" s="305">
        <v>99.7</v>
      </c>
      <c r="F11" s="305"/>
      <c r="G11" s="305">
        <v>100</v>
      </c>
      <c r="H11" s="224">
        <v>2017</v>
      </c>
    </row>
    <row r="12" spans="1:8" ht="15.75" thickBot="1" x14ac:dyDescent="0.3">
      <c r="A12" s="223">
        <v>2018</v>
      </c>
      <c r="B12" s="306">
        <v>100</v>
      </c>
      <c r="C12" s="306">
        <v>99.9</v>
      </c>
      <c r="D12" s="306"/>
      <c r="E12" s="306">
        <v>98.6</v>
      </c>
      <c r="F12" s="306"/>
      <c r="G12" s="306"/>
      <c r="H12" s="224">
        <v>2018</v>
      </c>
    </row>
    <row r="13" spans="1:8" ht="15.75" thickTop="1" x14ac:dyDescent="0.25">
      <c r="H13" s="333"/>
    </row>
  </sheetData>
  <printOptions horizontalCentered="1"/>
  <pageMargins left="0.7" right="0.7" top="0.75" bottom="0.75" header="0.3" footer="0.3"/>
  <pageSetup paperSize="9" scale="95" orientation="portrait" horizontalDpi="300" verticalDpi="300" r:id="rId1"/>
  <rowBreaks count="1" manualBreakCount="1">
    <brk id="14" max="7"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rightToLeft="1" zoomScaleNormal="100" zoomScaleSheetLayoutView="130" workbookViewId="0">
      <selection activeCell="H31" sqref="H31"/>
    </sheetView>
  </sheetViews>
  <sheetFormatPr defaultRowHeight="15" x14ac:dyDescent="0.25"/>
  <cols>
    <col min="1" max="1" width="40.7109375" customWidth="1"/>
    <col min="2" max="7" width="7.7109375" customWidth="1"/>
    <col min="8" max="8" width="40.7109375" customWidth="1"/>
  </cols>
  <sheetData>
    <row r="1" spans="1:8" ht="18.75" x14ac:dyDescent="0.45">
      <c r="A1" s="87" t="s">
        <v>248</v>
      </c>
      <c r="B1" s="87"/>
      <c r="C1" s="87"/>
      <c r="D1" s="87"/>
      <c r="E1" s="87"/>
      <c r="F1" s="87"/>
      <c r="G1" s="87"/>
      <c r="H1" s="87"/>
    </row>
    <row r="2" spans="1:8" x14ac:dyDescent="0.25">
      <c r="A2" s="86" t="s">
        <v>249</v>
      </c>
      <c r="B2" s="86"/>
      <c r="C2" s="86"/>
      <c r="D2" s="86"/>
      <c r="E2" s="86"/>
      <c r="F2" s="86"/>
      <c r="G2" s="86"/>
      <c r="H2" s="86"/>
    </row>
    <row r="3" spans="1:8" ht="16.5" x14ac:dyDescent="0.35">
      <c r="A3" s="29" t="s">
        <v>87</v>
      </c>
      <c r="B3" s="50"/>
      <c r="C3" s="50"/>
      <c r="D3" s="50"/>
      <c r="E3" s="50"/>
      <c r="F3" s="50"/>
      <c r="G3" s="50"/>
      <c r="H3" s="34" t="s">
        <v>88</v>
      </c>
    </row>
    <row r="4" spans="1:8" ht="18" x14ac:dyDescent="0.45">
      <c r="A4" s="103"/>
      <c r="B4" s="111" t="s">
        <v>181</v>
      </c>
      <c r="C4" s="112" t="s">
        <v>60</v>
      </c>
      <c r="D4" s="112" t="s">
        <v>62</v>
      </c>
      <c r="E4" s="112" t="s">
        <v>182</v>
      </c>
      <c r="F4" s="112" t="s">
        <v>183</v>
      </c>
      <c r="G4" s="113" t="s">
        <v>184</v>
      </c>
      <c r="H4" s="103"/>
    </row>
    <row r="5" spans="1:8" ht="19.5" thickBot="1" x14ac:dyDescent="0.5">
      <c r="A5" s="109" t="s">
        <v>180</v>
      </c>
      <c r="B5" s="118" t="s">
        <v>1</v>
      </c>
      <c r="C5" s="119" t="s">
        <v>2</v>
      </c>
      <c r="D5" s="119" t="s">
        <v>3</v>
      </c>
      <c r="E5" s="119" t="s">
        <v>4</v>
      </c>
      <c r="F5" s="119" t="s">
        <v>5</v>
      </c>
      <c r="G5" s="120" t="s">
        <v>6</v>
      </c>
      <c r="H5" s="210" t="s">
        <v>179</v>
      </c>
    </row>
    <row r="6" spans="1:8" x14ac:dyDescent="0.25">
      <c r="A6" s="177">
        <v>2013</v>
      </c>
      <c r="B6" s="106"/>
      <c r="C6" s="106"/>
      <c r="D6" s="106"/>
      <c r="E6" s="106"/>
      <c r="F6" s="106"/>
      <c r="G6" s="106"/>
      <c r="H6" s="178">
        <v>2013</v>
      </c>
    </row>
    <row r="7" spans="1:8" ht="25.5" x14ac:dyDescent="0.25">
      <c r="A7" s="215" t="s">
        <v>56</v>
      </c>
      <c r="B7" s="45" t="s">
        <v>31</v>
      </c>
      <c r="C7" s="46">
        <v>7.6</v>
      </c>
      <c r="D7" s="46">
        <v>6.6</v>
      </c>
      <c r="E7" s="46">
        <v>4.3</v>
      </c>
      <c r="F7" s="46" t="s">
        <v>31</v>
      </c>
      <c r="G7" s="47">
        <v>7.8</v>
      </c>
      <c r="H7" s="216" t="s">
        <v>84</v>
      </c>
    </row>
    <row r="8" spans="1:8" ht="26.25" thickBot="1" x14ac:dyDescent="0.3">
      <c r="A8" s="215" t="s">
        <v>57</v>
      </c>
      <c r="B8" s="45" t="s">
        <v>31</v>
      </c>
      <c r="C8" s="46">
        <v>543.4</v>
      </c>
      <c r="D8" s="46">
        <v>483</v>
      </c>
      <c r="E8" s="46">
        <v>401</v>
      </c>
      <c r="F8" s="46" t="s">
        <v>31</v>
      </c>
      <c r="G8" s="47">
        <v>281</v>
      </c>
      <c r="H8" s="216" t="s">
        <v>58</v>
      </c>
    </row>
    <row r="9" spans="1:8" x14ac:dyDescent="0.25">
      <c r="A9" s="177">
        <v>2014</v>
      </c>
      <c r="B9" s="106"/>
      <c r="C9" s="106"/>
      <c r="D9" s="106"/>
      <c r="E9" s="106"/>
      <c r="F9" s="106"/>
      <c r="G9" s="106"/>
      <c r="H9" s="178">
        <v>2014</v>
      </c>
    </row>
    <row r="10" spans="1:8" ht="25.5" x14ac:dyDescent="0.25">
      <c r="A10" s="215" t="s">
        <v>56</v>
      </c>
      <c r="B10" s="45" t="s">
        <v>31</v>
      </c>
      <c r="C10" s="46">
        <v>7.7</v>
      </c>
      <c r="D10" s="46">
        <v>7</v>
      </c>
      <c r="E10" s="46">
        <v>4.9000000000000004</v>
      </c>
      <c r="F10" s="46" t="s">
        <v>31</v>
      </c>
      <c r="G10" s="47">
        <v>7.2</v>
      </c>
      <c r="H10" s="216" t="s">
        <v>84</v>
      </c>
    </row>
    <row r="11" spans="1:8" ht="26.25" thickBot="1" x14ac:dyDescent="0.3">
      <c r="A11" s="215" t="s">
        <v>57</v>
      </c>
      <c r="B11" s="45" t="s">
        <v>11</v>
      </c>
      <c r="C11" s="46">
        <v>555.1</v>
      </c>
      <c r="D11" s="46">
        <v>520</v>
      </c>
      <c r="E11" s="46">
        <v>488</v>
      </c>
      <c r="F11" s="46" t="s">
        <v>11</v>
      </c>
      <c r="G11" s="47">
        <v>299</v>
      </c>
      <c r="H11" s="216" t="s">
        <v>58</v>
      </c>
    </row>
    <row r="12" spans="1:8" x14ac:dyDescent="0.25">
      <c r="A12" s="177">
        <v>2015</v>
      </c>
      <c r="B12" s="106"/>
      <c r="C12" s="106"/>
      <c r="D12" s="106"/>
      <c r="E12" s="106"/>
      <c r="F12" s="106"/>
      <c r="G12" s="106"/>
      <c r="H12" s="178">
        <v>2015</v>
      </c>
    </row>
    <row r="13" spans="1:8" ht="25.5" x14ac:dyDescent="0.25">
      <c r="A13" s="215" t="s">
        <v>56</v>
      </c>
      <c r="B13" s="45" t="s">
        <v>11</v>
      </c>
      <c r="C13" s="46">
        <v>8</v>
      </c>
      <c r="D13" s="46">
        <v>7.3</v>
      </c>
      <c r="E13" s="46">
        <v>6.5</v>
      </c>
      <c r="F13" s="46" t="s">
        <v>11</v>
      </c>
      <c r="G13" s="47">
        <v>7.6</v>
      </c>
      <c r="H13" s="216" t="s">
        <v>84</v>
      </c>
    </row>
    <row r="14" spans="1:8" ht="26.25" thickBot="1" x14ac:dyDescent="0.3">
      <c r="A14" s="215" t="s">
        <v>57</v>
      </c>
      <c r="B14" s="45" t="s">
        <v>11</v>
      </c>
      <c r="C14" s="46">
        <v>556.1</v>
      </c>
      <c r="D14" s="46">
        <v>527</v>
      </c>
      <c r="E14" s="46">
        <v>516</v>
      </c>
      <c r="F14" s="46" t="s">
        <v>11</v>
      </c>
      <c r="G14" s="47">
        <v>364</v>
      </c>
      <c r="H14" s="216" t="s">
        <v>58</v>
      </c>
    </row>
    <row r="15" spans="1:8" x14ac:dyDescent="0.25">
      <c r="A15" s="177">
        <v>2016</v>
      </c>
      <c r="B15" s="106"/>
      <c r="C15" s="106"/>
      <c r="D15" s="106"/>
      <c r="E15" s="106"/>
      <c r="F15" s="106"/>
      <c r="G15" s="106"/>
      <c r="H15" s="178">
        <v>2016</v>
      </c>
    </row>
    <row r="16" spans="1:8" ht="28.5" customHeight="1" x14ac:dyDescent="0.25">
      <c r="A16" s="215" t="s">
        <v>56</v>
      </c>
      <c r="B16" s="45" t="s">
        <v>11</v>
      </c>
      <c r="C16" s="46">
        <v>7.7</v>
      </c>
      <c r="D16" s="46">
        <v>7</v>
      </c>
      <c r="E16" s="46">
        <v>6.1</v>
      </c>
      <c r="F16" s="46" t="s">
        <v>11</v>
      </c>
      <c r="G16" s="47">
        <v>8.8000000000000007</v>
      </c>
      <c r="H16" s="216" t="s">
        <v>84</v>
      </c>
    </row>
    <row r="17" spans="1:8" ht="28.5" customHeight="1" thickBot="1" x14ac:dyDescent="0.3">
      <c r="A17" s="215" t="s">
        <v>57</v>
      </c>
      <c r="B17" s="45"/>
      <c r="C17" s="46">
        <v>507.4</v>
      </c>
      <c r="D17" s="46">
        <v>495</v>
      </c>
      <c r="E17" s="46">
        <v>467</v>
      </c>
      <c r="F17" s="46"/>
      <c r="G17" s="47">
        <v>345</v>
      </c>
      <c r="H17" s="216" t="s">
        <v>58</v>
      </c>
    </row>
    <row r="18" spans="1:8" x14ac:dyDescent="0.25">
      <c r="A18" s="177">
        <v>2017</v>
      </c>
      <c r="B18" s="106"/>
      <c r="C18" s="106"/>
      <c r="D18" s="106"/>
      <c r="E18" s="106"/>
      <c r="F18" s="106"/>
      <c r="G18" s="106"/>
      <c r="H18" s="178">
        <v>2017</v>
      </c>
    </row>
    <row r="19" spans="1:8" ht="25.5" x14ac:dyDescent="0.25">
      <c r="A19" s="215" t="s">
        <v>56</v>
      </c>
      <c r="B19" s="45"/>
      <c r="C19" s="46"/>
      <c r="D19" s="46"/>
      <c r="E19" s="46">
        <v>6.4</v>
      </c>
      <c r="F19" s="46"/>
      <c r="G19" s="47"/>
      <c r="H19" s="216" t="s">
        <v>84</v>
      </c>
    </row>
    <row r="20" spans="1:8" ht="26.25" thickBot="1" x14ac:dyDescent="0.3">
      <c r="A20" s="215" t="s">
        <v>57</v>
      </c>
      <c r="B20" s="307"/>
      <c r="C20" s="188"/>
      <c r="D20" s="188"/>
      <c r="E20" s="188">
        <v>442</v>
      </c>
      <c r="F20" s="188"/>
      <c r="G20" s="189"/>
      <c r="H20" s="216" t="s">
        <v>58</v>
      </c>
    </row>
    <row r="21" spans="1:8" ht="15.75" thickTop="1" x14ac:dyDescent="0.25">
      <c r="A21" s="177">
        <v>2018</v>
      </c>
      <c r="B21" s="106"/>
      <c r="C21" s="106"/>
      <c r="D21" s="106"/>
      <c r="E21" s="106"/>
      <c r="F21" s="106"/>
      <c r="G21" s="106"/>
      <c r="H21" s="336">
        <v>2018</v>
      </c>
    </row>
    <row r="22" spans="1:8" ht="25.5" x14ac:dyDescent="0.25">
      <c r="A22" s="215" t="s">
        <v>56</v>
      </c>
      <c r="B22" s="45"/>
      <c r="C22" s="46"/>
      <c r="D22" s="46"/>
      <c r="E22" s="46">
        <v>5</v>
      </c>
      <c r="F22" s="46"/>
      <c r="G22" s="47"/>
      <c r="H22" s="216" t="s">
        <v>84</v>
      </c>
    </row>
    <row r="23" spans="1:8" ht="26.25" thickBot="1" x14ac:dyDescent="0.3">
      <c r="A23" s="217" t="s">
        <v>57</v>
      </c>
      <c r="B23" s="307"/>
      <c r="C23" s="188"/>
      <c r="D23" s="188"/>
      <c r="E23" s="335">
        <v>395</v>
      </c>
      <c r="F23" s="188"/>
      <c r="G23" s="189"/>
      <c r="H23" s="218" t="s">
        <v>58</v>
      </c>
    </row>
    <row r="24" spans="1:8" ht="15.75" thickTop="1" x14ac:dyDescent="0.25"/>
  </sheetData>
  <printOptions horizontalCentered="1"/>
  <pageMargins left="0.196850393700787" right="0.196850393700787" top="0.196850393700787" bottom="0.196850393700787" header="0.31496062992126" footer="0.31496062992126"/>
  <pageSetup paperSize="9" scale="78" orientation="portrait" horizontalDpi="300" verticalDpi="300" r:id="rId1"/>
  <rowBreaks count="1" manualBreakCount="1">
    <brk id="1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rightToLeft="1" topLeftCell="A4" zoomScaleNormal="100" zoomScaleSheetLayoutView="100" workbookViewId="0">
      <selection activeCell="A8" sqref="A8"/>
    </sheetView>
  </sheetViews>
  <sheetFormatPr defaultRowHeight="15" x14ac:dyDescent="0.25"/>
  <cols>
    <col min="1" max="2" width="45.7109375" customWidth="1"/>
    <col min="3" max="3" width="9.140625" style="99"/>
  </cols>
  <sheetData>
    <row r="1" spans="1:3" ht="26.25" x14ac:dyDescent="0.25">
      <c r="A1" s="72" t="s">
        <v>106</v>
      </c>
      <c r="B1" s="73" t="s">
        <v>107</v>
      </c>
    </row>
    <row r="2" spans="1:3" ht="59.25" x14ac:dyDescent="0.25">
      <c r="A2" s="96" t="s">
        <v>143</v>
      </c>
      <c r="B2" s="98" t="s">
        <v>145</v>
      </c>
      <c r="C2" s="100"/>
    </row>
    <row r="3" spans="1:3" ht="9.9499999999999993" customHeight="1" x14ac:dyDescent="0.25">
      <c r="A3" s="96"/>
      <c r="B3" s="98"/>
      <c r="C3" s="100"/>
    </row>
    <row r="4" spans="1:3" ht="43.5" x14ac:dyDescent="0.25">
      <c r="A4" s="96" t="s">
        <v>144</v>
      </c>
      <c r="B4" s="98" t="s">
        <v>146</v>
      </c>
    </row>
    <row r="5" spans="1:3" ht="9.9499999999999993" customHeight="1" x14ac:dyDescent="0.25">
      <c r="A5" s="96"/>
      <c r="B5" s="98"/>
      <c r="C5" s="100"/>
    </row>
    <row r="6" spans="1:3" ht="43.5" x14ac:dyDescent="0.25">
      <c r="A6" s="97" t="s">
        <v>155</v>
      </c>
      <c r="B6" s="98" t="s">
        <v>154</v>
      </c>
      <c r="C6" s="100"/>
    </row>
    <row r="7" spans="1:3" ht="9.9499999999999993" customHeight="1" x14ac:dyDescent="0.25">
      <c r="A7" s="96"/>
      <c r="B7" s="98"/>
      <c r="C7" s="100"/>
    </row>
    <row r="8" spans="1:3" ht="72" x14ac:dyDescent="0.25">
      <c r="A8" s="97" t="s">
        <v>156</v>
      </c>
      <c r="B8" s="98" t="s">
        <v>153</v>
      </c>
    </row>
    <row r="9" spans="1:3" ht="9.9499999999999993" customHeight="1" x14ac:dyDescent="0.25">
      <c r="A9" s="96"/>
      <c r="B9" s="98"/>
      <c r="C9" s="100"/>
    </row>
    <row r="10" spans="1:3" ht="37.5" x14ac:dyDescent="0.25">
      <c r="A10" s="101" t="s">
        <v>157</v>
      </c>
      <c r="B10" s="98" t="s">
        <v>152</v>
      </c>
    </row>
    <row r="11" spans="1:3" ht="9.9499999999999993" customHeight="1" x14ac:dyDescent="0.25">
      <c r="A11" s="96"/>
      <c r="B11" s="98"/>
      <c r="C11" s="100"/>
    </row>
    <row r="12" spans="1:3" ht="56.25" x14ac:dyDescent="0.25">
      <c r="A12" s="97" t="s">
        <v>147</v>
      </c>
      <c r="B12" s="98" t="s">
        <v>151</v>
      </c>
    </row>
    <row r="13" spans="1:3" ht="9.9499999999999993" customHeight="1" x14ac:dyDescent="0.25">
      <c r="A13" s="96"/>
      <c r="B13" s="98"/>
      <c r="C13" s="100"/>
    </row>
    <row r="14" spans="1:3" ht="57.75" x14ac:dyDescent="0.25">
      <c r="A14" s="97" t="s">
        <v>158</v>
      </c>
      <c r="B14" s="98" t="s">
        <v>150</v>
      </c>
    </row>
    <row r="15" spans="1:3" ht="9.9499999999999993" customHeight="1" x14ac:dyDescent="0.25">
      <c r="A15" s="96"/>
      <c r="B15" s="98"/>
      <c r="C15" s="100"/>
    </row>
    <row r="16" spans="1:3" ht="37.5" x14ac:dyDescent="0.25">
      <c r="A16" s="97" t="s">
        <v>159</v>
      </c>
      <c r="B16" s="98" t="s">
        <v>149</v>
      </c>
    </row>
    <row r="17" spans="1:3" ht="9.9499999999999993" customHeight="1" x14ac:dyDescent="0.25">
      <c r="A17" s="96"/>
      <c r="B17" s="98"/>
      <c r="C17" s="100"/>
    </row>
    <row r="18" spans="1:3" ht="37.5" x14ac:dyDescent="0.25">
      <c r="A18" s="97" t="s">
        <v>160</v>
      </c>
      <c r="B18" s="98" t="s">
        <v>164</v>
      </c>
    </row>
    <row r="19" spans="1:3" ht="9.9499999999999993" customHeight="1" x14ac:dyDescent="0.25">
      <c r="A19" s="96"/>
      <c r="B19" s="98"/>
      <c r="C19" s="100"/>
    </row>
    <row r="20" spans="1:3" ht="37.5" x14ac:dyDescent="0.25">
      <c r="A20" s="97" t="s">
        <v>161</v>
      </c>
      <c r="B20" s="98" t="s">
        <v>148</v>
      </c>
    </row>
    <row r="21" spans="1:3" ht="9.9499999999999993" customHeight="1" x14ac:dyDescent="0.25">
      <c r="A21" s="96"/>
      <c r="B21" s="98"/>
      <c r="C21" s="100"/>
    </row>
    <row r="22" spans="1:3" ht="57.75" x14ac:dyDescent="0.25">
      <c r="A22" s="97" t="s">
        <v>175</v>
      </c>
      <c r="B22" s="98" t="s">
        <v>176</v>
      </c>
    </row>
  </sheetData>
  <printOptions horizontalCentere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rightToLeft="1" topLeftCell="A10" zoomScale="115" zoomScaleNormal="115" zoomScaleSheetLayoutView="100" workbookViewId="0">
      <selection activeCell="A15" sqref="A15"/>
    </sheetView>
  </sheetViews>
  <sheetFormatPr defaultRowHeight="15" x14ac:dyDescent="0.25"/>
  <cols>
    <col min="1" max="1" width="43.7109375" customWidth="1"/>
    <col min="3" max="3" width="43.7109375" customWidth="1"/>
  </cols>
  <sheetData>
    <row r="1" spans="1:3" ht="30.75" customHeight="1" x14ac:dyDescent="0.25">
      <c r="A1" s="407" t="s">
        <v>126</v>
      </c>
      <c r="B1" s="248" t="s">
        <v>97</v>
      </c>
      <c r="C1" s="408" t="s">
        <v>109</v>
      </c>
    </row>
    <row r="2" spans="1:3" ht="15" customHeight="1" x14ac:dyDescent="0.25">
      <c r="A2" s="407"/>
      <c r="B2" s="249" t="s">
        <v>99</v>
      </c>
      <c r="C2" s="408"/>
    </row>
    <row r="3" spans="1:3" ht="37.5" x14ac:dyDescent="0.25">
      <c r="A3" s="89" t="str">
        <f>'CH 1.1'!A1</f>
        <v>جدول 1: المستشفيات في دول مجلس التعاون حسب القطاع، 2013-2017م</v>
      </c>
      <c r="C3" s="90" t="str">
        <f>'CH 1.1'!A2</f>
        <v>Table 1: Hospitals In GCC by Sector, 2013-2017</v>
      </c>
    </row>
    <row r="4" spans="1:3" ht="37.5" x14ac:dyDescent="0.25">
      <c r="A4" s="89" t="str">
        <f>'CH 1.2'!A1</f>
        <v>جدول 2 : المرافق الصحية الأخرى  في دول مجلس التعاون حسب القطاع، 2013-2017م</v>
      </c>
      <c r="C4" s="90" t="str">
        <f>'CH 1.2'!A2</f>
        <v>Table 2: Other Health Institutions In GCC by Sector by Sector, 2013-2017</v>
      </c>
    </row>
    <row r="5" spans="1:3" ht="37.5" x14ac:dyDescent="0.25">
      <c r="A5" s="89" t="str">
        <f>'CH 1.3'!A1</f>
        <v>جدول 3: أسرّة المستشفيات في دول مجلس التعاون حسب القطاع، 2013-2017م</v>
      </c>
      <c r="C5" s="90" t="str">
        <f>'CH 1.3'!A2</f>
        <v>Table 3: Hospitals Beds in GCC by Sector by Sector, 2013-2017</v>
      </c>
    </row>
    <row r="6" spans="1:3" ht="37.5" x14ac:dyDescent="0.25">
      <c r="A6" s="89" t="str">
        <f>'CH 1.4'!A1</f>
        <v>جدول 4: أسرّة المستشفيات لكل 10,000 من السكان في دول مجلس التعاون حسب القطاع، 2013-2017م</v>
      </c>
      <c r="C6" s="90" t="str">
        <f>'CH 1.4'!A2</f>
        <v>Table 4: Hospitals Beds Per 10,000 Population in GCC by Sector by Sector, 2013-2017</v>
      </c>
    </row>
    <row r="7" spans="1:3" ht="37.5" x14ac:dyDescent="0.25">
      <c r="A7" s="89" t="str">
        <f>'CH 2.1'!A1</f>
        <v>جدول5: القوى العاملة الصحية في دول مجلس التعاون حسب القطاع، 2013-2017م</v>
      </c>
      <c r="C7" s="90" t="str">
        <f>'CH 2.1'!A2</f>
        <v>Table 5: Health Manpower in GCC by Sector by Sector, 2013-2017</v>
      </c>
    </row>
    <row r="8" spans="1:3" ht="37.5" x14ac:dyDescent="0.25">
      <c r="A8" s="89" t="str">
        <f>'CH 2.2'!A1</f>
        <v>جدول 6: القوى العاملة الصحية في دول مجلس التعاون حسب الفئة، 2013-2017م</v>
      </c>
      <c r="C8" s="90" t="str">
        <f>'CH 2.2'!A2</f>
        <v>Table 6: Total Health Manpower in GCC by Sector by Category,2013-2017</v>
      </c>
    </row>
    <row r="9" spans="1:3" ht="37.5" x14ac:dyDescent="0.25">
      <c r="A9" s="89" t="str">
        <f>'CH 2.3'!A1</f>
        <v>جدول 7: الأطباء البشريون في دول مجلس التعاون حسب القطاع، 2013-2017م</v>
      </c>
      <c r="C9" s="90" t="str">
        <f>'CH 2.3'!A2</f>
        <v>Table 7: Physicians in GCC by Sector by, 2013-2017</v>
      </c>
    </row>
    <row r="10" spans="1:3" ht="37.5" x14ac:dyDescent="0.25">
      <c r="A10" s="89" t="str">
        <f>'2.3.a'!A1</f>
        <v>جدول 8: الأطباء البشريون لكل 10,000 من السكان في دول مجلس التعاون حسب القطاع، 2013-2017م</v>
      </c>
      <c r="C10" s="90" t="str">
        <f>'2.3.a'!A2</f>
        <v>Table 8: Physicians Per 10,000 Population in GCC by Sector, 2013-2017</v>
      </c>
    </row>
    <row r="11" spans="1:3" ht="37.5" x14ac:dyDescent="0.25">
      <c r="A11" s="89" t="str">
        <f>'CH 2.4'!A1</f>
        <v>جدول 9: أطباء الأسنان في دول مجلس التعاون حسب القطاع، 2013-2017م</v>
      </c>
      <c r="C11" s="90" t="str">
        <f>'CH 2.4'!A2</f>
        <v>Table 9: Dentists in GCC by Sector, 2013-2017</v>
      </c>
    </row>
    <row r="12" spans="1:3" ht="37.5" x14ac:dyDescent="0.25">
      <c r="A12" s="89" t="str">
        <f>'CH 2.4.a'!A1</f>
        <v>جدول 10: أطباء الأسنان لكل 10,000 من السكان في دول مجلس التعاون حسب القطاع، 2013-2017م</v>
      </c>
      <c r="C12" s="90" t="str">
        <f>'CH 2.4.a'!A2</f>
        <v>Table 10: Dentists Per 10,000 Population in GCC by Sector, 2013-2017</v>
      </c>
    </row>
    <row r="13" spans="1:3" ht="37.5" x14ac:dyDescent="0.25">
      <c r="A13" s="89" t="str">
        <f>'CH2.5'!A1</f>
        <v>جدول 11: هيئة التمريض في دول مجلس التعاون حسب القطاع، 2013-2017م</v>
      </c>
      <c r="C13" s="90" t="str">
        <f>'CH2.5'!A2</f>
        <v>Table 11: Nursing Staff in GCC by Sector, 2013-2017</v>
      </c>
    </row>
    <row r="14" spans="1:3" ht="37.5" x14ac:dyDescent="0.25">
      <c r="A14" s="89" t="str">
        <f>'CH2.5.a'!A1</f>
        <v>جدول 12: هيئة التمريض لكل 10,000 من السكان في دول مجلس التعاون حسب القطاع، 2013-2017م</v>
      </c>
      <c r="C14" s="90" t="str">
        <f>'CH2.5.a'!A2</f>
        <v>Table 12: Nursing Staff Per 10,000 Population in GCC by Sector, 2013-2017</v>
      </c>
    </row>
    <row r="15" spans="1:3" ht="37.5" x14ac:dyDescent="0.25">
      <c r="A15" s="89" t="str">
        <f>'CH2.5.b'!A1</f>
        <v>جدول 13: هيئة التمريض إلى الأطباء البشريون في دول مجلس التعاون حسب القطاع، 2013-2017م</v>
      </c>
      <c r="C15" s="90" t="str">
        <f>'CH2.5.b'!A2</f>
        <v>Table 13: Nursing Staff Per Physicians in GCC by Sector, 2013-2017</v>
      </c>
    </row>
    <row r="16" spans="1:3" ht="37.5" x14ac:dyDescent="0.25">
      <c r="A16" s="89" t="str">
        <f>'CH 2.6'!A1</f>
        <v>جدول 14: الصيادلة في دول مجلس التعاون حسب القطاع، 2013-2017م</v>
      </c>
      <c r="C16" s="90" t="str">
        <f>'CH 2.6'!A2</f>
        <v>Table 14: Pharmasists Staff in GCC by Sector, 2013-2017</v>
      </c>
    </row>
    <row r="17" spans="1:3" ht="37.5" x14ac:dyDescent="0.25">
      <c r="A17" s="89" t="str">
        <f>'CH 2.6.a'!A1</f>
        <v>جدول 15: الصيادلة لكل 10,000 من السكان في دول مجلس التعاون حسب القطاع، 2013-2017م</v>
      </c>
      <c r="C17" s="90" t="str">
        <f>'CH 2.6.a'!A2</f>
        <v>Table 15: Pharmasists Per 10,000 Population in GCC by Sector, 2013-2017</v>
      </c>
    </row>
    <row r="18" spans="1:3" ht="37.5" x14ac:dyDescent="0.25">
      <c r="A18" s="89" t="str">
        <f>'CH 2.7'!A1</f>
        <v>جدول 16: الفئات الطبية المساعدة في دول مجلس التعاون حسب القطاع، 2013-2017م</v>
      </c>
      <c r="C18" s="90" t="str">
        <f>'CH 2.7'!A2</f>
        <v>Table 16: Other Para- Medical Staff in GCC by Sector, 2013-2017</v>
      </c>
    </row>
    <row r="19" spans="1:3" ht="37.5" x14ac:dyDescent="0.25">
      <c r="A19" s="89" t="str">
        <f>'CH 2.7 a'!A1</f>
        <v>جدول 17: الفئات الطبية المساعدة لكل 10,000 من السكان في دول مجلس التعاون حسب القطاع، 2013-2017م</v>
      </c>
      <c r="C19" s="90" t="str">
        <f>'CH 2.7 a'!A2</f>
        <v>Table 17: Other Para- Medical Staff Per 10,000 Population in GCC by Sector, 2013-2017</v>
      </c>
    </row>
    <row r="20" spans="1:3" ht="37.5" x14ac:dyDescent="0.25">
      <c r="A20" s="89" t="str">
        <f>'CH 3.1'!A1</f>
        <v>جدول 18: الزيارات للعيادات الخارجية بمؤسسات وزارة الصحة في دول مجلس التعاون، 2013-2017م</v>
      </c>
      <c r="C20" s="90" t="str">
        <f>'CH 3.1'!A2</f>
        <v>Table 18: Outpatient Visits to Ministry of Health Institutions in GCC, 2013-2017</v>
      </c>
    </row>
    <row r="21" spans="1:3" ht="37.5" x14ac:dyDescent="0.25">
      <c r="A21" s="89" t="str">
        <f>'CH 3.2'!A1</f>
        <v>جدول 19: المرضى المنومين* بمؤسسات وزارة الصحة في دول مجلس التعاون، 2013-2017م</v>
      </c>
      <c r="C21" s="90" t="str">
        <f>'CH 3.2'!A2</f>
        <v>Table 19: Inpatients* in Ministry of Health Institutions in GCC, 2013-2017</v>
      </c>
    </row>
    <row r="22" spans="1:3" ht="37.5" x14ac:dyDescent="0.25">
      <c r="A22" s="89" t="str">
        <f>'CH 3.3'!A1</f>
        <v>جدول 20: إشغال الأسرّة وطول الإقامة بمؤسسات وزارة الصحة في دول مجلس التعاون، 2013-2017م</v>
      </c>
      <c r="C22" s="90" t="str">
        <f>'CH 3.3'!A2</f>
        <v>Table 20: Bed Occupancy and Length of Stay in Ministry of Health Institutions in GCC, 2013-2017</v>
      </c>
    </row>
    <row r="23" spans="1:3" ht="37.5" x14ac:dyDescent="0.25">
      <c r="A23" s="89" t="str">
        <f>'CH 3.4'!A1</f>
        <v>جدول 21: الخدمات الصحية بمؤسسات وزارة الصحة في دول مجلس التعاون، 2013-2017م</v>
      </c>
      <c r="C23" s="90" t="str">
        <f>'CH 3.4'!A2</f>
        <v>Table 21:Health Services in Ministry of Health Institutions in GCC, 2013-2017</v>
      </c>
    </row>
    <row r="24" spans="1:3" ht="37.5" x14ac:dyDescent="0.25">
      <c r="A24" s="89" t="str">
        <f>'CH 3.5'!A1</f>
        <v>جدول 22: الأمراض المعدية المبلغ عنها في دول مجلس التعاون، 2013-2017م</v>
      </c>
      <c r="C24" s="90" t="str">
        <f>'CH 3.5'!A2</f>
        <v>Table 22: Notifiable Communicable Diseases in GCC, 2013-2017</v>
      </c>
    </row>
    <row r="25" spans="1:3" ht="37.5" x14ac:dyDescent="0.25">
      <c r="A25" s="89" t="str">
        <f>'CH 3.6'!A1</f>
        <v>جدول 23: المواليد الأقل من الوزن الولادي الطبيعي في دول مجلس التعاون، 2013-2017م</v>
      </c>
      <c r="C25" s="90" t="str">
        <f>'CH 3.6'!A2</f>
        <v>Table 23: Infants with Low Birth Weight in GCC, 2013-2017</v>
      </c>
    </row>
    <row r="26" spans="1:3" ht="37.5" x14ac:dyDescent="0.25">
      <c r="A26" s="89" t="str">
        <f>'CH 3.7'!A1</f>
        <v>جدول 24: تحصينات الأطفال الرضع أقل من سنة في دول مجلس التعاون، 2013-2017م</v>
      </c>
      <c r="C26" s="90" t="str">
        <f>'CH 3.7'!A2</f>
        <v>Table 24: Immunizations of Infants One Year of Age in GCC, 2013-2017</v>
      </c>
    </row>
    <row r="27" spans="1:3" ht="37.5" x14ac:dyDescent="0.25">
      <c r="A27" s="89" t="str">
        <f>'CH 3.8'!A1</f>
        <v>جدول 25: الولادات تحت الإشراف الطبي في دول مجلس التعاون، 2013-2017م</v>
      </c>
      <c r="C27" s="90" t="str">
        <f>'CH 3.8'!A2</f>
        <v>Table 25: Births by Skilled Health Personnel in GCC, 2013-2017</v>
      </c>
    </row>
    <row r="28" spans="1:3" ht="37.5" x14ac:dyDescent="0.25">
      <c r="A28" s="89" t="str">
        <f>'CH 3.9'!A1</f>
        <v>جدول 26: المصروفات الصحية في دول مجلس التعاون،2013-2017م</v>
      </c>
      <c r="C28" s="90" t="str">
        <f>'CH 3.9'!A2</f>
        <v>Table 26: Health Expanditure in GCC, 2013-2017</v>
      </c>
    </row>
  </sheetData>
  <mergeCells count="2">
    <mergeCell ref="A1:A2"/>
    <mergeCell ref="C1:C2"/>
  </mergeCells>
  <printOptions horizontalCentered="1"/>
  <pageMargins left="0.45" right="0.45" top="0.5" bottom="0.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rightToLeft="1" zoomScaleNormal="100" zoomScaleSheetLayoutView="100" workbookViewId="0">
      <selection activeCell="F9" sqref="F9"/>
    </sheetView>
  </sheetViews>
  <sheetFormatPr defaultRowHeight="15" x14ac:dyDescent="0.25"/>
  <cols>
    <col min="1" max="1" width="49.7109375" customWidth="1"/>
    <col min="2" max="2" width="11" customWidth="1"/>
    <col min="3" max="3" width="48.7109375" customWidth="1"/>
  </cols>
  <sheetData>
    <row r="1" spans="1:3" ht="15.75" x14ac:dyDescent="0.25">
      <c r="A1" s="407" t="s">
        <v>127</v>
      </c>
      <c r="B1" s="248" t="s">
        <v>97</v>
      </c>
      <c r="C1" s="409" t="s">
        <v>111</v>
      </c>
    </row>
    <row r="2" spans="1:3" x14ac:dyDescent="0.25">
      <c r="A2" s="407"/>
      <c r="B2" s="249" t="s">
        <v>99</v>
      </c>
      <c r="C2" s="409"/>
    </row>
    <row r="3" spans="1:3" ht="17.25" customHeight="1" x14ac:dyDescent="0.25">
      <c r="A3" s="85" t="e">
        <f>'CH 1.1'!#REF!</f>
        <v>#REF!</v>
      </c>
      <c r="C3" s="88" t="e">
        <f>'CH 1.1'!#REF!</f>
        <v>#REF!</v>
      </c>
    </row>
    <row r="4" spans="1:3" ht="32.1" customHeight="1" x14ac:dyDescent="0.25">
      <c r="A4" s="85" t="e">
        <f>'CH 1.1'!#REF!</f>
        <v>#REF!</v>
      </c>
      <c r="C4" s="88" t="e">
        <f>'CH 1.1'!#REF!</f>
        <v>#REF!</v>
      </c>
    </row>
    <row r="5" spans="1:3" ht="32.1" customHeight="1" x14ac:dyDescent="0.25">
      <c r="A5" s="85" t="e">
        <f>'CH 1.3'!#REF!</f>
        <v>#REF!</v>
      </c>
      <c r="C5" s="88" t="e">
        <f>'CH 1.3'!#REF!</f>
        <v>#REF!</v>
      </c>
    </row>
    <row r="6" spans="1:3" ht="32.1" customHeight="1" x14ac:dyDescent="0.25">
      <c r="A6" s="85" t="e">
        <f>'CH 1.4'!#REF!</f>
        <v>#REF!</v>
      </c>
      <c r="C6" s="88" t="e">
        <f>'CH 1.4'!#REF!</f>
        <v>#REF!</v>
      </c>
    </row>
    <row r="7" spans="1:3" ht="32.1" customHeight="1" x14ac:dyDescent="0.25">
      <c r="A7" s="85" t="e">
        <f>'CH 2.3'!#REF!</f>
        <v>#REF!</v>
      </c>
      <c r="C7" s="88" t="e">
        <f>'CH 2.3'!#REF!</f>
        <v>#REF!</v>
      </c>
    </row>
    <row r="8" spans="1:3" ht="32.1" customHeight="1" x14ac:dyDescent="0.25">
      <c r="A8" s="85" t="e">
        <f>'2.3.a'!#REF!</f>
        <v>#REF!</v>
      </c>
      <c r="C8" s="88" t="e">
        <f>'2.3.a'!#REF!</f>
        <v>#REF!</v>
      </c>
    </row>
    <row r="9" spans="1:3" ht="32.1" customHeight="1" x14ac:dyDescent="0.25">
      <c r="A9" s="85" t="e">
        <f>'CH 2.4'!#REF!</f>
        <v>#REF!</v>
      </c>
      <c r="C9" s="88" t="e">
        <f>'CH 2.4'!#REF!</f>
        <v>#REF!</v>
      </c>
    </row>
    <row r="10" spans="1:3" ht="32.1" customHeight="1" x14ac:dyDescent="0.25">
      <c r="A10" s="85" t="e">
        <f>'CH 2.4.a'!#REF!</f>
        <v>#REF!</v>
      </c>
      <c r="C10" s="88" t="e">
        <f>'CH 2.4.a'!#REF!</f>
        <v>#REF!</v>
      </c>
    </row>
    <row r="11" spans="1:3" ht="32.1" customHeight="1" x14ac:dyDescent="0.25">
      <c r="A11" s="85" t="e">
        <f>'CH2.5'!#REF!</f>
        <v>#REF!</v>
      </c>
      <c r="C11" s="88" t="e">
        <f>'CH2.5'!#REF!</f>
        <v>#REF!</v>
      </c>
    </row>
    <row r="12" spans="1:3" ht="32.1" customHeight="1" x14ac:dyDescent="0.25">
      <c r="A12" s="85">
        <f>'CH2.5.a'!A43</f>
        <v>0</v>
      </c>
      <c r="C12" s="88">
        <f>'CH2.5.a'!A44</f>
        <v>0</v>
      </c>
    </row>
    <row r="13" spans="1:3" ht="32.1" customHeight="1" x14ac:dyDescent="0.25">
      <c r="A13" s="85">
        <f>'CH2.5.b'!A43</f>
        <v>0</v>
      </c>
      <c r="C13" s="88">
        <f>'CH2.5.b'!A44</f>
        <v>0</v>
      </c>
    </row>
    <row r="14" spans="1:3" ht="32.1" customHeight="1" x14ac:dyDescent="0.25">
      <c r="A14" s="85">
        <f>'CH 3.3'!A27</f>
        <v>0</v>
      </c>
      <c r="C14" s="88">
        <f>'CH 3.3'!A28</f>
        <v>0</v>
      </c>
    </row>
    <row r="15" spans="1:3" ht="32.1" customHeight="1" x14ac:dyDescent="0.25">
      <c r="A15" s="85">
        <f>'CH 3.6'!A12</f>
        <v>0</v>
      </c>
      <c r="C15" s="88">
        <f>'CH 3.6'!A13</f>
        <v>0</v>
      </c>
    </row>
  </sheetData>
  <mergeCells count="2">
    <mergeCell ref="A1:A2"/>
    <mergeCell ref="C1:C2"/>
  </mergeCells>
  <printOptions horizontalCentered="1"/>
  <pageMargins left="0.45" right="0.45" top="0.5" bottom="0.5" header="0.3" footer="0.3"/>
  <pageSetup paperSize="9" scale="85" orientation="portrait" r:id="rId1"/>
  <rowBreaks count="1" manualBreakCount="1">
    <brk id="4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rightToLeft="1" zoomScaleNormal="100" zoomScaleSheetLayoutView="100" workbookViewId="0">
      <selection activeCell="F4" sqref="F4"/>
    </sheetView>
  </sheetViews>
  <sheetFormatPr defaultRowHeight="15" x14ac:dyDescent="0.25"/>
  <cols>
    <col min="1" max="1" width="47.28515625" customWidth="1"/>
    <col min="2" max="2" width="53.140625" customWidth="1"/>
  </cols>
  <sheetData>
    <row r="1" spans="1:5" ht="26.25" x14ac:dyDescent="0.25">
      <c r="A1" s="74" t="s">
        <v>128</v>
      </c>
      <c r="B1" s="193" t="s">
        <v>113</v>
      </c>
    </row>
    <row r="2" spans="1:5" ht="239.25" x14ac:dyDescent="0.25">
      <c r="A2" s="309" t="s">
        <v>188</v>
      </c>
      <c r="B2" s="310" t="s">
        <v>189</v>
      </c>
      <c r="C2" s="95"/>
      <c r="E2" s="95"/>
    </row>
    <row r="3" spans="1:5" ht="9.9499999999999993" customHeight="1" x14ac:dyDescent="0.25">
      <c r="A3" s="309"/>
      <c r="B3" s="310"/>
    </row>
    <row r="4" spans="1:5" ht="174" x14ac:dyDescent="0.25">
      <c r="A4" s="309" t="s">
        <v>190</v>
      </c>
      <c r="B4" s="310" t="s">
        <v>191</v>
      </c>
    </row>
    <row r="5" spans="1:5" ht="9.9499999999999993" customHeight="1" x14ac:dyDescent="0.25">
      <c r="A5" s="102"/>
      <c r="B5" s="310"/>
    </row>
    <row r="6" spans="1:5" ht="282.75" x14ac:dyDescent="0.25">
      <c r="A6" s="309" t="s">
        <v>192</v>
      </c>
      <c r="B6" s="310" t="s">
        <v>193</v>
      </c>
    </row>
    <row r="7" spans="1:5" ht="9.9499999999999993" customHeight="1" x14ac:dyDescent="0.25">
      <c r="A7" s="102"/>
      <c r="B7" s="310"/>
    </row>
    <row r="8" spans="1:5" ht="65.25" x14ac:dyDescent="0.25">
      <c r="A8" s="309" t="s">
        <v>194</v>
      </c>
      <c r="B8" s="310" t="s">
        <v>195</v>
      </c>
    </row>
  </sheetData>
  <printOptions horizontalCentered="1"/>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zoomScaleNormal="100" zoomScaleSheetLayoutView="100" workbookViewId="0">
      <selection activeCell="A19" sqref="A19"/>
    </sheetView>
  </sheetViews>
  <sheetFormatPr defaultRowHeight="15" x14ac:dyDescent="0.25"/>
  <cols>
    <col min="1" max="1" width="95" customWidth="1"/>
  </cols>
  <sheetData>
    <row r="1" spans="1:1" ht="51.75" x14ac:dyDescent="1.05">
      <c r="A1" s="76" t="s">
        <v>129</v>
      </c>
    </row>
    <row r="2" spans="1:1" ht="46.5" x14ac:dyDescent="0.25">
      <c r="A2" s="77" t="s">
        <v>130</v>
      </c>
    </row>
  </sheetData>
  <printOptions horizontalCentered="1" vertic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rightToLeft="1" view="pageBreakPreview" topLeftCell="A13" zoomScale="85" zoomScaleNormal="100" zoomScaleSheetLayoutView="85" workbookViewId="0">
      <selection activeCell="N30" sqref="N30"/>
    </sheetView>
  </sheetViews>
  <sheetFormatPr defaultRowHeight="15" x14ac:dyDescent="0.25"/>
  <cols>
    <col min="1" max="1" width="17.7109375" customWidth="1"/>
    <col min="2" max="7" width="8.7109375" customWidth="1"/>
    <col min="8" max="8" width="9.7109375" customWidth="1"/>
    <col min="9" max="9" width="18.7109375" customWidth="1"/>
    <col min="12" max="12" width="9.7109375" bestFit="1" customWidth="1"/>
    <col min="15" max="15" width="10.7109375" customWidth="1"/>
    <col min="16" max="16" width="9.7109375" bestFit="1" customWidth="1"/>
  </cols>
  <sheetData>
    <row r="1" spans="1:17" ht="18.75" x14ac:dyDescent="0.45">
      <c r="A1" s="250" t="s">
        <v>199</v>
      </c>
      <c r="B1" s="87"/>
      <c r="C1" s="87"/>
      <c r="D1" s="87"/>
      <c r="E1" s="87"/>
      <c r="F1" s="87"/>
      <c r="G1" s="87"/>
      <c r="H1" s="87"/>
      <c r="I1" s="87"/>
    </row>
    <row r="2" spans="1:17" x14ac:dyDescent="0.25">
      <c r="A2" s="251" t="s">
        <v>198</v>
      </c>
      <c r="B2" s="86"/>
      <c r="C2" s="86"/>
      <c r="D2" s="86"/>
      <c r="E2" s="86"/>
      <c r="F2" s="86"/>
      <c r="G2" s="86"/>
      <c r="H2" s="86"/>
      <c r="I2" s="86"/>
      <c r="J2" s="344" t="s">
        <v>252</v>
      </c>
      <c r="K2" s="344"/>
      <c r="L2" s="344"/>
      <c r="O2" s="351" t="s">
        <v>280</v>
      </c>
      <c r="P2" s="351"/>
      <c r="Q2" s="351"/>
    </row>
    <row r="3" spans="1:17" ht="18.75" x14ac:dyDescent="0.45">
      <c r="A3" s="29" t="s">
        <v>63</v>
      </c>
      <c r="B3" s="28"/>
      <c r="C3" s="28"/>
      <c r="D3" s="28"/>
      <c r="E3" s="28"/>
      <c r="F3" s="28"/>
      <c r="G3" s="28"/>
      <c r="H3" s="28"/>
      <c r="I3" s="34" t="s">
        <v>64</v>
      </c>
      <c r="J3" s="344" t="s">
        <v>0</v>
      </c>
      <c r="K3" s="344" t="s">
        <v>63</v>
      </c>
      <c r="L3" s="344" t="s">
        <v>253</v>
      </c>
      <c r="O3" s="351"/>
      <c r="P3" s="351" t="s">
        <v>8</v>
      </c>
      <c r="Q3" s="351" t="s">
        <v>9</v>
      </c>
    </row>
    <row r="4" spans="1:17" ht="20.25" customHeight="1" x14ac:dyDescent="0.45">
      <c r="A4" s="103"/>
      <c r="B4" s="111" t="s">
        <v>181</v>
      </c>
      <c r="C4" s="112" t="s">
        <v>60</v>
      </c>
      <c r="D4" s="112" t="s">
        <v>62</v>
      </c>
      <c r="E4" s="112" t="s">
        <v>182</v>
      </c>
      <c r="F4" s="112" t="s">
        <v>183</v>
      </c>
      <c r="G4" s="113" t="s">
        <v>184</v>
      </c>
      <c r="H4" s="114" t="s">
        <v>59</v>
      </c>
      <c r="I4" s="103"/>
      <c r="J4" s="344">
        <v>2014</v>
      </c>
      <c r="K4" s="345">
        <f>H11</f>
        <v>706</v>
      </c>
      <c r="L4" s="344"/>
      <c r="O4" s="351" t="s">
        <v>256</v>
      </c>
      <c r="P4" s="352">
        <f>B37/B36*100</f>
        <v>33.774834437086092</v>
      </c>
      <c r="Q4" s="352">
        <f>100-P4</f>
        <v>66.225165562913901</v>
      </c>
    </row>
    <row r="5" spans="1:17" ht="19.5" thickBot="1" x14ac:dyDescent="0.5">
      <c r="A5" s="109" t="s">
        <v>180</v>
      </c>
      <c r="B5" s="118" t="s">
        <v>1</v>
      </c>
      <c r="C5" s="119" t="s">
        <v>2</v>
      </c>
      <c r="D5" s="119" t="s">
        <v>3</v>
      </c>
      <c r="E5" s="119" t="s">
        <v>4</v>
      </c>
      <c r="F5" s="119" t="s">
        <v>5</v>
      </c>
      <c r="G5" s="120" t="s">
        <v>6</v>
      </c>
      <c r="H5" s="121" t="s">
        <v>169</v>
      </c>
      <c r="I5" s="210" t="s">
        <v>179</v>
      </c>
      <c r="J5" s="344">
        <v>2015</v>
      </c>
      <c r="K5" s="345">
        <f>H16</f>
        <v>729</v>
      </c>
      <c r="L5" s="345">
        <f>K5-K4</f>
        <v>23</v>
      </c>
      <c r="O5" s="351" t="s">
        <v>60</v>
      </c>
      <c r="P5" s="352">
        <f>C37/C36*100</f>
        <v>24</v>
      </c>
      <c r="Q5" s="352">
        <f t="shared" ref="Q5:Q10" si="0">100-P5</f>
        <v>76</v>
      </c>
    </row>
    <row r="6" spans="1:17" s="107" customFormat="1" x14ac:dyDescent="0.25">
      <c r="A6" s="122">
        <v>2013</v>
      </c>
      <c r="B6" s="106">
        <f>SUM(B10,B7)</f>
        <v>107</v>
      </c>
      <c r="C6" s="106">
        <f>SUM(C10,C7)</f>
        <v>23</v>
      </c>
      <c r="D6" s="106">
        <f>SUM(D10,D7)</f>
        <v>445</v>
      </c>
      <c r="E6" s="106">
        <f>SUM(E10,E7)</f>
        <v>66</v>
      </c>
      <c r="F6" s="106">
        <v>13</v>
      </c>
      <c r="G6" s="106">
        <f>SUM(G10,G7)</f>
        <v>31</v>
      </c>
      <c r="H6" s="124">
        <f t="shared" ref="H6:H15" si="1">SUM(B6:G6)</f>
        <v>685</v>
      </c>
      <c r="I6" s="123">
        <v>2013</v>
      </c>
      <c r="J6" s="346">
        <v>2016</v>
      </c>
      <c r="K6" s="347">
        <f>H21</f>
        <v>749</v>
      </c>
      <c r="L6" s="347">
        <f>K6-K5</f>
        <v>20</v>
      </c>
      <c r="O6" s="351" t="s">
        <v>62</v>
      </c>
      <c r="P6" s="353">
        <f>D37/D36*100</f>
        <v>67.068273092369481</v>
      </c>
      <c r="Q6" s="352">
        <f t="shared" si="0"/>
        <v>32.931726907630519</v>
      </c>
    </row>
    <row r="7" spans="1:17" s="107" customFormat="1" ht="18" x14ac:dyDescent="0.25">
      <c r="A7" s="116" t="s">
        <v>8</v>
      </c>
      <c r="B7" s="247">
        <f>SUM(B8,B9)</f>
        <v>34</v>
      </c>
      <c r="C7" s="247">
        <f>SUM(C8,C9)</f>
        <v>7</v>
      </c>
      <c r="D7" s="247">
        <f>SUM(D8,D9)</f>
        <v>309</v>
      </c>
      <c r="E7" s="247">
        <f>SUM(E8,E9)</f>
        <v>54</v>
      </c>
      <c r="F7" s="247">
        <v>9</v>
      </c>
      <c r="G7" s="247">
        <f>SUM(G8,G9)</f>
        <v>16</v>
      </c>
      <c r="H7" s="125">
        <f t="shared" si="1"/>
        <v>429</v>
      </c>
      <c r="I7" s="143" t="s">
        <v>72</v>
      </c>
      <c r="J7" s="346">
        <v>2017</v>
      </c>
      <c r="K7" s="347">
        <f>H26</f>
        <v>788</v>
      </c>
      <c r="L7" s="347">
        <f>K7-K6</f>
        <v>39</v>
      </c>
      <c r="O7" s="354" t="s">
        <v>257</v>
      </c>
      <c r="P7" s="353">
        <f>E37/E36*100</f>
        <v>67.46987951807229</v>
      </c>
      <c r="Q7" s="352">
        <f t="shared" si="0"/>
        <v>32.53012048192771</v>
      </c>
    </row>
    <row r="8" spans="1:17" s="99" customFormat="1" ht="18" x14ac:dyDescent="0.25">
      <c r="A8" s="105" t="s">
        <v>13</v>
      </c>
      <c r="B8" s="126">
        <v>15</v>
      </c>
      <c r="C8" s="126">
        <v>6</v>
      </c>
      <c r="D8" s="126">
        <v>268</v>
      </c>
      <c r="E8" s="126">
        <v>49</v>
      </c>
      <c r="F8" s="126">
        <v>9</v>
      </c>
      <c r="G8" s="126">
        <v>16</v>
      </c>
      <c r="H8" s="127">
        <f t="shared" si="1"/>
        <v>363</v>
      </c>
      <c r="I8" s="144" t="s">
        <v>14</v>
      </c>
      <c r="J8" s="348">
        <v>2018</v>
      </c>
      <c r="K8" s="349">
        <f>H31</f>
        <v>802</v>
      </c>
      <c r="L8" s="349">
        <f>K8-K7</f>
        <v>14</v>
      </c>
      <c r="M8" s="350" t="s">
        <v>260</v>
      </c>
      <c r="O8" s="354" t="s">
        <v>258</v>
      </c>
      <c r="P8" s="355">
        <f>F37/F36*100</f>
        <v>70</v>
      </c>
      <c r="Q8" s="352">
        <f t="shared" si="0"/>
        <v>30</v>
      </c>
    </row>
    <row r="9" spans="1:17" s="99" customFormat="1" ht="17.25" customHeight="1" x14ac:dyDescent="0.25">
      <c r="A9" s="105" t="s">
        <v>15</v>
      </c>
      <c r="B9" s="126">
        <v>19</v>
      </c>
      <c r="C9" s="126">
        <v>1</v>
      </c>
      <c r="D9" s="126">
        <v>41</v>
      </c>
      <c r="E9" s="126">
        <v>5</v>
      </c>
      <c r="F9" s="128" t="s">
        <v>171</v>
      </c>
      <c r="G9" s="128" t="s">
        <v>171</v>
      </c>
      <c r="H9" s="127">
        <f t="shared" si="1"/>
        <v>66</v>
      </c>
      <c r="I9" s="145" t="s">
        <v>73</v>
      </c>
      <c r="J9" s="348">
        <v>2019</v>
      </c>
      <c r="K9" s="349">
        <f>H36</f>
        <v>813</v>
      </c>
      <c r="L9" s="349">
        <f>K9-K8</f>
        <v>11</v>
      </c>
      <c r="M9" s="350">
        <v>5</v>
      </c>
      <c r="O9" s="356" t="s">
        <v>259</v>
      </c>
      <c r="P9" s="355">
        <f>G37/G36*100</f>
        <v>58.333333333333336</v>
      </c>
      <c r="Q9" s="352">
        <f t="shared" si="0"/>
        <v>41.666666666666664</v>
      </c>
    </row>
    <row r="10" spans="1:17" s="99" customFormat="1" ht="18.75" thickBot="1" x14ac:dyDescent="0.3">
      <c r="A10" s="104" t="s">
        <v>9</v>
      </c>
      <c r="B10" s="126">
        <v>73</v>
      </c>
      <c r="C10" s="126">
        <v>16</v>
      </c>
      <c r="D10" s="126">
        <v>136</v>
      </c>
      <c r="E10" s="126">
        <v>12</v>
      </c>
      <c r="F10" s="129">
        <v>4</v>
      </c>
      <c r="G10" s="126">
        <v>15</v>
      </c>
      <c r="H10" s="127">
        <f t="shared" si="1"/>
        <v>256</v>
      </c>
      <c r="I10" s="146" t="s">
        <v>10</v>
      </c>
      <c r="J10" s="348" t="s">
        <v>254</v>
      </c>
      <c r="K10" s="348"/>
      <c r="L10" s="349">
        <f>K9-K5</f>
        <v>84</v>
      </c>
      <c r="O10" s="356" t="s">
        <v>59</v>
      </c>
      <c r="P10" s="355">
        <f>H37/H36*100</f>
        <v>59.286592865928654</v>
      </c>
      <c r="Q10" s="355">
        <f t="shared" si="0"/>
        <v>40.713407134071346</v>
      </c>
    </row>
    <row r="11" spans="1:17" s="107" customFormat="1" x14ac:dyDescent="0.25">
      <c r="A11" s="122">
        <v>2014</v>
      </c>
      <c r="B11" s="106">
        <f t="shared" ref="B11:G11" si="2">SUM(B15,B12)</f>
        <v>116</v>
      </c>
      <c r="C11" s="106">
        <f t="shared" si="2"/>
        <v>25</v>
      </c>
      <c r="D11" s="106">
        <f t="shared" si="2"/>
        <v>453</v>
      </c>
      <c r="E11" s="106">
        <f t="shared" si="2"/>
        <v>67</v>
      </c>
      <c r="F11" s="106">
        <f t="shared" si="2"/>
        <v>13</v>
      </c>
      <c r="G11" s="106">
        <f t="shared" si="2"/>
        <v>32</v>
      </c>
      <c r="H11" s="124">
        <f t="shared" si="1"/>
        <v>706</v>
      </c>
      <c r="I11" s="123">
        <v>2014</v>
      </c>
      <c r="J11" s="342" t="s">
        <v>255</v>
      </c>
      <c r="K11" s="342"/>
      <c r="L11" s="343">
        <f>(EXP(LN(K9/K5)/M9)-1)*100</f>
        <v>2.2051084644986618</v>
      </c>
      <c r="M11" s="107" t="s">
        <v>281</v>
      </c>
      <c r="P11" s="108">
        <f>H17/H16*100</f>
        <v>60.905349794238681</v>
      </c>
    </row>
    <row r="12" spans="1:17" s="107" customFormat="1" ht="18" x14ac:dyDescent="0.25">
      <c r="A12" s="116" t="s">
        <v>8</v>
      </c>
      <c r="B12" s="247">
        <f>SUM(B13,B14)</f>
        <v>38</v>
      </c>
      <c r="C12" s="247">
        <f>SUM(C13,C14)</f>
        <v>7</v>
      </c>
      <c r="D12" s="247">
        <f>SUM(D13,D14)</f>
        <v>312</v>
      </c>
      <c r="E12" s="247">
        <f>SUM(E13,E14)</f>
        <v>54</v>
      </c>
      <c r="F12" s="247">
        <f>SUM(F13,F14)</f>
        <v>9</v>
      </c>
      <c r="G12" s="247">
        <v>17</v>
      </c>
      <c r="H12" s="125">
        <f t="shared" si="1"/>
        <v>437</v>
      </c>
      <c r="I12" s="143" t="s">
        <v>72</v>
      </c>
      <c r="J12" s="107" t="s">
        <v>250</v>
      </c>
      <c r="K12" s="108">
        <f>((H36-H16)/H16)*100</f>
        <v>11.522633744855968</v>
      </c>
    </row>
    <row r="13" spans="1:17" s="99" customFormat="1" ht="18" x14ac:dyDescent="0.25">
      <c r="A13" s="105" t="s">
        <v>13</v>
      </c>
      <c r="B13" s="126">
        <v>16</v>
      </c>
      <c r="C13" s="126">
        <v>6</v>
      </c>
      <c r="D13" s="126">
        <v>270</v>
      </c>
      <c r="E13" s="126">
        <v>49</v>
      </c>
      <c r="F13" s="126">
        <v>9</v>
      </c>
      <c r="G13" s="126">
        <v>17</v>
      </c>
      <c r="H13" s="127">
        <f t="shared" si="1"/>
        <v>367</v>
      </c>
      <c r="I13" s="144" t="s">
        <v>14</v>
      </c>
    </row>
    <row r="14" spans="1:17" s="99" customFormat="1" ht="20.25" customHeight="1" x14ac:dyDescent="0.25">
      <c r="A14" s="105" t="s">
        <v>15</v>
      </c>
      <c r="B14" s="126">
        <v>22</v>
      </c>
      <c r="C14" s="126">
        <v>1</v>
      </c>
      <c r="D14" s="126">
        <v>42</v>
      </c>
      <c r="E14" s="126">
        <v>5</v>
      </c>
      <c r="F14" s="128" t="s">
        <v>171</v>
      </c>
      <c r="G14" s="128" t="s">
        <v>171</v>
      </c>
      <c r="H14" s="127">
        <f t="shared" si="1"/>
        <v>70</v>
      </c>
      <c r="I14" s="145" t="s">
        <v>73</v>
      </c>
      <c r="J14" s="99" t="s">
        <v>261</v>
      </c>
    </row>
    <row r="15" spans="1:17" s="99" customFormat="1" ht="21" customHeight="1" thickBot="1" x14ac:dyDescent="0.3">
      <c r="A15" s="104" t="s">
        <v>9</v>
      </c>
      <c r="B15" s="126">
        <v>78</v>
      </c>
      <c r="C15" s="126">
        <v>18</v>
      </c>
      <c r="D15" s="126">
        <v>141</v>
      </c>
      <c r="E15" s="126">
        <v>13</v>
      </c>
      <c r="F15" s="129">
        <v>4</v>
      </c>
      <c r="G15" s="126">
        <v>15</v>
      </c>
      <c r="H15" s="127">
        <f t="shared" si="1"/>
        <v>269</v>
      </c>
      <c r="I15" s="146" t="s">
        <v>10</v>
      </c>
      <c r="K15" s="351" t="s">
        <v>256</v>
      </c>
      <c r="L15" s="351" t="s">
        <v>60</v>
      </c>
      <c r="M15" s="351" t="s">
        <v>62</v>
      </c>
      <c r="N15" s="354" t="s">
        <v>257</v>
      </c>
      <c r="O15" s="354" t="s">
        <v>258</v>
      </c>
      <c r="P15" s="356" t="s">
        <v>259</v>
      </c>
      <c r="Q15" s="356" t="s">
        <v>59</v>
      </c>
    </row>
    <row r="16" spans="1:17" s="107" customFormat="1" x14ac:dyDescent="0.25">
      <c r="A16" s="122">
        <v>2015</v>
      </c>
      <c r="B16" s="106">
        <f t="shared" ref="B16:G16" si="3">SUM(B20,B17)</f>
        <v>126</v>
      </c>
      <c r="C16" s="106">
        <f t="shared" si="3"/>
        <v>25</v>
      </c>
      <c r="D16" s="106">
        <f t="shared" si="3"/>
        <v>462</v>
      </c>
      <c r="E16" s="106">
        <f t="shared" si="3"/>
        <v>70</v>
      </c>
      <c r="F16" s="106">
        <f t="shared" si="3"/>
        <v>14</v>
      </c>
      <c r="G16" s="106">
        <f t="shared" si="3"/>
        <v>32</v>
      </c>
      <c r="H16" s="124">
        <f t="shared" ref="H16:H25" si="4">SUM(B16:G16)</f>
        <v>729</v>
      </c>
      <c r="I16" s="123">
        <v>2015</v>
      </c>
      <c r="J16" s="99" t="s">
        <v>8</v>
      </c>
      <c r="K16" s="117">
        <f>(EXP(LN(B37/B17)/$M$9)-1)*100</f>
        <v>6.0613903367872979</v>
      </c>
      <c r="L16" s="117">
        <f t="shared" ref="L16:Q16" si="5">(EXP(LN(C37/C17)/$M$9)-1)*100</f>
        <v>-3.0359733904420927</v>
      </c>
      <c r="M16" s="117">
        <f t="shared" si="5"/>
        <v>1.0502613114286685</v>
      </c>
      <c r="N16" s="117">
        <f t="shared" si="5"/>
        <v>0.36102022383868171</v>
      </c>
      <c r="O16" s="117">
        <f t="shared" si="5"/>
        <v>6.9610375725068785</v>
      </c>
      <c r="P16" s="117">
        <f t="shared" si="5"/>
        <v>4.3167563810134979</v>
      </c>
      <c r="Q16" s="117">
        <f t="shared" si="5"/>
        <v>1.6559524158066496</v>
      </c>
    </row>
    <row r="17" spans="1:18" s="107" customFormat="1" ht="18" x14ac:dyDescent="0.25">
      <c r="A17" s="116" t="s">
        <v>8</v>
      </c>
      <c r="B17" s="247">
        <f t="shared" ref="B17:G17" si="6">SUM(B18,B19)</f>
        <v>38</v>
      </c>
      <c r="C17" s="247">
        <f t="shared" si="6"/>
        <v>7</v>
      </c>
      <c r="D17" s="247">
        <f t="shared" si="6"/>
        <v>317</v>
      </c>
      <c r="E17" s="247">
        <f t="shared" si="6"/>
        <v>55</v>
      </c>
      <c r="F17" s="247">
        <f t="shared" si="6"/>
        <v>10</v>
      </c>
      <c r="G17" s="247">
        <f t="shared" si="6"/>
        <v>17</v>
      </c>
      <c r="H17" s="125">
        <f t="shared" si="4"/>
        <v>444</v>
      </c>
      <c r="I17" s="143" t="s">
        <v>72</v>
      </c>
      <c r="J17" s="107" t="s">
        <v>9</v>
      </c>
      <c r="K17" s="108">
        <f>(EXP(LN(B40/B20)/$M$9)-1)*100</f>
        <v>2.5896304910234091</v>
      </c>
      <c r="L17" s="108">
        <f t="shared" ref="L17:Q17" si="7">(EXP(LN(C40/C20)/$M$9)-1)*100</f>
        <v>1.087212085035083</v>
      </c>
      <c r="M17" s="108">
        <f t="shared" si="7"/>
        <v>2.4932274840123947</v>
      </c>
      <c r="N17" s="108">
        <f t="shared" si="7"/>
        <v>12.474611314209483</v>
      </c>
      <c r="O17" s="108">
        <f t="shared" si="7"/>
        <v>8.4471771197698544</v>
      </c>
      <c r="P17" s="108">
        <f t="shared" si="7"/>
        <v>0</v>
      </c>
      <c r="Q17" s="108">
        <f t="shared" si="7"/>
        <v>3.0378117270770222</v>
      </c>
    </row>
    <row r="18" spans="1:18" s="99" customFormat="1" ht="18" x14ac:dyDescent="0.25">
      <c r="A18" s="105" t="s">
        <v>13</v>
      </c>
      <c r="B18" s="126">
        <v>16</v>
      </c>
      <c r="C18" s="126">
        <v>6</v>
      </c>
      <c r="D18" s="126">
        <v>274</v>
      </c>
      <c r="E18" s="126">
        <v>49</v>
      </c>
      <c r="F18" s="126">
        <v>10</v>
      </c>
      <c r="G18" s="126">
        <v>17</v>
      </c>
      <c r="H18" s="127">
        <f t="shared" si="4"/>
        <v>372</v>
      </c>
      <c r="I18" s="144" t="s">
        <v>14</v>
      </c>
    </row>
    <row r="19" spans="1:18" s="99" customFormat="1" ht="25.5" x14ac:dyDescent="0.25">
      <c r="A19" s="105" t="s">
        <v>15</v>
      </c>
      <c r="B19" s="126">
        <v>22</v>
      </c>
      <c r="C19" s="126">
        <v>1</v>
      </c>
      <c r="D19" s="126">
        <v>43</v>
      </c>
      <c r="E19" s="126">
        <v>6</v>
      </c>
      <c r="F19" s="128" t="s">
        <v>171</v>
      </c>
      <c r="G19" s="128" t="s">
        <v>171</v>
      </c>
      <c r="H19" s="127">
        <f t="shared" si="4"/>
        <v>72</v>
      </c>
      <c r="I19" s="145" t="s">
        <v>73</v>
      </c>
    </row>
    <row r="20" spans="1:18" s="99" customFormat="1" ht="18.75" thickBot="1" x14ac:dyDescent="0.3">
      <c r="A20" s="104" t="s">
        <v>9</v>
      </c>
      <c r="B20" s="126">
        <v>88</v>
      </c>
      <c r="C20" s="126">
        <v>18</v>
      </c>
      <c r="D20" s="126">
        <v>145</v>
      </c>
      <c r="E20" s="126">
        <v>15</v>
      </c>
      <c r="F20" s="129">
        <v>4</v>
      </c>
      <c r="G20" s="126">
        <v>15</v>
      </c>
      <c r="H20" s="127">
        <f t="shared" si="4"/>
        <v>285</v>
      </c>
      <c r="I20" s="146" t="s">
        <v>10</v>
      </c>
      <c r="J20" s="99" t="s">
        <v>279</v>
      </c>
    </row>
    <row r="21" spans="1:18" s="107" customFormat="1" x14ac:dyDescent="0.25">
      <c r="A21" s="122">
        <v>2016</v>
      </c>
      <c r="B21" s="106">
        <f t="shared" ref="B21:G21" si="8">SUM(B25,B22)</f>
        <v>132</v>
      </c>
      <c r="C21" s="106">
        <f t="shared" si="8"/>
        <v>26</v>
      </c>
      <c r="D21" s="106">
        <f t="shared" si="8"/>
        <v>470</v>
      </c>
      <c r="E21" s="106">
        <f t="shared" si="8"/>
        <v>74</v>
      </c>
      <c r="F21" s="106">
        <f t="shared" si="8"/>
        <v>14</v>
      </c>
      <c r="G21" s="106">
        <f t="shared" si="8"/>
        <v>33</v>
      </c>
      <c r="H21" s="124">
        <f t="shared" si="4"/>
        <v>749</v>
      </c>
      <c r="I21" s="123">
        <v>2016</v>
      </c>
      <c r="J21" s="99"/>
      <c r="K21" s="351" t="s">
        <v>256</v>
      </c>
      <c r="L21" s="351" t="s">
        <v>60</v>
      </c>
      <c r="M21" s="351" t="s">
        <v>62</v>
      </c>
      <c r="N21" s="354" t="s">
        <v>257</v>
      </c>
      <c r="O21" s="354" t="s">
        <v>258</v>
      </c>
      <c r="P21" s="356" t="s">
        <v>259</v>
      </c>
      <c r="Q21" s="356" t="s">
        <v>59</v>
      </c>
    </row>
    <row r="22" spans="1:18" s="107" customFormat="1" ht="18" x14ac:dyDescent="0.25">
      <c r="A22" s="116" t="s">
        <v>8</v>
      </c>
      <c r="B22" s="247">
        <f t="shared" ref="B22" si="9">SUM(B23,B24)</f>
        <v>39</v>
      </c>
      <c r="C22" s="247">
        <f>SUM(C23,C24)</f>
        <v>7</v>
      </c>
      <c r="D22" s="247">
        <f>SUM(D23,D24)</f>
        <v>318</v>
      </c>
      <c r="E22" s="247">
        <f>SUM(E23,E24)</f>
        <v>55</v>
      </c>
      <c r="F22" s="247">
        <f>SUM(F23,F24)</f>
        <v>10</v>
      </c>
      <c r="G22" s="247">
        <f>SUM(G23,G24)</f>
        <v>18</v>
      </c>
      <c r="H22" s="125">
        <f t="shared" si="4"/>
        <v>447</v>
      </c>
      <c r="I22" s="143" t="s">
        <v>72</v>
      </c>
      <c r="J22" s="99" t="s">
        <v>8</v>
      </c>
      <c r="K22" s="117">
        <f>((B37-B17)/B17)*100</f>
        <v>34.210526315789473</v>
      </c>
      <c r="L22" s="117">
        <f>((C37-C17)/C17)*100</f>
        <v>-14.285714285714285</v>
      </c>
      <c r="M22" s="117">
        <f t="shared" ref="M22:Q22" si="10">((D37-D17)/D17)*100</f>
        <v>5.3627760252365935</v>
      </c>
      <c r="N22" s="117">
        <f t="shared" si="10"/>
        <v>1.8181818181818181</v>
      </c>
      <c r="O22" s="117">
        <f t="shared" si="10"/>
        <v>40</v>
      </c>
      <c r="P22" s="117">
        <f t="shared" si="10"/>
        <v>23.52941176470588</v>
      </c>
      <c r="Q22" s="117">
        <f t="shared" si="10"/>
        <v>8.5585585585585591</v>
      </c>
    </row>
    <row r="23" spans="1:18" s="99" customFormat="1" ht="18" x14ac:dyDescent="0.25">
      <c r="A23" s="105" t="s">
        <v>13</v>
      </c>
      <c r="B23" s="126">
        <v>17</v>
      </c>
      <c r="C23" s="126">
        <v>5</v>
      </c>
      <c r="D23" s="126">
        <v>274</v>
      </c>
      <c r="E23" s="126">
        <v>49</v>
      </c>
      <c r="F23" s="126">
        <v>10</v>
      </c>
      <c r="G23" s="126">
        <v>18</v>
      </c>
      <c r="H23" s="127">
        <f t="shared" si="4"/>
        <v>373</v>
      </c>
      <c r="I23" s="144" t="s">
        <v>14</v>
      </c>
      <c r="J23" s="107" t="s">
        <v>9</v>
      </c>
      <c r="K23" s="108">
        <f>((B40-B20)/B20)*100</f>
        <v>13.636363636363635</v>
      </c>
      <c r="L23" s="108">
        <f t="shared" ref="L23:Q23" si="11">((C40-C20)/C20)*100</f>
        <v>5.5555555555555554</v>
      </c>
      <c r="M23" s="108">
        <f t="shared" si="11"/>
        <v>13.103448275862069</v>
      </c>
      <c r="N23" s="108">
        <f t="shared" si="11"/>
        <v>80</v>
      </c>
      <c r="O23" s="108">
        <f t="shared" si="11"/>
        <v>50</v>
      </c>
      <c r="P23" s="108">
        <f t="shared" si="11"/>
        <v>0</v>
      </c>
      <c r="Q23" s="108">
        <f t="shared" si="11"/>
        <v>16.140350877192983</v>
      </c>
    </row>
    <row r="24" spans="1:18" s="99" customFormat="1" ht="25.5" x14ac:dyDescent="0.25">
      <c r="A24" s="105" t="s">
        <v>15</v>
      </c>
      <c r="B24" s="126">
        <v>22</v>
      </c>
      <c r="C24" s="126">
        <v>2</v>
      </c>
      <c r="D24" s="126">
        <v>44</v>
      </c>
      <c r="E24" s="126">
        <v>6</v>
      </c>
      <c r="F24" s="128" t="s">
        <v>171</v>
      </c>
      <c r="G24" s="128" t="s">
        <v>171</v>
      </c>
      <c r="H24" s="127">
        <f t="shared" si="4"/>
        <v>74</v>
      </c>
      <c r="I24" s="145" t="s">
        <v>73</v>
      </c>
    </row>
    <row r="25" spans="1:18" s="99" customFormat="1" ht="18.75" thickBot="1" x14ac:dyDescent="0.3">
      <c r="A25" s="104" t="s">
        <v>9</v>
      </c>
      <c r="B25" s="126">
        <v>93</v>
      </c>
      <c r="C25" s="126">
        <v>19</v>
      </c>
      <c r="D25" s="126">
        <v>152</v>
      </c>
      <c r="E25" s="126">
        <v>19</v>
      </c>
      <c r="F25" s="129">
        <v>4</v>
      </c>
      <c r="G25" s="126">
        <v>15</v>
      </c>
      <c r="H25" s="127">
        <f t="shared" si="4"/>
        <v>302</v>
      </c>
      <c r="I25" s="146" t="s">
        <v>10</v>
      </c>
    </row>
    <row r="26" spans="1:18" s="99" customFormat="1" x14ac:dyDescent="0.25">
      <c r="A26" s="122">
        <v>2017</v>
      </c>
      <c r="B26" s="106">
        <f t="shared" ref="B26:G26" si="12">SUM(B30,B27)</f>
        <v>143</v>
      </c>
      <c r="C26" s="106">
        <f t="shared" si="12"/>
        <v>29</v>
      </c>
      <c r="D26" s="106">
        <f t="shared" si="12"/>
        <v>487</v>
      </c>
      <c r="E26" s="106">
        <f t="shared" si="12"/>
        <v>76</v>
      </c>
      <c r="F26" s="106">
        <f t="shared" si="12"/>
        <v>19</v>
      </c>
      <c r="G26" s="106">
        <f t="shared" si="12"/>
        <v>34</v>
      </c>
      <c r="H26" s="124">
        <f>SUM(B26:G26)</f>
        <v>788</v>
      </c>
      <c r="I26" s="123">
        <v>2017</v>
      </c>
      <c r="J26" s="99" t="s">
        <v>261</v>
      </c>
    </row>
    <row r="27" spans="1:18" s="99" customFormat="1" ht="18" x14ac:dyDescent="0.25">
      <c r="A27" s="116" t="s">
        <v>8</v>
      </c>
      <c r="B27" s="247">
        <v>45</v>
      </c>
      <c r="C27" s="247">
        <f>SUM(C28,C29)</f>
        <v>7</v>
      </c>
      <c r="D27" s="247">
        <f>SUM(D28,D29)</f>
        <v>329</v>
      </c>
      <c r="E27" s="247">
        <f>SUM(E28,E29)</f>
        <v>55</v>
      </c>
      <c r="F27" s="247">
        <f>SUM(F28,F29)</f>
        <v>14</v>
      </c>
      <c r="G27" s="247">
        <f>SUM(G28,G29)</f>
        <v>19</v>
      </c>
      <c r="H27" s="125">
        <f t="shared" ref="H27:H30" si="13">SUM(B27:G27)</f>
        <v>469</v>
      </c>
      <c r="I27" s="143" t="s">
        <v>72</v>
      </c>
      <c r="K27" s="351" t="s">
        <v>256</v>
      </c>
      <c r="L27" s="351" t="s">
        <v>60</v>
      </c>
      <c r="M27" s="351" t="s">
        <v>62</v>
      </c>
      <c r="N27" s="354" t="s">
        <v>257</v>
      </c>
      <c r="O27" s="354" t="s">
        <v>258</v>
      </c>
      <c r="P27" s="356" t="s">
        <v>259</v>
      </c>
      <c r="Q27" s="356" t="s">
        <v>59</v>
      </c>
      <c r="R27" s="107"/>
    </row>
    <row r="28" spans="1:18" s="99" customFormat="1" ht="18" x14ac:dyDescent="0.25">
      <c r="A28" s="105" t="s">
        <v>13</v>
      </c>
      <c r="B28" s="133" t="s">
        <v>11</v>
      </c>
      <c r="C28" s="126">
        <v>5</v>
      </c>
      <c r="D28" s="126">
        <v>282</v>
      </c>
      <c r="E28" s="126">
        <v>49</v>
      </c>
      <c r="F28" s="126">
        <v>14</v>
      </c>
      <c r="G28" s="126">
        <v>19</v>
      </c>
      <c r="H28" s="127">
        <f t="shared" si="13"/>
        <v>369</v>
      </c>
      <c r="I28" s="144" t="s">
        <v>14</v>
      </c>
      <c r="J28" s="99" t="s">
        <v>8</v>
      </c>
      <c r="K28" s="117"/>
      <c r="L28" s="117"/>
      <c r="M28" s="117">
        <f>(EXP(LN(D42/D22)/$M$9)-1)*100</f>
        <v>1.1673924056612162</v>
      </c>
      <c r="N28" s="117">
        <f>(EXP(LN(E42/E22)/$M$9)-1)*100</f>
        <v>0.71691930155293182</v>
      </c>
      <c r="O28" s="117"/>
      <c r="P28" s="117"/>
      <c r="Q28" s="117"/>
      <c r="R28" s="107"/>
    </row>
    <row r="29" spans="1:18" s="99" customFormat="1" ht="16.5" customHeight="1" x14ac:dyDescent="0.25">
      <c r="A29" s="105" t="s">
        <v>15</v>
      </c>
      <c r="B29" s="133" t="s">
        <v>11</v>
      </c>
      <c r="C29" s="126">
        <v>2</v>
      </c>
      <c r="D29" s="126">
        <v>47</v>
      </c>
      <c r="E29" s="126">
        <v>6</v>
      </c>
      <c r="F29" s="128" t="s">
        <v>171</v>
      </c>
      <c r="G29" s="128" t="s">
        <v>171</v>
      </c>
      <c r="H29" s="127">
        <f t="shared" si="13"/>
        <v>55</v>
      </c>
      <c r="I29" s="145" t="s">
        <v>73</v>
      </c>
      <c r="J29" s="107" t="s">
        <v>9</v>
      </c>
      <c r="K29" s="108"/>
      <c r="L29" s="108"/>
      <c r="M29" s="108">
        <f>(EXP(LN(D45/D30)/$M$9)-1)*100</f>
        <v>1.1141363696070883</v>
      </c>
      <c r="N29" s="108">
        <f>(EXP(LN(E45/E30)/$M$9)-1)*100</f>
        <v>5.1547496797280434</v>
      </c>
      <c r="O29" s="108"/>
      <c r="P29" s="108"/>
      <c r="Q29" s="108"/>
    </row>
    <row r="30" spans="1:18" s="99" customFormat="1" ht="18" x14ac:dyDescent="0.25">
      <c r="A30" s="104" t="s">
        <v>9</v>
      </c>
      <c r="B30" s="126">
        <v>98</v>
      </c>
      <c r="C30" s="126">
        <v>22</v>
      </c>
      <c r="D30" s="126">
        <v>158</v>
      </c>
      <c r="E30" s="126">
        <v>21</v>
      </c>
      <c r="F30" s="129">
        <v>5</v>
      </c>
      <c r="G30" s="126">
        <v>15</v>
      </c>
      <c r="H30" s="127">
        <f t="shared" si="13"/>
        <v>319</v>
      </c>
      <c r="I30" s="146" t="s">
        <v>10</v>
      </c>
    </row>
    <row r="31" spans="1:18" s="99" customFormat="1" x14ac:dyDescent="0.25">
      <c r="A31" s="122">
        <v>2018</v>
      </c>
      <c r="B31" s="106">
        <f>SUM(B32,B35)</f>
        <v>145</v>
      </c>
      <c r="C31" s="106">
        <f t="shared" ref="C31:G31" si="14">SUM(C35,C32)</f>
        <v>27</v>
      </c>
      <c r="D31" s="106">
        <f t="shared" si="14"/>
        <v>494</v>
      </c>
      <c r="E31" s="106">
        <f>SUM(E35,E32)</f>
        <v>81</v>
      </c>
      <c r="F31" s="106">
        <f t="shared" si="14"/>
        <v>20</v>
      </c>
      <c r="G31" s="106">
        <f t="shared" si="14"/>
        <v>35</v>
      </c>
      <c r="H31" s="334">
        <f>SUM(B31:G31)</f>
        <v>802</v>
      </c>
      <c r="I31" s="123">
        <v>2018</v>
      </c>
    </row>
    <row r="32" spans="1:18" s="99" customFormat="1" ht="18" x14ac:dyDescent="0.25">
      <c r="A32" s="116" t="s">
        <v>8</v>
      </c>
      <c r="B32" s="247">
        <v>45</v>
      </c>
      <c r="C32" s="247">
        <f>SUM(C33,C34)</f>
        <v>6</v>
      </c>
      <c r="D32" s="247">
        <f>SUM(D33,D34)</f>
        <v>331</v>
      </c>
      <c r="E32" s="247">
        <f>SUM(E33,E34)</f>
        <v>56</v>
      </c>
      <c r="F32" s="247">
        <f>SUM(F33,F34)</f>
        <v>14</v>
      </c>
      <c r="G32" s="169">
        <v>20</v>
      </c>
      <c r="H32" s="125">
        <f>SUM(B32:G32)</f>
        <v>472</v>
      </c>
      <c r="I32" s="143" t="s">
        <v>72</v>
      </c>
    </row>
    <row r="33" spans="1:16" s="99" customFormat="1" ht="18" x14ac:dyDescent="0.25">
      <c r="A33" s="105" t="s">
        <v>13</v>
      </c>
      <c r="B33" s="133" t="s">
        <v>11</v>
      </c>
      <c r="C33" s="126">
        <v>4</v>
      </c>
      <c r="D33" s="126">
        <v>284</v>
      </c>
      <c r="E33" s="126">
        <v>50</v>
      </c>
      <c r="F33" s="126">
        <v>14</v>
      </c>
      <c r="G33" s="126">
        <v>20</v>
      </c>
      <c r="H33" s="137" t="s">
        <v>31</v>
      </c>
      <c r="I33" s="144" t="s">
        <v>14</v>
      </c>
    </row>
    <row r="34" spans="1:16" s="99" customFormat="1" ht="25.5" x14ac:dyDescent="0.25">
      <c r="A34" s="105" t="s">
        <v>15</v>
      </c>
      <c r="B34" s="133" t="s">
        <v>11</v>
      </c>
      <c r="C34" s="126">
        <v>2</v>
      </c>
      <c r="D34" s="126">
        <v>47</v>
      </c>
      <c r="E34" s="126">
        <v>6</v>
      </c>
      <c r="F34" s="128" t="s">
        <v>171</v>
      </c>
      <c r="G34" s="128" t="s">
        <v>171</v>
      </c>
      <c r="H34" s="137" t="s">
        <v>31</v>
      </c>
      <c r="I34" s="145" t="s">
        <v>73</v>
      </c>
    </row>
    <row r="35" spans="1:16" s="99" customFormat="1" ht="18.75" thickBot="1" x14ac:dyDescent="0.3">
      <c r="A35" s="115" t="s">
        <v>9</v>
      </c>
      <c r="B35" s="130">
        <v>100</v>
      </c>
      <c r="C35" s="130">
        <v>21</v>
      </c>
      <c r="D35" s="130">
        <v>163</v>
      </c>
      <c r="E35" s="130">
        <v>25</v>
      </c>
      <c r="F35" s="131">
        <v>6</v>
      </c>
      <c r="G35" s="337">
        <v>15</v>
      </c>
      <c r="H35" s="132">
        <f>SUM(B35:G35)</f>
        <v>330</v>
      </c>
      <c r="I35" s="147" t="s">
        <v>10</v>
      </c>
      <c r="N35" s="382"/>
    </row>
    <row r="36" spans="1:16" s="99" customFormat="1" ht="15.75" thickTop="1" x14ac:dyDescent="0.25">
      <c r="A36" s="122">
        <v>2019</v>
      </c>
      <c r="B36" s="106">
        <f t="shared" ref="B36:G36" si="15">SUM(B37,B40)</f>
        <v>151</v>
      </c>
      <c r="C36" s="106">
        <f t="shared" si="15"/>
        <v>25</v>
      </c>
      <c r="D36" s="106">
        <f t="shared" si="15"/>
        <v>498</v>
      </c>
      <c r="E36" s="106">
        <f t="shared" si="15"/>
        <v>83</v>
      </c>
      <c r="F36" s="106">
        <f t="shared" si="15"/>
        <v>20</v>
      </c>
      <c r="G36" s="106">
        <f t="shared" si="15"/>
        <v>36</v>
      </c>
      <c r="H36" s="334">
        <f>SUM(B36:G36)</f>
        <v>813</v>
      </c>
      <c r="I36" s="123">
        <v>2019</v>
      </c>
    </row>
    <row r="37" spans="1:16" s="99" customFormat="1" ht="18" x14ac:dyDescent="0.25">
      <c r="A37" s="116" t="s">
        <v>8</v>
      </c>
      <c r="B37" s="169">
        <v>51</v>
      </c>
      <c r="C37" s="247">
        <f>SUM(C38:C39)</f>
        <v>6</v>
      </c>
      <c r="D37" s="247">
        <f>SUM(D38:D39)</f>
        <v>334</v>
      </c>
      <c r="E37" s="247">
        <f>SUM(E38:E39)</f>
        <v>56</v>
      </c>
      <c r="F37" s="247">
        <v>14</v>
      </c>
      <c r="G37" s="169">
        <f>SUM(G38:G39)</f>
        <v>21</v>
      </c>
      <c r="H37" s="125">
        <f>SUM(B37:G37)</f>
        <v>482</v>
      </c>
      <c r="I37" s="143" t="s">
        <v>72</v>
      </c>
    </row>
    <row r="38" spans="1:16" s="99" customFormat="1" ht="18" x14ac:dyDescent="0.25">
      <c r="A38" s="105" t="s">
        <v>13</v>
      </c>
      <c r="B38" s="285" t="s">
        <v>31</v>
      </c>
      <c r="C38" s="126">
        <v>4</v>
      </c>
      <c r="D38" s="126">
        <v>286</v>
      </c>
      <c r="E38" s="126">
        <v>50</v>
      </c>
      <c r="F38" s="126">
        <v>14</v>
      </c>
      <c r="G38" s="126">
        <v>21</v>
      </c>
      <c r="H38" s="137" t="s">
        <v>31</v>
      </c>
      <c r="I38" s="144" t="s">
        <v>14</v>
      </c>
    </row>
    <row r="39" spans="1:16" ht="18.75" customHeight="1" x14ac:dyDescent="0.25">
      <c r="A39" s="105" t="s">
        <v>15</v>
      </c>
      <c r="B39" s="285" t="s">
        <v>31</v>
      </c>
      <c r="C39" s="126">
        <v>2</v>
      </c>
      <c r="D39" s="126">
        <v>48</v>
      </c>
      <c r="E39" s="126">
        <v>6</v>
      </c>
      <c r="F39" s="128" t="s">
        <v>171</v>
      </c>
      <c r="G39" s="128" t="s">
        <v>171</v>
      </c>
      <c r="H39" s="137" t="s">
        <v>31</v>
      </c>
      <c r="I39" s="145" t="s">
        <v>73</v>
      </c>
    </row>
    <row r="40" spans="1:16" ht="18.75" thickBot="1" x14ac:dyDescent="0.3">
      <c r="A40" s="115" t="s">
        <v>9</v>
      </c>
      <c r="B40" s="337">
        <v>100</v>
      </c>
      <c r="C40" s="130">
        <v>19</v>
      </c>
      <c r="D40" s="130">
        <v>164</v>
      </c>
      <c r="E40" s="130">
        <v>27</v>
      </c>
      <c r="F40" s="131">
        <v>6</v>
      </c>
      <c r="G40" s="337">
        <v>15</v>
      </c>
      <c r="H40" s="132">
        <f>SUM(B40:G40)</f>
        <v>331</v>
      </c>
      <c r="I40" s="147" t="s">
        <v>10</v>
      </c>
      <c r="J40" s="376"/>
      <c r="K40" s="376"/>
      <c r="L40" s="376"/>
      <c r="M40" s="376"/>
      <c r="N40" s="376"/>
      <c r="O40" s="376"/>
      <c r="P40" s="376"/>
    </row>
    <row r="41" spans="1:16" ht="15.75" thickTop="1" x14ac:dyDescent="0.25">
      <c r="A41" s="122">
        <v>2020</v>
      </c>
      <c r="B41" s="106">
        <f t="shared" ref="B41:G41" si="16">SUM(B42,B45)</f>
        <v>0</v>
      </c>
      <c r="C41" s="106">
        <f t="shared" si="16"/>
        <v>0</v>
      </c>
      <c r="D41" s="106">
        <f t="shared" si="16"/>
        <v>504</v>
      </c>
      <c r="E41" s="106">
        <f t="shared" si="16"/>
        <v>84</v>
      </c>
      <c r="F41" s="106">
        <f t="shared" si="16"/>
        <v>0</v>
      </c>
      <c r="G41" s="106">
        <f t="shared" si="16"/>
        <v>0</v>
      </c>
      <c r="H41" s="334">
        <f>SUM(B41:G41)</f>
        <v>588</v>
      </c>
      <c r="I41" s="123">
        <v>2020</v>
      </c>
    </row>
    <row r="42" spans="1:16" ht="18" x14ac:dyDescent="0.25">
      <c r="A42" s="116" t="s">
        <v>8</v>
      </c>
      <c r="B42" s="169"/>
      <c r="C42" s="247">
        <f>SUM(C43:C44)</f>
        <v>0</v>
      </c>
      <c r="D42" s="247">
        <v>337</v>
      </c>
      <c r="E42" s="247">
        <v>57</v>
      </c>
      <c r="F42" s="247"/>
      <c r="G42" s="169">
        <f>SUM(G43:G44)</f>
        <v>0</v>
      </c>
      <c r="H42" s="125">
        <f>SUM(B42:G42)</f>
        <v>394</v>
      </c>
      <c r="I42" s="143" t="s">
        <v>72</v>
      </c>
    </row>
    <row r="43" spans="1:16" ht="18" x14ac:dyDescent="0.25">
      <c r="A43" s="105" t="s">
        <v>13</v>
      </c>
      <c r="B43" s="285"/>
      <c r="C43" s="126"/>
      <c r="D43" s="126"/>
      <c r="E43" s="126"/>
      <c r="F43" s="126"/>
      <c r="G43" s="126"/>
      <c r="H43" s="137" t="s">
        <v>31</v>
      </c>
      <c r="I43" s="144" t="s">
        <v>14</v>
      </c>
    </row>
    <row r="44" spans="1:16" ht="25.5" x14ac:dyDescent="0.25">
      <c r="A44" s="105" t="s">
        <v>15</v>
      </c>
      <c r="B44" s="285"/>
      <c r="C44" s="126"/>
      <c r="D44" s="126"/>
      <c r="E44" s="126"/>
      <c r="F44" s="128"/>
      <c r="G44" s="128"/>
      <c r="H44" s="137" t="s">
        <v>31</v>
      </c>
      <c r="I44" s="145" t="s">
        <v>73</v>
      </c>
    </row>
    <row r="45" spans="1:16" ht="18.75" thickBot="1" x14ac:dyDescent="0.3">
      <c r="A45" s="115" t="s">
        <v>9</v>
      </c>
      <c r="B45" s="337"/>
      <c r="C45" s="130"/>
      <c r="D45" s="130">
        <v>167</v>
      </c>
      <c r="E45" s="130">
        <v>27</v>
      </c>
      <c r="F45" s="131"/>
      <c r="G45" s="337"/>
      <c r="H45" s="132">
        <f>SUM(B45:G45)</f>
        <v>194</v>
      </c>
      <c r="I45" s="147" t="s">
        <v>10</v>
      </c>
    </row>
    <row r="46" spans="1:16" ht="15.75" thickTop="1" x14ac:dyDescent="0.25"/>
  </sheetData>
  <printOptions horizontalCentered="1"/>
  <pageMargins left="0.70866141732283505" right="0.70866141732283505" top="0.74803149606299202" bottom="0.74803149606299202" header="0.31496062992126" footer="0.31496062992126"/>
  <pageSetup paperSize="9" scale="67" orientation="portrait" r:id="rId1"/>
  <colBreaks count="2" manualBreakCount="2">
    <brk id="9" max="48" man="1"/>
    <brk id="21" max="34" man="1"/>
  </colBreaks>
  <ignoredErrors>
    <ignoredError sqref="C37:E3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34</vt:i4>
      </vt:variant>
    </vt:vector>
  </HeadingPairs>
  <TitlesOfParts>
    <vt:vector size="70" baseType="lpstr">
      <vt:lpstr>الغلاف</vt:lpstr>
      <vt:lpstr>المحتويات</vt:lpstr>
      <vt:lpstr>الرموز في الجداول</vt:lpstr>
      <vt:lpstr>المفاهيم والمصطلحات</vt:lpstr>
      <vt:lpstr>الجداول</vt:lpstr>
      <vt:lpstr>الاشكال البيانية</vt:lpstr>
      <vt:lpstr>المقدمة</vt:lpstr>
      <vt:lpstr>المرافق الصحية</vt:lpstr>
      <vt:lpstr>CH 1.1</vt:lpstr>
      <vt:lpstr>CH 1.2</vt:lpstr>
      <vt:lpstr>CH 1.3</vt:lpstr>
      <vt:lpstr>CH 1.4</vt:lpstr>
      <vt:lpstr>القوى العاملة الصحية</vt:lpstr>
      <vt:lpstr>CH 2.1</vt:lpstr>
      <vt:lpstr>CH 2.2</vt:lpstr>
      <vt:lpstr>CH 2.3</vt:lpstr>
      <vt:lpstr>2.3.a</vt:lpstr>
      <vt:lpstr>CH 2.4</vt:lpstr>
      <vt:lpstr>CH 2.4.a</vt:lpstr>
      <vt:lpstr>CH2.5</vt:lpstr>
      <vt:lpstr>CH2.5.a</vt:lpstr>
      <vt:lpstr>CH2.5.b</vt:lpstr>
      <vt:lpstr>CH 2.6</vt:lpstr>
      <vt:lpstr>CH 2.6.a</vt:lpstr>
      <vt:lpstr>CH 2.7</vt:lpstr>
      <vt:lpstr>CH 2.7 a</vt:lpstr>
      <vt:lpstr>Sheet12</vt:lpstr>
      <vt:lpstr>CH 3.1</vt:lpstr>
      <vt:lpstr>CH 3.2</vt:lpstr>
      <vt:lpstr>CH 3.3</vt:lpstr>
      <vt:lpstr>CH 3.4</vt:lpstr>
      <vt:lpstr>CH 3.5</vt:lpstr>
      <vt:lpstr>CH 3.6</vt:lpstr>
      <vt:lpstr>CH 3.7</vt:lpstr>
      <vt:lpstr>CH 3.8</vt:lpstr>
      <vt:lpstr>CH 3.9</vt:lpstr>
      <vt:lpstr>'2.3.a'!Print_Area</vt:lpstr>
      <vt:lpstr>'CH 1.1'!Print_Area</vt:lpstr>
      <vt:lpstr>'CH 1.2'!Print_Area</vt:lpstr>
      <vt:lpstr>'CH 1.3'!Print_Area</vt:lpstr>
      <vt:lpstr>'CH 1.4'!Print_Area</vt:lpstr>
      <vt:lpstr>'CH 2.1'!Print_Area</vt:lpstr>
      <vt:lpstr>'CH 2.2'!Print_Area</vt:lpstr>
      <vt:lpstr>'CH 2.3'!Print_Area</vt:lpstr>
      <vt:lpstr>'CH 2.4'!Print_Area</vt:lpstr>
      <vt:lpstr>'CH 2.4.a'!Print_Area</vt:lpstr>
      <vt:lpstr>'CH 2.6'!Print_Area</vt:lpstr>
      <vt:lpstr>'CH 2.6.a'!Print_Area</vt:lpstr>
      <vt:lpstr>'CH 2.7'!Print_Area</vt:lpstr>
      <vt:lpstr>'CH 2.7 a'!Print_Area</vt:lpstr>
      <vt:lpstr>'CH 3.1'!Print_Area</vt:lpstr>
      <vt:lpstr>'CH 3.2'!Print_Area</vt:lpstr>
      <vt:lpstr>'CH 3.3'!Print_Area</vt:lpstr>
      <vt:lpstr>'CH 3.4'!Print_Area</vt:lpstr>
      <vt:lpstr>'CH 3.5'!Print_Area</vt:lpstr>
      <vt:lpstr>'CH 3.6'!Print_Area</vt:lpstr>
      <vt:lpstr>'CH 3.7'!Print_Area</vt:lpstr>
      <vt:lpstr>'CH 3.8'!Print_Area</vt:lpstr>
      <vt:lpstr>'CH 3.9'!Print_Area</vt:lpstr>
      <vt:lpstr>CH2.5!Print_Area</vt:lpstr>
      <vt:lpstr>CH2.5.a!Print_Area</vt:lpstr>
      <vt:lpstr>CH2.5.b!Print_Area</vt:lpstr>
      <vt:lpstr>'الاشكال البيانية'!Print_Area</vt:lpstr>
      <vt:lpstr>الجداول!Print_Area</vt:lpstr>
      <vt:lpstr>'الرموز في الجداول'!Print_Area</vt:lpstr>
      <vt:lpstr>الغلاف!Print_Area</vt:lpstr>
      <vt:lpstr>'القوى العاملة الصحية'!Print_Area</vt:lpstr>
      <vt:lpstr>'المرافق الصحية'!Print_Area</vt:lpstr>
      <vt:lpstr>'المفاهيم والمصطلحات'!Print_Area</vt:lpstr>
      <vt:lpstr>المقدمة!Print_Area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2021-11-03T03:32:42Z</dcterms:modified>
</cp:coreProperties>
</file>