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3.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4.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5.xml" ContentType="application/vnd.openxmlformats-officedocument.themeOverrid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6.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8.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9.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10.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1.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2.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3.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14.xml" ContentType="application/vnd.openxmlformats-officedocument.themeOverride+xml"/>
  <Override PartName="/xl/drawings/drawing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5.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6.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17.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18.xml" ContentType="application/vnd.openxmlformats-officedocument.themeOverride+xml"/>
  <Override PartName="/xl/drawings/drawing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19.xml" ContentType="application/vnd.openxmlformats-officedocument.themeOverride+xml"/>
  <Override PartName="/xl/drawings/drawing10.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1.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12.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theme/themeOverride20.xml" ContentType="application/vnd.openxmlformats-officedocument.themeOverride+xml"/>
  <Override PartName="/xl/drawings/drawing13.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14.xml" ContentType="application/vnd.openxmlformats-officedocument.drawing+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theme/themeOverride21.xml" ContentType="application/vnd.openxmlformats-officedocument.themeOverrid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theme/themeOverride22.xml" ContentType="application/vnd.openxmlformats-officedocument.themeOverrid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theme/themeOverride23.xml" ContentType="application/vnd.openxmlformats-officedocument.themeOverride+xml"/>
  <Override PartName="/xl/drawings/drawing15.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theme/themeOverride24.xml" ContentType="application/vnd.openxmlformats-officedocument.themeOverrid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theme/themeOverride25.xml" ContentType="application/vnd.openxmlformats-officedocument.themeOverrid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theme/themeOverride26.xml" ContentType="application/vnd.openxmlformats-officedocument.themeOverrid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theme/themeOverride27.xml" ContentType="application/vnd.openxmlformats-officedocument.themeOverride+xml"/>
  <Override PartName="/xl/drawings/drawing16.xml" ContentType="application/vnd.openxmlformats-officedocument.drawing+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drawings/drawing17.xml" ContentType="application/vnd.openxmlformats-officedocument.drawing+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drawings/drawing18.xml" ContentType="application/vnd.openxmlformats-officedocument.drawing+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drawings/drawing19.xml" ContentType="application/vnd.openxmlformats-officedocument.drawing+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drawings/drawing20.xml" ContentType="application/vnd.openxmlformats-officedocument.drawing+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96" firstSheet="6" activeTab="13"/>
  </bookViews>
  <sheets>
    <sheet name="الغلاف" sheetId="118" r:id="rId1"/>
    <sheet name="المحتويات" sheetId="103" r:id="rId2"/>
    <sheet name="الرموز في الجداول" sheetId="106" r:id="rId3"/>
    <sheet name="المفاهيم والمصطلحات" sheetId="108" r:id="rId4"/>
    <sheet name="الجداول" sheetId="104" r:id="rId5"/>
    <sheet name="الأشكال البيانية" sheetId="105" r:id="rId6"/>
    <sheet name="المقدمة" sheetId="114" r:id="rId7"/>
    <sheet name="فاصل الطلاب" sheetId="100" r:id="rId8"/>
    <sheet name="T01" sheetId="58" r:id="rId9"/>
    <sheet name="T02" sheetId="112" r:id="rId10"/>
    <sheet name="T03" sheetId="116" r:id="rId11"/>
    <sheet name="T04" sheetId="117" r:id="rId12"/>
    <sheet name="T05" sheetId="61" r:id="rId13"/>
    <sheet name="T06" sheetId="62" r:id="rId14"/>
    <sheet name="T07" sheetId="63" r:id="rId15"/>
    <sheet name="T08" sheetId="64" r:id="rId16"/>
    <sheet name="المدرسون" sheetId="101" r:id="rId17"/>
    <sheet name="T09" sheetId="65" r:id="rId18"/>
    <sheet name="T10" sheetId="66" r:id="rId19"/>
    <sheet name="T11" sheetId="74" r:id="rId20"/>
    <sheet name="T12" sheetId="67" r:id="rId21"/>
    <sheet name="T13" sheetId="68" r:id="rId22"/>
    <sheet name="T14" sheetId="69" r:id="rId23"/>
    <sheet name="T15" sheetId="70" r:id="rId24"/>
    <sheet name="T16" sheetId="71" r:id="rId25"/>
    <sheet name="المؤسسات" sheetId="109" r:id="rId26"/>
    <sheet name="T17" sheetId="72" r:id="rId27"/>
    <sheet name="T18" sheetId="73" r:id="rId28"/>
    <sheet name="T19" sheetId="75" r:id="rId29"/>
    <sheet name="T20" sheetId="76" r:id="rId30"/>
    <sheet name="المؤشرات" sheetId="110" r:id="rId31"/>
    <sheet name="T21" sheetId="111" r:id="rId32"/>
  </sheets>
  <definedNames>
    <definedName name="_xlnm.Print_Area" localSheetId="8">'T01'!$A$1:$I$107</definedName>
    <definedName name="_xlnm.Print_Area" localSheetId="9">'T02'!$A$1:$I$109</definedName>
    <definedName name="_xlnm.Print_Area" localSheetId="10">'T03'!$A$1:$I$116</definedName>
    <definedName name="_xlnm.Print_Area" localSheetId="11">'T04'!$A$1:$I$108</definedName>
    <definedName name="_xlnm.Print_Area" localSheetId="12">'T05'!$A$1:$I$101</definedName>
    <definedName name="_xlnm.Print_Area" localSheetId="13">'T06'!$A$1:$I$115</definedName>
    <definedName name="_xlnm.Print_Area" localSheetId="14">'T07'!$A$1:$I$99</definedName>
    <definedName name="_xlnm.Print_Area" localSheetId="15">'T08'!$A$1:$I$338</definedName>
    <definedName name="_xlnm.Print_Area" localSheetId="17">'T09'!$A$1:$I$101</definedName>
    <definedName name="_xlnm.Print_Area" localSheetId="18">'T10'!$A$1:$I$101</definedName>
    <definedName name="_xlnm.Print_Area" localSheetId="19">'T11'!$A$1:$I$101</definedName>
    <definedName name="_xlnm.Print_Area" localSheetId="20">'T12'!$A$1:$I$121</definedName>
    <definedName name="_xlnm.Print_Area" localSheetId="21">'T13'!$A$1:$I$110</definedName>
    <definedName name="_xlnm.Print_Area" localSheetId="22">'T14'!$A$1:$I$108</definedName>
    <definedName name="_xlnm.Print_Area" localSheetId="23">'T15'!$A$1:$I$66</definedName>
    <definedName name="_xlnm.Print_Area" localSheetId="24">'T16'!$A$1:$I$308</definedName>
    <definedName name="_xlnm.Print_Area" localSheetId="26">'T17'!$A$1:$I$132</definedName>
    <definedName name="_xlnm.Print_Area" localSheetId="27">'T18'!$A$1:$I$141</definedName>
    <definedName name="_xlnm.Print_Area" localSheetId="28">'T19'!$A$1:$I$55</definedName>
    <definedName name="_xlnm.Print_Area" localSheetId="29">'T20'!$A$1:$I$170</definedName>
    <definedName name="_xlnm.Print_Area" localSheetId="31">'T21'!$A$1:$H$149</definedName>
    <definedName name="_xlnm.Print_Area" localSheetId="5">'الأشكال البيانية'!$A$1:$C$39</definedName>
    <definedName name="_xlnm.Print_Area" localSheetId="4">الجداول!$A$1:$C$24</definedName>
    <definedName name="_xlnm.Print_Area" localSheetId="1">المحتويات!$A$1:$C$21</definedName>
    <definedName name="_xlnm.Print_Area" localSheetId="16">المدرسون!$A$1:$B$6</definedName>
    <definedName name="_xlnm.Print_Area" localSheetId="6">المقدمة!$A$1:$B$9</definedName>
    <definedName name="_xlnm.Print_Area" localSheetId="25">المؤسسات!$A$1:$A$2</definedName>
    <definedName name="_xlnm.Print_Area" localSheetId="30">المؤشرات!$A$1:$A$2</definedName>
    <definedName name="_xlnm.Print_Area" localSheetId="7">'فاصل الطلاب'!$A$1:$A$2</definedName>
    <definedName name="_xlnm.Print_Titles" localSheetId="15">'T08'!$1:$5</definedName>
    <definedName name="_xlnm.Print_Titles" localSheetId="24">'T16'!$1:$5</definedName>
    <definedName name="_xlnm.Print_Titles" localSheetId="26">'T17'!$1:$5</definedName>
    <definedName name="_xlnm.Print_Titles" localSheetId="27">'T18'!$1:$5</definedName>
    <definedName name="_xlnm.Print_Titles" localSheetId="29">'T20'!$1:$5</definedName>
    <definedName name="_xlnm.Print_Titles" localSheetId="31">'T21'!$1:$5</definedName>
    <definedName name="_xlnm.Print_Titles" localSheetId="5">'الأشكال البيانية'!$1:$2</definedName>
  </definedNames>
  <calcPr calcId="162913"/>
</workbook>
</file>

<file path=xl/calcChain.xml><?xml version="1.0" encoding="utf-8"?>
<calcChain xmlns="http://schemas.openxmlformats.org/spreadsheetml/2006/main">
  <c r="B117" i="76" l="1"/>
  <c r="N123" i="62" l="1"/>
  <c r="O123" i="62" s="1"/>
  <c r="N122" i="62"/>
  <c r="O122" i="62" s="1"/>
  <c r="N121" i="62"/>
  <c r="O121" i="62" s="1"/>
  <c r="N120" i="62"/>
  <c r="O120" i="62" s="1"/>
  <c r="N119" i="62"/>
  <c r="O119" i="62" s="1"/>
  <c r="H52" i="73" l="1"/>
  <c r="H67" i="73"/>
  <c r="C70" i="73"/>
  <c r="C69" i="73"/>
  <c r="C68" i="73"/>
  <c r="C67" i="73"/>
  <c r="D53" i="73"/>
  <c r="D54" i="73"/>
  <c r="D52" i="73"/>
  <c r="O91" i="71"/>
  <c r="O92" i="71"/>
  <c r="O93" i="71"/>
  <c r="O94" i="71"/>
  <c r="O90" i="71"/>
  <c r="P91" i="71"/>
  <c r="P92" i="71"/>
  <c r="P93" i="71"/>
  <c r="P94" i="71"/>
  <c r="P90" i="71"/>
  <c r="N94" i="71"/>
  <c r="N93" i="71"/>
  <c r="N92" i="71"/>
  <c r="N91" i="71"/>
  <c r="N90" i="71"/>
  <c r="M94" i="71"/>
  <c r="M93" i="71"/>
  <c r="M92" i="71"/>
  <c r="M91" i="71"/>
  <c r="M90" i="71"/>
  <c r="H57" i="62" l="1"/>
  <c r="H57" i="116"/>
  <c r="L48" i="69"/>
  <c r="M48" i="69"/>
  <c r="L47" i="69"/>
  <c r="M47" i="69"/>
  <c r="D207" i="64" l="1"/>
  <c r="N72" i="64" s="1"/>
  <c r="O71" i="64"/>
  <c r="R71" i="64"/>
  <c r="N71" i="64"/>
  <c r="M71" i="64"/>
  <c r="L71" i="64"/>
  <c r="N110" i="62"/>
  <c r="O110" i="62" s="1"/>
  <c r="N109" i="62"/>
  <c r="O109" i="62" s="1"/>
  <c r="N108" i="62"/>
  <c r="O108" i="62" s="1"/>
  <c r="N107" i="62"/>
  <c r="O107" i="62" s="1"/>
  <c r="M98" i="116"/>
  <c r="N98" i="116" s="1"/>
  <c r="M97" i="116"/>
  <c r="N97" i="116" s="1"/>
  <c r="M96" i="116"/>
  <c r="N96" i="116" s="1"/>
  <c r="M95" i="116"/>
  <c r="N95" i="116" s="1"/>
  <c r="M94" i="116"/>
  <c r="N94" i="116"/>
  <c r="M72" i="64" l="1"/>
  <c r="R72" i="64" s="1"/>
  <c r="O72" i="64" s="1"/>
  <c r="L72" i="64"/>
  <c r="G68" i="72"/>
  <c r="G69" i="72"/>
  <c r="G70" i="72"/>
  <c r="G67" i="72"/>
  <c r="G77" i="72" l="1"/>
  <c r="P74" i="71" l="1"/>
  <c r="P75" i="71"/>
  <c r="P76" i="71"/>
  <c r="P73" i="71"/>
  <c r="O76" i="71"/>
  <c r="O75" i="71"/>
  <c r="O74" i="71"/>
  <c r="O73" i="71"/>
  <c r="G171" i="71" l="1"/>
  <c r="G170" i="71"/>
  <c r="M39" i="69" l="1"/>
  <c r="M38" i="69"/>
  <c r="L39" i="69"/>
  <c r="L38" i="69"/>
  <c r="R101" i="62" l="1"/>
  <c r="S101" i="62" s="1"/>
  <c r="R100" i="62"/>
  <c r="S100" i="62" s="1"/>
  <c r="R99" i="62"/>
  <c r="S99" i="62" s="1"/>
  <c r="R98" i="62"/>
  <c r="S98" i="62" s="1"/>
  <c r="R97" i="62"/>
  <c r="S97" i="62" s="1"/>
  <c r="N102" i="62"/>
  <c r="O102" i="62" s="1"/>
  <c r="N101" i="62"/>
  <c r="O101" i="62" s="1"/>
  <c r="N100" i="62"/>
  <c r="O100" i="62" s="1"/>
  <c r="N99" i="62"/>
  <c r="O99" i="62" s="1"/>
  <c r="N98" i="62"/>
  <c r="O98" i="62" s="1"/>
  <c r="N84" i="116"/>
  <c r="N85" i="116"/>
  <c r="N86" i="116"/>
  <c r="N87" i="116"/>
  <c r="N83" i="116"/>
  <c r="M87" i="116"/>
  <c r="M86" i="116"/>
  <c r="M85" i="116"/>
  <c r="M84" i="116"/>
  <c r="M83" i="116"/>
  <c r="N64" i="71" l="1"/>
  <c r="N65" i="71"/>
  <c r="N66" i="71"/>
  <c r="N67" i="71"/>
  <c r="N63" i="71"/>
  <c r="M67" i="71"/>
  <c r="M66" i="71"/>
  <c r="M65" i="71"/>
  <c r="M64" i="71"/>
  <c r="M63" i="71"/>
  <c r="M33" i="69"/>
  <c r="M32" i="69"/>
  <c r="O87" i="62"/>
  <c r="O88" i="62"/>
  <c r="O89" i="62"/>
  <c r="O90" i="62"/>
  <c r="O86" i="62"/>
  <c r="N90" i="62"/>
  <c r="N89" i="62"/>
  <c r="N88" i="62"/>
  <c r="N87" i="62"/>
  <c r="N86" i="62"/>
  <c r="P70" i="62"/>
  <c r="P71" i="62"/>
  <c r="P72" i="62"/>
  <c r="P73" i="62"/>
  <c r="P69" i="62"/>
  <c r="O73" i="62"/>
  <c r="O72" i="62"/>
  <c r="O71" i="62"/>
  <c r="O70" i="62"/>
  <c r="O69" i="62"/>
  <c r="W28" i="116"/>
  <c r="W29" i="116"/>
  <c r="W30" i="116"/>
  <c r="W31" i="116"/>
  <c r="W32" i="116"/>
  <c r="W27" i="116"/>
  <c r="V32" i="116"/>
  <c r="V31" i="116"/>
  <c r="V30" i="116"/>
  <c r="V29" i="116"/>
  <c r="V28" i="116"/>
  <c r="V27" i="116"/>
  <c r="F32" i="75"/>
  <c r="F27" i="75"/>
  <c r="F87" i="73"/>
  <c r="F59" i="70"/>
  <c r="F58" i="70"/>
  <c r="F57" i="70"/>
  <c r="F63" i="70"/>
  <c r="F49" i="70"/>
  <c r="F48" i="70"/>
  <c r="F53" i="70"/>
  <c r="F47" i="70" s="1"/>
  <c r="D168" i="71" l="1"/>
  <c r="D169" i="71"/>
  <c r="D167" i="71"/>
  <c r="D197" i="71"/>
  <c r="D177" i="71"/>
  <c r="D187" i="71"/>
  <c r="D209" i="71"/>
  <c r="D208" i="71"/>
  <c r="D207" i="71"/>
  <c r="D227" i="71"/>
  <c r="D237" i="71"/>
  <c r="D217" i="71"/>
  <c r="D107" i="76"/>
  <c r="D87" i="76"/>
  <c r="D27" i="75"/>
  <c r="D57" i="73"/>
  <c r="D62" i="73"/>
  <c r="D38" i="73"/>
  <c r="D39" i="73"/>
  <c r="D37" i="73"/>
  <c r="D42" i="73"/>
  <c r="D47" i="73"/>
  <c r="D23" i="73"/>
  <c r="D24" i="73"/>
  <c r="D22" i="73"/>
  <c r="D32" i="73"/>
  <c r="D27" i="73"/>
  <c r="D83" i="73"/>
  <c r="D84" i="73"/>
  <c r="D82" i="73"/>
  <c r="D92" i="73"/>
  <c r="D87" i="73"/>
  <c r="D83" i="72"/>
  <c r="D84" i="72"/>
  <c r="D85" i="72"/>
  <c r="D82" i="72"/>
  <c r="D87" i="72"/>
  <c r="D92" i="72"/>
  <c r="D70" i="72"/>
  <c r="D57" i="72"/>
  <c r="D52" i="72" s="1"/>
  <c r="D53" i="72"/>
  <c r="D54" i="72"/>
  <c r="D55" i="72"/>
  <c r="D69" i="73"/>
  <c r="D68" i="73"/>
  <c r="E67" i="73"/>
  <c r="D77" i="73"/>
  <c r="D67" i="73" s="1"/>
  <c r="D72" i="73"/>
  <c r="D77" i="72"/>
  <c r="D72" i="72"/>
  <c r="D67" i="72" s="1"/>
  <c r="D68" i="72"/>
  <c r="D69" i="72"/>
  <c r="E67" i="72"/>
  <c r="D47" i="63"/>
  <c r="D37" i="63"/>
  <c r="D247" i="64"/>
  <c r="D237" i="64"/>
  <c r="D227" i="64"/>
  <c r="D217" i="64"/>
  <c r="D209" i="64"/>
  <c r="D208" i="64"/>
  <c r="D259" i="64"/>
  <c r="D258" i="64"/>
  <c r="D257" i="64"/>
  <c r="D287" i="64"/>
  <c r="D297" i="64"/>
  <c r="D267" i="64"/>
  <c r="D277" i="64"/>
  <c r="H48" i="112"/>
  <c r="H49" i="112"/>
  <c r="D58" i="62"/>
  <c r="D59" i="62"/>
  <c r="D57" i="62"/>
  <c r="D57" i="61"/>
  <c r="D47" i="61"/>
  <c r="D37" i="61"/>
  <c r="D57" i="117"/>
  <c r="D59" i="116"/>
  <c r="D58" i="116"/>
  <c r="D57" i="112"/>
  <c r="D57" i="116"/>
  <c r="H58" i="58"/>
  <c r="H59" i="58"/>
  <c r="H57" i="58"/>
  <c r="D57" i="58"/>
  <c r="E68" i="73" l="1"/>
  <c r="E69" i="73"/>
  <c r="E70" i="73"/>
  <c r="E68" i="72"/>
  <c r="E69" i="72"/>
  <c r="E70" i="72"/>
  <c r="E47" i="68" l="1"/>
  <c r="E49" i="68"/>
  <c r="E48" i="68"/>
  <c r="E88" i="76" l="1"/>
  <c r="E89" i="76"/>
  <c r="E90" i="76"/>
  <c r="E87" i="76"/>
  <c r="O54" i="62" l="1"/>
  <c r="O55" i="62"/>
  <c r="O56" i="62"/>
  <c r="O57" i="62"/>
  <c r="O53" i="62"/>
  <c r="N31" i="116"/>
  <c r="M31" i="116"/>
  <c r="N30" i="116"/>
  <c r="M30" i="116"/>
  <c r="N29" i="116"/>
  <c r="M29" i="116"/>
  <c r="T21" i="116"/>
  <c r="B170" i="71" l="1"/>
  <c r="B171" i="71"/>
  <c r="B172" i="71"/>
  <c r="B173" i="71"/>
  <c r="B174" i="71"/>
  <c r="B175" i="71"/>
  <c r="C47" i="69" l="1"/>
  <c r="H48" i="67" l="1"/>
  <c r="H49" i="67"/>
  <c r="H47" i="67"/>
  <c r="D58" i="69" l="1"/>
  <c r="D59" i="69"/>
  <c r="D57" i="69"/>
  <c r="D57" i="68"/>
  <c r="D57" i="67"/>
  <c r="D48" i="69"/>
  <c r="D49" i="69"/>
  <c r="D47" i="69"/>
  <c r="D47" i="68"/>
  <c r="D47" i="67"/>
  <c r="G57" i="69" l="1"/>
  <c r="G58" i="69"/>
  <c r="G59" i="69"/>
  <c r="G60" i="69"/>
  <c r="G61" i="69"/>
  <c r="G62" i="69"/>
  <c r="G63" i="69"/>
  <c r="G64" i="69"/>
  <c r="G65" i="69"/>
  <c r="G58" i="68"/>
  <c r="G57" i="68" s="1"/>
  <c r="G59" i="68"/>
  <c r="G60" i="68"/>
  <c r="G63" i="68"/>
  <c r="G58" i="67"/>
  <c r="G57" i="67" s="1"/>
  <c r="G59" i="67"/>
  <c r="G60" i="67"/>
  <c r="G63" i="67"/>
  <c r="G58" i="74"/>
  <c r="G59" i="74"/>
  <c r="G60" i="74"/>
  <c r="G61" i="74"/>
  <c r="G62" i="74"/>
  <c r="G63" i="74"/>
  <c r="G64" i="74"/>
  <c r="G65" i="74"/>
  <c r="G57" i="74"/>
  <c r="G58" i="65"/>
  <c r="G57" i="65" s="1"/>
  <c r="G59" i="65"/>
  <c r="G60" i="65"/>
  <c r="G63" i="65"/>
  <c r="G58" i="66"/>
  <c r="G57" i="66" s="1"/>
  <c r="G59" i="66"/>
  <c r="G60" i="66"/>
  <c r="G63" i="66"/>
  <c r="G47" i="69" l="1"/>
  <c r="G48" i="69"/>
  <c r="G49" i="69"/>
  <c r="G50" i="69"/>
  <c r="G51" i="69"/>
  <c r="G52" i="69"/>
  <c r="G53" i="69"/>
  <c r="G54" i="69"/>
  <c r="G55" i="69"/>
  <c r="G48" i="68" l="1"/>
  <c r="G49" i="68"/>
  <c r="G50" i="68"/>
  <c r="G53" i="68"/>
  <c r="G48" i="67"/>
  <c r="G49" i="67"/>
  <c r="G50" i="67"/>
  <c r="G53" i="67"/>
  <c r="G55" i="74"/>
  <c r="G54" i="74"/>
  <c r="G53" i="74"/>
  <c r="G52" i="74"/>
  <c r="G51" i="74"/>
  <c r="G50" i="74"/>
  <c r="G49" i="74"/>
  <c r="G48" i="74"/>
  <c r="G47" i="74"/>
  <c r="G47" i="66"/>
  <c r="G48" i="66"/>
  <c r="G49" i="66"/>
  <c r="G50" i="66"/>
  <c r="G53" i="66"/>
  <c r="G49" i="65"/>
  <c r="G48" i="65"/>
  <c r="G47" i="65"/>
  <c r="G50" i="65"/>
  <c r="G53" i="65"/>
  <c r="G47" i="68" l="1"/>
  <c r="G47" i="67"/>
  <c r="B209" i="71" l="1"/>
  <c r="B210" i="71"/>
  <c r="B211" i="71"/>
  <c r="B212" i="71"/>
  <c r="B213" i="71"/>
  <c r="B214" i="71"/>
  <c r="B215" i="71"/>
  <c r="B208" i="71"/>
  <c r="B207" i="71"/>
  <c r="M50" i="116"/>
  <c r="M51" i="116"/>
  <c r="M52" i="116"/>
  <c r="M53" i="116"/>
  <c r="M49" i="116"/>
  <c r="B17" i="112"/>
  <c r="Q18" i="116"/>
  <c r="R18" i="116"/>
  <c r="S18" i="116"/>
  <c r="T18" i="116"/>
  <c r="Q19" i="116"/>
  <c r="R19" i="116"/>
  <c r="S19" i="116"/>
  <c r="T19" i="116"/>
  <c r="Q20" i="116"/>
  <c r="R20" i="116"/>
  <c r="S20" i="116"/>
  <c r="T20" i="116"/>
  <c r="S27" i="116"/>
  <c r="Q35" i="116" s="1"/>
  <c r="R35" i="116" s="1"/>
  <c r="S28" i="116"/>
  <c r="Q36" i="116" s="1"/>
  <c r="R36" i="116" s="1"/>
  <c r="S29" i="116"/>
  <c r="Q37" i="116" s="1"/>
  <c r="R37" i="116" s="1"/>
  <c r="S30" i="116"/>
  <c r="Q38" i="116" s="1"/>
  <c r="R38" i="116" s="1"/>
  <c r="S31" i="116"/>
  <c r="Q39" i="116" s="1"/>
  <c r="R39" i="116" s="1"/>
  <c r="U18" i="116"/>
  <c r="V18" i="116"/>
  <c r="W18" i="116"/>
  <c r="U19" i="116"/>
  <c r="V19" i="116"/>
  <c r="W19" i="116"/>
  <c r="U20" i="116"/>
  <c r="V20" i="116"/>
  <c r="W20" i="116"/>
  <c r="G228" i="64" l="1"/>
  <c r="G208" i="64" s="1"/>
  <c r="G229" i="64"/>
  <c r="G209" i="64" s="1"/>
  <c r="G230" i="64"/>
  <c r="G210" i="64" s="1"/>
  <c r="G233" i="64"/>
  <c r="G211" i="64"/>
  <c r="G212" i="64"/>
  <c r="G213" i="64"/>
  <c r="G214" i="64"/>
  <c r="G215" i="64"/>
  <c r="G227" i="64" l="1"/>
  <c r="G207" i="64" s="1"/>
  <c r="B259" i="64" l="1"/>
  <c r="B258" i="64"/>
  <c r="B257" i="64"/>
  <c r="B287" i="64"/>
  <c r="B209" i="64"/>
  <c r="B208" i="64"/>
  <c r="B207" i="64"/>
  <c r="B237" i="64"/>
  <c r="B228" i="71"/>
  <c r="B229" i="71"/>
  <c r="B227" i="71"/>
  <c r="B230" i="71"/>
  <c r="B233" i="71"/>
  <c r="B218" i="71"/>
  <c r="B219" i="71"/>
  <c r="B217" i="71"/>
  <c r="B220" i="71"/>
  <c r="B223" i="71"/>
  <c r="B268" i="64"/>
  <c r="B269" i="64"/>
  <c r="B267" i="64"/>
  <c r="B270" i="64"/>
  <c r="B273" i="64"/>
  <c r="B283" i="64"/>
  <c r="B280" i="64"/>
  <c r="B277" i="64" s="1"/>
  <c r="B279" i="64"/>
  <c r="B278" i="64"/>
  <c r="B188" i="71" l="1"/>
  <c r="B189" i="71"/>
  <c r="B187" i="71"/>
  <c r="B193" i="71"/>
  <c r="B190" i="71"/>
  <c r="B178" i="71"/>
  <c r="B179" i="71"/>
  <c r="B177" i="71"/>
  <c r="B180" i="71"/>
  <c r="B183" i="71"/>
  <c r="B218" i="64"/>
  <c r="B219" i="64"/>
  <c r="B217" i="64"/>
  <c r="B220" i="64"/>
  <c r="B223" i="64"/>
  <c r="B228" i="64"/>
  <c r="B229" i="64"/>
  <c r="B227" i="64"/>
  <c r="B230" i="64"/>
  <c r="B233" i="64"/>
  <c r="E175" i="71" l="1"/>
  <c r="E169" i="71"/>
  <c r="E170" i="71"/>
  <c r="E171" i="71"/>
  <c r="E172" i="71"/>
  <c r="E173" i="71"/>
  <c r="E174" i="71"/>
  <c r="E168" i="71"/>
  <c r="E167" i="71"/>
  <c r="E188" i="71"/>
  <c r="E189" i="71"/>
  <c r="E187" i="71"/>
  <c r="E190" i="71"/>
  <c r="E193" i="71"/>
  <c r="E178" i="71"/>
  <c r="E179" i="71"/>
  <c r="E177" i="71"/>
  <c r="E180" i="71"/>
  <c r="E183" i="71"/>
  <c r="E58" i="69" l="1"/>
  <c r="E59" i="69"/>
  <c r="E60" i="69"/>
  <c r="E61" i="69"/>
  <c r="E62" i="69"/>
  <c r="E63" i="69"/>
  <c r="E64" i="69"/>
  <c r="E65" i="69"/>
  <c r="E57" i="69"/>
  <c r="E48" i="69"/>
  <c r="E49" i="69"/>
  <c r="E50" i="69"/>
  <c r="E51" i="69"/>
  <c r="E52" i="69"/>
  <c r="E53" i="69"/>
  <c r="E54" i="69"/>
  <c r="E55" i="69"/>
  <c r="E47" i="69"/>
  <c r="H47" i="69" s="1"/>
  <c r="E58" i="68"/>
  <c r="E59" i="68"/>
  <c r="E57" i="68"/>
  <c r="E63" i="68"/>
  <c r="E60" i="68"/>
  <c r="E50" i="68"/>
  <c r="E53" i="68"/>
  <c r="E58" i="67"/>
  <c r="E59" i="67"/>
  <c r="E57" i="67"/>
  <c r="E60" i="67"/>
  <c r="E63" i="67"/>
  <c r="E48" i="67"/>
  <c r="E49" i="67"/>
  <c r="E47" i="67"/>
  <c r="E50" i="67"/>
  <c r="E53" i="67"/>
  <c r="E58" i="74"/>
  <c r="E59" i="74"/>
  <c r="E57" i="74"/>
  <c r="E48" i="74"/>
  <c r="E49" i="74"/>
  <c r="E47" i="74"/>
  <c r="E209" i="64"/>
  <c r="E210" i="64"/>
  <c r="E211" i="64"/>
  <c r="E212" i="64"/>
  <c r="E213" i="64"/>
  <c r="E214" i="64"/>
  <c r="E215" i="64"/>
  <c r="E208" i="64"/>
  <c r="E207" i="64"/>
  <c r="E248" i="64"/>
  <c r="E249" i="64"/>
  <c r="E247" i="64"/>
  <c r="E253" i="64"/>
  <c r="E250" i="64"/>
  <c r="E238" i="64"/>
  <c r="E239" i="64"/>
  <c r="E240" i="64"/>
  <c r="E237" i="64"/>
  <c r="E228" i="64"/>
  <c r="E229" i="64"/>
  <c r="E227" i="64"/>
  <c r="E230" i="64" l="1"/>
  <c r="E233" i="64"/>
  <c r="E218" i="64"/>
  <c r="E219" i="64"/>
  <c r="E217" i="64"/>
  <c r="E220" i="64"/>
  <c r="E223" i="64"/>
  <c r="E49" i="61"/>
  <c r="E48" i="61"/>
  <c r="E58" i="61"/>
  <c r="E59" i="61"/>
  <c r="E57" i="61"/>
  <c r="E59" i="117"/>
  <c r="E58" i="117"/>
  <c r="E60" i="117"/>
  <c r="B41" i="62" l="1"/>
  <c r="B42" i="62"/>
  <c r="B44" i="62"/>
  <c r="B45" i="62"/>
  <c r="B38" i="61"/>
  <c r="B39" i="61"/>
  <c r="B40" i="61"/>
  <c r="B40" i="62" s="1"/>
  <c r="B43" i="61"/>
  <c r="B43" i="62" s="1"/>
  <c r="B38" i="117"/>
  <c r="B39" i="117"/>
  <c r="B37" i="117"/>
  <c r="B40" i="117"/>
  <c r="B43" i="117"/>
  <c r="B40" i="116"/>
  <c r="B41" i="116"/>
  <c r="B42" i="116"/>
  <c r="B43" i="116"/>
  <c r="B44" i="116"/>
  <c r="B45" i="116"/>
  <c r="B39" i="112"/>
  <c r="B38" i="112"/>
  <c r="B37" i="112"/>
  <c r="B40" i="112"/>
  <c r="B43" i="112"/>
  <c r="B37" i="61" l="1"/>
  <c r="B50" i="62"/>
  <c r="B51" i="62"/>
  <c r="B52" i="62"/>
  <c r="B53" i="62"/>
  <c r="B54" i="62"/>
  <c r="B55" i="62"/>
  <c r="B49" i="61"/>
  <c r="B48" i="61"/>
  <c r="B47" i="61"/>
  <c r="B50" i="61"/>
  <c r="B53" i="61"/>
  <c r="B49" i="117"/>
  <c r="B48" i="117"/>
  <c r="B47" i="117"/>
  <c r="B50" i="117"/>
  <c r="B53" i="117"/>
  <c r="B51" i="116"/>
  <c r="B52" i="116"/>
  <c r="B54" i="116"/>
  <c r="B55" i="116"/>
  <c r="B49" i="112"/>
  <c r="B48" i="112"/>
  <c r="B47" i="112"/>
  <c r="B50" i="112"/>
  <c r="B53" i="112"/>
  <c r="B38" i="116" l="1"/>
  <c r="B39" i="116"/>
  <c r="B37" i="116"/>
  <c r="H48" i="61" l="1"/>
  <c r="H49" i="61"/>
  <c r="H48" i="117" l="1"/>
  <c r="H49" i="117"/>
  <c r="D47" i="112"/>
  <c r="H47" i="112" l="1"/>
  <c r="C47" i="67"/>
  <c r="C48" i="62"/>
  <c r="C49" i="62"/>
  <c r="C47" i="62"/>
  <c r="C47" i="61"/>
  <c r="C47" i="117"/>
  <c r="C49" i="116"/>
  <c r="C48" i="116"/>
  <c r="C47" i="116"/>
  <c r="C57" i="116"/>
  <c r="C47" i="112"/>
  <c r="G217" i="71" l="1"/>
  <c r="G218" i="71"/>
  <c r="G219" i="71"/>
  <c r="F219" i="71"/>
  <c r="F218" i="71"/>
  <c r="G220" i="71"/>
  <c r="F220" i="71"/>
  <c r="G223" i="71"/>
  <c r="F223" i="71"/>
  <c r="G59" i="70" l="1"/>
  <c r="G58" i="70"/>
  <c r="G60" i="70"/>
  <c r="G63" i="70"/>
  <c r="G58" i="63"/>
  <c r="G57" i="63" s="1"/>
  <c r="G59" i="63"/>
  <c r="G60" i="63"/>
  <c r="G63" i="63"/>
  <c r="G57" i="62"/>
  <c r="G58" i="62"/>
  <c r="G59" i="62"/>
  <c r="G60" i="62"/>
  <c r="G61" i="62"/>
  <c r="G62" i="62"/>
  <c r="G63" i="62"/>
  <c r="G64" i="62"/>
  <c r="G65" i="62"/>
  <c r="G58" i="61"/>
  <c r="G57" i="61" s="1"/>
  <c r="G59" i="61"/>
  <c r="G60" i="61"/>
  <c r="G63" i="61"/>
  <c r="G58" i="117"/>
  <c r="G57" i="117" s="1"/>
  <c r="G59" i="117"/>
  <c r="G60" i="117"/>
  <c r="G63" i="117"/>
  <c r="G57" i="116"/>
  <c r="G58" i="116"/>
  <c r="G59" i="116"/>
  <c r="G60" i="116"/>
  <c r="G61" i="116"/>
  <c r="G62" i="116"/>
  <c r="G63" i="116"/>
  <c r="G64" i="116"/>
  <c r="G65" i="116"/>
  <c r="G58" i="112"/>
  <c r="G57" i="112" s="1"/>
  <c r="G59" i="112"/>
  <c r="G60" i="112"/>
  <c r="G63" i="112"/>
  <c r="G59" i="58"/>
  <c r="G57" i="58" s="1"/>
  <c r="G58" i="58"/>
  <c r="G60" i="58"/>
  <c r="G63" i="58"/>
  <c r="G7" i="64"/>
  <c r="G172" i="71"/>
  <c r="G173" i="71"/>
  <c r="G174" i="71"/>
  <c r="G175" i="71"/>
  <c r="G169" i="71"/>
  <c r="G168" i="71"/>
  <c r="G167" i="71"/>
  <c r="G189" i="71"/>
  <c r="G188" i="71"/>
  <c r="G190" i="71"/>
  <c r="G193" i="71"/>
  <c r="G57" i="70" l="1"/>
  <c r="G187" i="71"/>
  <c r="G179" i="71" l="1"/>
  <c r="G178" i="71"/>
  <c r="G177" i="71"/>
  <c r="G180" i="71"/>
  <c r="G183" i="71"/>
  <c r="G219" i="64"/>
  <c r="G218" i="64"/>
  <c r="G217" i="64"/>
  <c r="G223" i="64"/>
  <c r="G220" i="64"/>
  <c r="G47" i="62"/>
  <c r="G48" i="62"/>
  <c r="G49" i="62"/>
  <c r="G50" i="62"/>
  <c r="G51" i="62"/>
  <c r="G52" i="62"/>
  <c r="G53" i="62"/>
  <c r="G54" i="62"/>
  <c r="G55" i="62"/>
  <c r="G47" i="117"/>
  <c r="G48" i="117"/>
  <c r="G49" i="117"/>
  <c r="G50" i="117"/>
  <c r="G53" i="117"/>
  <c r="G47" i="61"/>
  <c r="G48" i="61"/>
  <c r="G49" i="61"/>
  <c r="G50" i="61"/>
  <c r="G53" i="61"/>
  <c r="G47" i="63"/>
  <c r="G48" i="63"/>
  <c r="G49" i="63"/>
  <c r="G50" i="63"/>
  <c r="G53" i="63"/>
  <c r="G49" i="116"/>
  <c r="G50" i="116"/>
  <c r="G51" i="116"/>
  <c r="G52" i="116"/>
  <c r="G53" i="116"/>
  <c r="G54" i="116"/>
  <c r="G55" i="116"/>
  <c r="G48" i="116"/>
  <c r="G47" i="116"/>
  <c r="G49" i="112"/>
  <c r="G47" i="112" s="1"/>
  <c r="G48" i="112"/>
  <c r="G50" i="112"/>
  <c r="G53" i="112"/>
  <c r="G47" i="58"/>
  <c r="G48" i="58"/>
  <c r="G49" i="58"/>
  <c r="F49" i="58"/>
  <c r="F48" i="58"/>
  <c r="G50" i="58"/>
  <c r="G53" i="58"/>
  <c r="F110" i="76" l="1"/>
  <c r="F107" i="76"/>
  <c r="F87" i="72"/>
  <c r="F209" i="71"/>
  <c r="F210" i="71"/>
  <c r="F211" i="71"/>
  <c r="F212" i="71"/>
  <c r="F213" i="71"/>
  <c r="F214" i="71"/>
  <c r="F215" i="71"/>
  <c r="F208" i="71"/>
  <c r="F217" i="71"/>
  <c r="F207" i="71" s="1"/>
  <c r="F229" i="71"/>
  <c r="F228" i="71"/>
  <c r="F230" i="71"/>
  <c r="F233" i="71"/>
  <c r="F58" i="69"/>
  <c r="F59" i="69"/>
  <c r="F60" i="69"/>
  <c r="F61" i="69"/>
  <c r="F62" i="69"/>
  <c r="F63" i="69"/>
  <c r="F64" i="69"/>
  <c r="F65" i="69"/>
  <c r="F57" i="69"/>
  <c r="F59" i="68"/>
  <c r="F58" i="68"/>
  <c r="F57" i="68"/>
  <c r="F60" i="68"/>
  <c r="F63" i="68"/>
  <c r="F59" i="67"/>
  <c r="F58" i="67"/>
  <c r="F57" i="67"/>
  <c r="F60" i="67"/>
  <c r="F63" i="67"/>
  <c r="F58" i="74"/>
  <c r="F59" i="74"/>
  <c r="F60" i="74"/>
  <c r="F61" i="74"/>
  <c r="F62" i="74"/>
  <c r="F63" i="74"/>
  <c r="F64" i="74"/>
  <c r="F65" i="74"/>
  <c r="F57" i="74"/>
  <c r="F59" i="66"/>
  <c r="F57" i="66" s="1"/>
  <c r="F58" i="66"/>
  <c r="F60" i="66"/>
  <c r="F63" i="66"/>
  <c r="F59" i="65"/>
  <c r="F58" i="65"/>
  <c r="F57" i="65" s="1"/>
  <c r="F60" i="65"/>
  <c r="F63" i="65"/>
  <c r="F261" i="64"/>
  <c r="F260" i="64"/>
  <c r="F262" i="64"/>
  <c r="F263" i="64"/>
  <c r="F264" i="64"/>
  <c r="F265" i="64"/>
  <c r="F259" i="64"/>
  <c r="F258" i="64"/>
  <c r="F257" i="64"/>
  <c r="F289" i="64"/>
  <c r="F288" i="64"/>
  <c r="F287" i="64"/>
  <c r="F290" i="64"/>
  <c r="F279" i="64"/>
  <c r="F278" i="64"/>
  <c r="F280" i="64"/>
  <c r="F283" i="64"/>
  <c r="F269" i="64"/>
  <c r="F268" i="64"/>
  <c r="F273" i="64"/>
  <c r="F270" i="64"/>
  <c r="F59" i="63"/>
  <c r="F58" i="63"/>
  <c r="F60" i="63"/>
  <c r="F63" i="63"/>
  <c r="F53" i="117"/>
  <c r="F65" i="62"/>
  <c r="F59" i="62"/>
  <c r="F60" i="62"/>
  <c r="F61" i="62"/>
  <c r="F62" i="62"/>
  <c r="F64" i="62"/>
  <c r="F59" i="61"/>
  <c r="F58" i="61"/>
  <c r="F57" i="61" s="1"/>
  <c r="F57" i="62" s="1"/>
  <c r="F60" i="61"/>
  <c r="F63" i="61"/>
  <c r="F63" i="62" s="1"/>
  <c r="F59" i="117"/>
  <c r="F58" i="117"/>
  <c r="F60" i="117"/>
  <c r="F63" i="117"/>
  <c r="F65" i="116"/>
  <c r="F64" i="116"/>
  <c r="F63" i="116"/>
  <c r="F62" i="116"/>
  <c r="F61" i="116"/>
  <c r="F60" i="116"/>
  <c r="F58" i="116"/>
  <c r="F59" i="116"/>
  <c r="F57" i="116"/>
  <c r="F49" i="112"/>
  <c r="F48" i="112"/>
  <c r="F57" i="112"/>
  <c r="F59" i="112"/>
  <c r="F58" i="112"/>
  <c r="F63" i="112"/>
  <c r="F60" i="112"/>
  <c r="F57" i="58"/>
  <c r="F59" i="58"/>
  <c r="F58" i="58"/>
  <c r="F60" i="58"/>
  <c r="F63" i="58"/>
  <c r="F58" i="62" l="1"/>
  <c r="F227" i="71"/>
  <c r="F277" i="64"/>
  <c r="F267" i="64"/>
  <c r="F57" i="63"/>
  <c r="F57" i="117"/>
  <c r="F47" i="112"/>
  <c r="F79" i="73" l="1"/>
  <c r="F78" i="73"/>
  <c r="F72" i="73"/>
  <c r="F77" i="73"/>
  <c r="F74" i="73"/>
  <c r="F73" i="73"/>
  <c r="F67" i="73"/>
  <c r="F212" i="64"/>
  <c r="F210" i="64"/>
  <c r="F211" i="64"/>
  <c r="F209" i="64"/>
  <c r="F208" i="64"/>
  <c r="F239" i="64"/>
  <c r="F238" i="64"/>
  <c r="F237" i="64"/>
  <c r="F240" i="64"/>
  <c r="F169" i="71"/>
  <c r="F170" i="71"/>
  <c r="F171" i="71"/>
  <c r="F172" i="71"/>
  <c r="F173" i="71"/>
  <c r="F174" i="71"/>
  <c r="F175" i="71"/>
  <c r="F168" i="71"/>
  <c r="F167" i="71"/>
  <c r="F214" i="64"/>
  <c r="F215" i="64"/>
  <c r="F185" i="71"/>
  <c r="F184" i="71"/>
  <c r="F177" i="71"/>
  <c r="F225" i="64"/>
  <c r="F224" i="64"/>
  <c r="F220" i="64"/>
  <c r="F49" i="63"/>
  <c r="F48" i="63"/>
  <c r="F47" i="63"/>
  <c r="F50" i="63"/>
  <c r="F53" i="63"/>
  <c r="F48" i="69"/>
  <c r="F49" i="69"/>
  <c r="F50" i="69"/>
  <c r="F51" i="69"/>
  <c r="F52" i="69"/>
  <c r="F53" i="69"/>
  <c r="F54" i="69"/>
  <c r="F55" i="69"/>
  <c r="F47" i="69"/>
  <c r="F49" i="68"/>
  <c r="F48" i="68"/>
  <c r="F47" i="68"/>
  <c r="F50" i="68"/>
  <c r="F53" i="68"/>
  <c r="F48" i="74"/>
  <c r="F49" i="74"/>
  <c r="F50" i="74"/>
  <c r="F51" i="74"/>
  <c r="F52" i="74"/>
  <c r="F53" i="74"/>
  <c r="F54" i="74"/>
  <c r="F55" i="74"/>
  <c r="F47" i="74"/>
  <c r="F49" i="66"/>
  <c r="F48" i="66"/>
  <c r="F50" i="66"/>
  <c r="F47" i="66" s="1"/>
  <c r="F53" i="66"/>
  <c r="F49" i="67"/>
  <c r="F48" i="67"/>
  <c r="F47" i="67"/>
  <c r="F53" i="67"/>
  <c r="F50" i="67"/>
  <c r="F49" i="65"/>
  <c r="F48" i="65"/>
  <c r="F47" i="65"/>
  <c r="F53" i="65"/>
  <c r="F50" i="65"/>
  <c r="F49" i="62"/>
  <c r="F51" i="62"/>
  <c r="F52" i="62"/>
  <c r="F53" i="62"/>
  <c r="F54" i="62"/>
  <c r="F55" i="62"/>
  <c r="F49" i="61"/>
  <c r="F48" i="61"/>
  <c r="F48" i="62" s="1"/>
  <c r="F50" i="61"/>
  <c r="F50" i="62" s="1"/>
  <c r="F53" i="61"/>
  <c r="F49" i="117"/>
  <c r="F48" i="117"/>
  <c r="F47" i="117"/>
  <c r="F50" i="117"/>
  <c r="F50" i="116"/>
  <c r="F51" i="116"/>
  <c r="F52" i="116"/>
  <c r="F53" i="116"/>
  <c r="F54" i="116"/>
  <c r="F55" i="116"/>
  <c r="F50" i="112"/>
  <c r="F53" i="112"/>
  <c r="F50" i="58"/>
  <c r="F53" i="58"/>
  <c r="F48" i="116"/>
  <c r="F49" i="116"/>
  <c r="F47" i="58"/>
  <c r="F47" i="116" s="1"/>
  <c r="F47" i="61" l="1"/>
  <c r="F47" i="62"/>
  <c r="B57" i="62"/>
  <c r="B57" i="117"/>
  <c r="B57" i="58"/>
  <c r="E65" i="63" l="1"/>
  <c r="E64" i="63"/>
  <c r="E63" i="63"/>
  <c r="E55" i="63"/>
  <c r="E54" i="63"/>
  <c r="E53" i="63"/>
  <c r="E58" i="62"/>
  <c r="E61" i="62"/>
  <c r="E62" i="62"/>
  <c r="E64" i="62"/>
  <c r="E48" i="62"/>
  <c r="E49" i="62"/>
  <c r="E50" i="62"/>
  <c r="E51" i="62"/>
  <c r="E52" i="62"/>
  <c r="E54" i="62"/>
  <c r="E55" i="62"/>
  <c r="E63" i="61"/>
  <c r="E60" i="61"/>
  <c r="E53" i="61"/>
  <c r="E53" i="62" s="1"/>
  <c r="E50" i="61"/>
  <c r="E47" i="61"/>
  <c r="H47" i="61" s="1"/>
  <c r="E60" i="62"/>
  <c r="E53" i="117"/>
  <c r="E50" i="117"/>
  <c r="E55" i="117"/>
  <c r="E54" i="117"/>
  <c r="E47" i="117"/>
  <c r="E58" i="116"/>
  <c r="E59" i="116"/>
  <c r="E57" i="116"/>
  <c r="E48" i="116"/>
  <c r="E49" i="116"/>
  <c r="E47" i="116"/>
  <c r="E47" i="58"/>
  <c r="E57" i="58"/>
  <c r="E47" i="62" l="1"/>
  <c r="D48" i="62"/>
  <c r="D49" i="62"/>
  <c r="D38" i="62"/>
  <c r="D39" i="62"/>
  <c r="D37" i="62"/>
  <c r="D28" i="62"/>
  <c r="D29" i="62"/>
  <c r="D27" i="62"/>
  <c r="D18" i="62"/>
  <c r="D19" i="62"/>
  <c r="D17" i="62"/>
  <c r="D8" i="62"/>
  <c r="D9" i="62"/>
  <c r="D7" i="61" l="1"/>
  <c r="D7" i="117"/>
  <c r="D7" i="62" s="1"/>
  <c r="D27" i="117"/>
  <c r="D37" i="117"/>
  <c r="D47" i="117"/>
  <c r="D48" i="116"/>
  <c r="D49" i="116"/>
  <c r="D47" i="116"/>
  <c r="D47" i="58"/>
  <c r="D37" i="58"/>
  <c r="D27" i="58"/>
  <c r="H47" i="117" l="1"/>
  <c r="D47" i="62"/>
  <c r="N111" i="62" s="1"/>
  <c r="O111" i="62" s="1"/>
  <c r="B90" i="76"/>
  <c r="B87" i="76"/>
  <c r="B92" i="76"/>
  <c r="B97" i="76"/>
  <c r="B67" i="73"/>
  <c r="B62" i="73"/>
  <c r="B77" i="73"/>
  <c r="B52" i="73"/>
  <c r="B169" i="71"/>
  <c r="B168" i="71"/>
  <c r="B167" i="71" s="1"/>
  <c r="B49" i="67"/>
  <c r="B48" i="67"/>
  <c r="B39" i="67"/>
  <c r="B38" i="67"/>
  <c r="B47" i="67"/>
  <c r="B50" i="67"/>
  <c r="B53" i="67"/>
  <c r="B40" i="67"/>
  <c r="B43" i="67"/>
  <c r="B49" i="65"/>
  <c r="B47" i="65" s="1"/>
  <c r="B48" i="65"/>
  <c r="B38" i="65"/>
  <c r="B50" i="65"/>
  <c r="B53" i="65"/>
  <c r="B39" i="65"/>
  <c r="B37" i="65"/>
  <c r="B43" i="65"/>
  <c r="B40" i="65"/>
  <c r="B49" i="63"/>
  <c r="B48" i="63"/>
  <c r="B47" i="63" s="1"/>
  <c r="B50" i="63"/>
  <c r="B53" i="63"/>
  <c r="B49" i="62"/>
  <c r="H49" i="62" s="1"/>
  <c r="B48" i="62"/>
  <c r="H48" i="62" s="1"/>
  <c r="B47" i="62"/>
  <c r="H47" i="62" l="1"/>
  <c r="B37" i="67"/>
  <c r="B57" i="116"/>
  <c r="B49" i="58"/>
  <c r="B48" i="58"/>
  <c r="B50" i="58"/>
  <c r="B50" i="116" s="1"/>
  <c r="B53" i="58"/>
  <c r="B53" i="116" s="1"/>
  <c r="B47" i="58" l="1"/>
  <c r="H47" i="58" s="1"/>
  <c r="B49" i="116"/>
  <c r="H49" i="116" s="1"/>
  <c r="H49" i="58"/>
  <c r="B48" i="116"/>
  <c r="H48" i="116" s="1"/>
  <c r="H48" i="58"/>
  <c r="E198" i="64"/>
  <c r="H198" i="64" s="1"/>
  <c r="E199" i="64"/>
  <c r="H199" i="64" s="1"/>
  <c r="E200" i="64"/>
  <c r="E197" i="64" s="1"/>
  <c r="H197" i="64" s="1"/>
  <c r="E203" i="64"/>
  <c r="B187" i="64"/>
  <c r="E187" i="64"/>
  <c r="F187" i="64"/>
  <c r="E188" i="64"/>
  <c r="E189" i="64"/>
  <c r="E190" i="64"/>
  <c r="B177" i="64"/>
  <c r="E178" i="64"/>
  <c r="F178" i="64"/>
  <c r="G178" i="64"/>
  <c r="E179" i="64"/>
  <c r="F179" i="64"/>
  <c r="G179" i="64"/>
  <c r="E180" i="64"/>
  <c r="F180" i="64"/>
  <c r="G180" i="64"/>
  <c r="E183" i="64"/>
  <c r="F183" i="64"/>
  <c r="G183" i="64"/>
  <c r="B167" i="64"/>
  <c r="B157" i="64" s="1"/>
  <c r="C167" i="64"/>
  <c r="D167" i="64"/>
  <c r="D157" i="64" s="1"/>
  <c r="F167" i="64"/>
  <c r="E168" i="64"/>
  <c r="G168" i="64"/>
  <c r="E169" i="64"/>
  <c r="G169" i="64"/>
  <c r="E170" i="64"/>
  <c r="F170" i="64"/>
  <c r="F160" i="64" s="1"/>
  <c r="F157" i="64" s="1"/>
  <c r="G170" i="64"/>
  <c r="E173" i="64"/>
  <c r="G173" i="64"/>
  <c r="B158" i="64"/>
  <c r="D158" i="64"/>
  <c r="B159" i="64"/>
  <c r="D159" i="64"/>
  <c r="E161" i="64"/>
  <c r="F161" i="64"/>
  <c r="G161" i="64"/>
  <c r="E162" i="64"/>
  <c r="F162" i="64"/>
  <c r="G162" i="64"/>
  <c r="F163" i="64"/>
  <c r="E164" i="64"/>
  <c r="F164" i="64"/>
  <c r="G164" i="64"/>
  <c r="E165" i="64"/>
  <c r="F165" i="64"/>
  <c r="G165" i="64"/>
  <c r="H179" i="64" l="1"/>
  <c r="G167" i="64"/>
  <c r="B47" i="116"/>
  <c r="H47" i="116" s="1"/>
  <c r="G163" i="64"/>
  <c r="G177" i="64"/>
  <c r="H168" i="64"/>
  <c r="F158" i="64"/>
  <c r="F177" i="64"/>
  <c r="H178" i="64"/>
  <c r="E177" i="64"/>
  <c r="G159" i="64"/>
  <c r="H169" i="64"/>
  <c r="E163" i="64"/>
  <c r="G160" i="64"/>
  <c r="E160" i="64"/>
  <c r="E158" i="64"/>
  <c r="E159" i="64"/>
  <c r="G158" i="64"/>
  <c r="E167" i="64"/>
  <c r="F159" i="64"/>
  <c r="B110" i="71"/>
  <c r="D107" i="71"/>
  <c r="G157" i="64" l="1"/>
  <c r="H177" i="64"/>
  <c r="H167" i="64"/>
  <c r="E157" i="64"/>
  <c r="D8" i="68" l="1"/>
  <c r="D9" i="68"/>
  <c r="D10" i="68"/>
  <c r="D10" i="67" l="1"/>
  <c r="D13" i="67"/>
  <c r="E29" i="63" l="1"/>
  <c r="E28" i="63"/>
  <c r="E30" i="63"/>
  <c r="E33" i="63"/>
  <c r="O13" i="74"/>
  <c r="O14" i="74"/>
  <c r="O15" i="74"/>
  <c r="O12" i="74"/>
  <c r="H147" i="64"/>
  <c r="H148" i="64"/>
  <c r="H149" i="64"/>
  <c r="H97" i="64"/>
  <c r="H98" i="64"/>
  <c r="H99" i="64"/>
  <c r="H47" i="64"/>
  <c r="H48" i="64"/>
  <c r="H49" i="64"/>
  <c r="G42" i="116"/>
  <c r="G41" i="116"/>
  <c r="G45" i="116"/>
  <c r="G44" i="116"/>
  <c r="X13" i="72"/>
  <c r="C67" i="76"/>
  <c r="F10" i="72"/>
  <c r="E10" i="72"/>
  <c r="F7" i="72"/>
  <c r="G7" i="72"/>
  <c r="E7" i="72"/>
  <c r="G23" i="71"/>
  <c r="F23" i="71"/>
  <c r="E23" i="71"/>
  <c r="D23" i="71"/>
  <c r="D13" i="71" s="1"/>
  <c r="E20" i="71"/>
  <c r="F20" i="71"/>
  <c r="F10" i="71" s="1"/>
  <c r="G20" i="71"/>
  <c r="D20" i="71"/>
  <c r="D10" i="71"/>
  <c r="D19" i="71"/>
  <c r="D9" i="71" s="1"/>
  <c r="E19" i="71"/>
  <c r="F19" i="71"/>
  <c r="G19" i="71"/>
  <c r="E18" i="71"/>
  <c r="F18" i="71"/>
  <c r="F17" i="71" s="1"/>
  <c r="G18" i="71"/>
  <c r="G17" i="71" s="1"/>
  <c r="D18" i="71"/>
  <c r="D8" i="71" s="1"/>
  <c r="D11" i="71"/>
  <c r="E11" i="71"/>
  <c r="F11" i="71"/>
  <c r="G11" i="71"/>
  <c r="D12" i="71"/>
  <c r="E12" i="71"/>
  <c r="F12" i="71"/>
  <c r="G12" i="71"/>
  <c r="F13" i="71"/>
  <c r="G13" i="71"/>
  <c r="D14" i="71"/>
  <c r="E14" i="71"/>
  <c r="F14" i="71"/>
  <c r="G14" i="71"/>
  <c r="D15" i="71"/>
  <c r="E15" i="71"/>
  <c r="F15" i="71"/>
  <c r="G15" i="71"/>
  <c r="G10" i="71"/>
  <c r="F9" i="71"/>
  <c r="G9" i="71"/>
  <c r="F8" i="71"/>
  <c r="G8" i="71"/>
  <c r="G43" i="70"/>
  <c r="F43" i="70"/>
  <c r="D43" i="70"/>
  <c r="D33" i="70"/>
  <c r="G33" i="70"/>
  <c r="F33" i="70"/>
  <c r="G30" i="70"/>
  <c r="F30" i="70"/>
  <c r="D30" i="70"/>
  <c r="D29" i="70"/>
  <c r="F29" i="70"/>
  <c r="G29" i="70"/>
  <c r="G28" i="70"/>
  <c r="F28" i="70"/>
  <c r="D28" i="70"/>
  <c r="G43" i="68"/>
  <c r="F43" i="68"/>
  <c r="E43" i="68"/>
  <c r="G40" i="68"/>
  <c r="W29" i="68" s="1"/>
  <c r="X29" i="68" s="1"/>
  <c r="F40" i="68"/>
  <c r="E40" i="68"/>
  <c r="D37" i="68"/>
  <c r="E39" i="68"/>
  <c r="F39" i="68"/>
  <c r="G39" i="68"/>
  <c r="G39" i="69" s="1"/>
  <c r="G38" i="68"/>
  <c r="G37" i="68" s="1"/>
  <c r="V11" i="68" s="1"/>
  <c r="F38" i="68"/>
  <c r="F37" i="68" s="1"/>
  <c r="E38" i="68"/>
  <c r="E37" i="68" s="1"/>
  <c r="T11" i="68" s="1"/>
  <c r="C37" i="68"/>
  <c r="R11" i="68" s="1"/>
  <c r="G33" i="68"/>
  <c r="F33" i="68"/>
  <c r="E33" i="68"/>
  <c r="G30" i="68"/>
  <c r="W28" i="68" s="1"/>
  <c r="F30" i="68"/>
  <c r="E30" i="68"/>
  <c r="E29" i="68"/>
  <c r="F29" i="68"/>
  <c r="G29" i="68"/>
  <c r="G27" i="68" s="1"/>
  <c r="E28" i="68"/>
  <c r="F28" i="68"/>
  <c r="G28" i="68"/>
  <c r="F27" i="68"/>
  <c r="C27" i="68"/>
  <c r="G23" i="68"/>
  <c r="F23" i="68"/>
  <c r="E23" i="68"/>
  <c r="G20" i="68"/>
  <c r="F20" i="68"/>
  <c r="E20" i="68"/>
  <c r="E19" i="68"/>
  <c r="F19" i="68"/>
  <c r="G19" i="68"/>
  <c r="G18" i="68"/>
  <c r="G17" i="68" s="1"/>
  <c r="F18" i="68"/>
  <c r="F17" i="68"/>
  <c r="E18" i="68"/>
  <c r="D17" i="68"/>
  <c r="E17" i="68"/>
  <c r="C17" i="68"/>
  <c r="G13" i="68"/>
  <c r="F13" i="68"/>
  <c r="E13" i="68"/>
  <c r="D13" i="68"/>
  <c r="E10" i="68"/>
  <c r="F10" i="68"/>
  <c r="G10" i="68"/>
  <c r="E8" i="68"/>
  <c r="F8" i="68"/>
  <c r="F7" i="68"/>
  <c r="G8" i="68"/>
  <c r="E9" i="68"/>
  <c r="F9" i="68"/>
  <c r="G9" i="68"/>
  <c r="G7" i="68"/>
  <c r="D7" i="68"/>
  <c r="E7" i="68"/>
  <c r="C7" i="68"/>
  <c r="E39" i="67"/>
  <c r="F39" i="67"/>
  <c r="F37" i="67" s="1"/>
  <c r="G39" i="67"/>
  <c r="G38" i="67"/>
  <c r="F38" i="67"/>
  <c r="E38" i="67"/>
  <c r="E38" i="69" s="1"/>
  <c r="D37" i="67"/>
  <c r="D37" i="69" s="1"/>
  <c r="C37" i="67"/>
  <c r="G40" i="67"/>
  <c r="F40" i="67"/>
  <c r="E40" i="67"/>
  <c r="G43" i="67"/>
  <c r="G43" i="69" s="1"/>
  <c r="F43" i="67"/>
  <c r="E43" i="67"/>
  <c r="G33" i="67"/>
  <c r="F33" i="67"/>
  <c r="E33" i="67"/>
  <c r="G30" i="67"/>
  <c r="F30" i="67"/>
  <c r="E30" i="67"/>
  <c r="E29" i="67"/>
  <c r="F29" i="67"/>
  <c r="F27" i="67" s="1"/>
  <c r="F27" i="69" s="1"/>
  <c r="G29" i="67"/>
  <c r="G28" i="67"/>
  <c r="G28" i="69" s="1"/>
  <c r="F28" i="67"/>
  <c r="E28" i="67"/>
  <c r="E27" i="67" s="1"/>
  <c r="D27" i="67"/>
  <c r="C27" i="67"/>
  <c r="G23" i="67"/>
  <c r="G23" i="69" s="1"/>
  <c r="F23" i="67"/>
  <c r="E23" i="67"/>
  <c r="G20" i="67"/>
  <c r="G20" i="69" s="1"/>
  <c r="F20" i="67"/>
  <c r="E20" i="67"/>
  <c r="E19" i="67"/>
  <c r="E17" i="67" s="1"/>
  <c r="E17" i="69" s="1"/>
  <c r="F19" i="67"/>
  <c r="G19" i="67"/>
  <c r="G19" i="69" s="1"/>
  <c r="G17" i="67"/>
  <c r="G18" i="67"/>
  <c r="F18" i="67"/>
  <c r="F17" i="67" s="1"/>
  <c r="F17" i="69" s="1"/>
  <c r="E18" i="67"/>
  <c r="D17" i="67"/>
  <c r="C17" i="67"/>
  <c r="C17" i="69" s="1"/>
  <c r="G13" i="67"/>
  <c r="G13" i="69" s="1"/>
  <c r="F13" i="67"/>
  <c r="E13" i="67"/>
  <c r="E13" i="69" s="1"/>
  <c r="E10" i="67"/>
  <c r="F10" i="67"/>
  <c r="F10" i="69" s="1"/>
  <c r="G10" i="67"/>
  <c r="D9" i="67"/>
  <c r="E9" i="67"/>
  <c r="F9" i="67"/>
  <c r="G9" i="67"/>
  <c r="E8" i="67"/>
  <c r="F8" i="67"/>
  <c r="G8" i="67"/>
  <c r="D8" i="67"/>
  <c r="D8" i="69" s="1"/>
  <c r="C7" i="67"/>
  <c r="G41" i="74"/>
  <c r="G42" i="74"/>
  <c r="G44" i="74"/>
  <c r="G45" i="74"/>
  <c r="F41" i="74"/>
  <c r="F42" i="74"/>
  <c r="F44" i="74"/>
  <c r="F45" i="74"/>
  <c r="E37" i="74"/>
  <c r="E38" i="74"/>
  <c r="D39" i="74"/>
  <c r="E39" i="74"/>
  <c r="C39" i="74"/>
  <c r="C38" i="74"/>
  <c r="F31" i="74"/>
  <c r="G31" i="74"/>
  <c r="F32" i="74"/>
  <c r="G32" i="74"/>
  <c r="F34" i="74"/>
  <c r="G34" i="74"/>
  <c r="F35" i="74"/>
  <c r="G35" i="74"/>
  <c r="D31" i="74"/>
  <c r="D32" i="74"/>
  <c r="D34" i="74"/>
  <c r="D35" i="74"/>
  <c r="E29" i="74"/>
  <c r="C29" i="74"/>
  <c r="C28" i="74"/>
  <c r="G21" i="74"/>
  <c r="G22" i="74"/>
  <c r="G24" i="74"/>
  <c r="G25" i="74"/>
  <c r="F21" i="74"/>
  <c r="F22" i="74"/>
  <c r="F24" i="74"/>
  <c r="F25" i="74"/>
  <c r="D21" i="74"/>
  <c r="D22" i="74"/>
  <c r="D24" i="74"/>
  <c r="D25" i="74"/>
  <c r="E19" i="74"/>
  <c r="C19" i="74"/>
  <c r="C18" i="74"/>
  <c r="E28" i="66"/>
  <c r="E28" i="74" s="1"/>
  <c r="E18" i="74"/>
  <c r="G11" i="74"/>
  <c r="G12" i="74"/>
  <c r="G14" i="74"/>
  <c r="G15" i="74"/>
  <c r="F11" i="74"/>
  <c r="F12" i="74"/>
  <c r="F14" i="74"/>
  <c r="F15" i="74"/>
  <c r="D11" i="74"/>
  <c r="D12" i="74"/>
  <c r="D14" i="74"/>
  <c r="D15" i="74"/>
  <c r="C8" i="74"/>
  <c r="C9" i="74"/>
  <c r="C7" i="74"/>
  <c r="D37" i="66"/>
  <c r="E37" i="66"/>
  <c r="G37" i="66"/>
  <c r="C37" i="66"/>
  <c r="C37" i="74" s="1"/>
  <c r="G43" i="66"/>
  <c r="F43" i="66"/>
  <c r="G40" i="66"/>
  <c r="F40" i="66"/>
  <c r="G30" i="66"/>
  <c r="F30" i="66"/>
  <c r="F29" i="66"/>
  <c r="G29" i="66"/>
  <c r="G33" i="66"/>
  <c r="F33" i="66"/>
  <c r="D33" i="66"/>
  <c r="D30" i="66"/>
  <c r="D29" i="66"/>
  <c r="G28" i="66"/>
  <c r="F28" i="66"/>
  <c r="D28" i="66"/>
  <c r="D27" i="66" s="1"/>
  <c r="C27" i="66"/>
  <c r="C27" i="74" s="1"/>
  <c r="D23" i="66"/>
  <c r="F23" i="66"/>
  <c r="G23" i="66"/>
  <c r="G20" i="66"/>
  <c r="D20" i="66"/>
  <c r="G19" i="66"/>
  <c r="G17" i="66" s="1"/>
  <c r="T20" i="66" s="1"/>
  <c r="F19" i="66"/>
  <c r="G18" i="66"/>
  <c r="F18" i="66"/>
  <c r="F17" i="66" s="1"/>
  <c r="D19" i="66"/>
  <c r="D17" i="66" s="1"/>
  <c r="Q20" i="66" s="1"/>
  <c r="D18" i="66"/>
  <c r="C17" i="66"/>
  <c r="C17" i="74" s="1"/>
  <c r="G13" i="66"/>
  <c r="F13" i="66"/>
  <c r="D13" i="66"/>
  <c r="D13" i="74" s="1"/>
  <c r="G10" i="66"/>
  <c r="F10" i="66"/>
  <c r="D10" i="66"/>
  <c r="D9" i="66"/>
  <c r="D7" i="66"/>
  <c r="F9" i="66"/>
  <c r="G9" i="66"/>
  <c r="G8" i="66"/>
  <c r="G7" i="66" s="1"/>
  <c r="G7" i="74" s="1"/>
  <c r="F8" i="66"/>
  <c r="F7" i="66" s="1"/>
  <c r="F7" i="74" s="1"/>
  <c r="D8" i="66"/>
  <c r="C7" i="66"/>
  <c r="G43" i="65"/>
  <c r="F43" i="65"/>
  <c r="F43" i="74" s="1"/>
  <c r="G40" i="65"/>
  <c r="G40" i="74" s="1"/>
  <c r="F40" i="65"/>
  <c r="D33" i="65"/>
  <c r="G33" i="65"/>
  <c r="G33" i="74" s="1"/>
  <c r="F33" i="65"/>
  <c r="F33" i="74" s="1"/>
  <c r="G30" i="65"/>
  <c r="G30" i="74" s="1"/>
  <c r="F30" i="65"/>
  <c r="F30" i="74" s="1"/>
  <c r="D30" i="65"/>
  <c r="D30" i="74" s="1"/>
  <c r="D23" i="65"/>
  <c r="G23" i="65"/>
  <c r="G23" i="74" s="1"/>
  <c r="F23" i="65"/>
  <c r="G20" i="65"/>
  <c r="G20" i="74" s="1"/>
  <c r="F20" i="65"/>
  <c r="F20" i="74" s="1"/>
  <c r="D20" i="65"/>
  <c r="D20" i="74" s="1"/>
  <c r="F19" i="65"/>
  <c r="F19" i="74" s="1"/>
  <c r="G19" i="65"/>
  <c r="G19" i="74" s="1"/>
  <c r="D19" i="65"/>
  <c r="F29" i="65"/>
  <c r="F29" i="74" s="1"/>
  <c r="G29" i="65"/>
  <c r="D29" i="65"/>
  <c r="D29" i="74" s="1"/>
  <c r="D37" i="65"/>
  <c r="F39" i="65"/>
  <c r="G39" i="65"/>
  <c r="G37" i="65" s="1"/>
  <c r="R21" i="65" s="1"/>
  <c r="G38" i="65"/>
  <c r="G38" i="74" s="1"/>
  <c r="F38" i="65"/>
  <c r="D38" i="65"/>
  <c r="D38" i="74" s="1"/>
  <c r="G28" i="65"/>
  <c r="G28" i="74" s="1"/>
  <c r="G27" i="65"/>
  <c r="F28" i="65"/>
  <c r="F28" i="74" s="1"/>
  <c r="D28" i="65"/>
  <c r="D28" i="74" s="1"/>
  <c r="G18" i="65"/>
  <c r="G17" i="65" s="1"/>
  <c r="F18" i="65"/>
  <c r="F17" i="65" s="1"/>
  <c r="D18" i="65"/>
  <c r="D18" i="74" s="1"/>
  <c r="G13" i="65"/>
  <c r="G13" i="74" s="1"/>
  <c r="F13" i="65"/>
  <c r="F13" i="74" s="1"/>
  <c r="G10" i="65"/>
  <c r="F10" i="65"/>
  <c r="F10" i="74" s="1"/>
  <c r="G9" i="65"/>
  <c r="G9" i="74" s="1"/>
  <c r="G8" i="65"/>
  <c r="F9" i="65"/>
  <c r="F9" i="74" s="1"/>
  <c r="F8" i="65"/>
  <c r="D9" i="65"/>
  <c r="D9" i="74" s="1"/>
  <c r="D7" i="65"/>
  <c r="D8" i="65"/>
  <c r="D8" i="74" s="1"/>
  <c r="D10" i="65"/>
  <c r="G37" i="67"/>
  <c r="D17" i="71"/>
  <c r="D7" i="71" s="1"/>
  <c r="E17" i="71"/>
  <c r="D27" i="68"/>
  <c r="S11" i="68" s="1"/>
  <c r="E27" i="68"/>
  <c r="G27" i="66"/>
  <c r="T22" i="66" s="1"/>
  <c r="F27" i="66"/>
  <c r="F43" i="63"/>
  <c r="G43" i="63"/>
  <c r="F40" i="63"/>
  <c r="G40" i="63"/>
  <c r="E43" i="63"/>
  <c r="E40" i="63"/>
  <c r="B43" i="63"/>
  <c r="B40" i="63"/>
  <c r="E39" i="63"/>
  <c r="F39" i="63"/>
  <c r="F37" i="63" s="1"/>
  <c r="G39" i="63"/>
  <c r="G38" i="63"/>
  <c r="F38" i="63"/>
  <c r="E38" i="63"/>
  <c r="B38" i="63"/>
  <c r="C37" i="63"/>
  <c r="G33" i="63"/>
  <c r="F33" i="63"/>
  <c r="G30" i="63"/>
  <c r="F30" i="63"/>
  <c r="D30" i="63"/>
  <c r="D33" i="63"/>
  <c r="B33" i="63"/>
  <c r="B30" i="63"/>
  <c r="B29" i="63"/>
  <c r="B27" i="63" s="1"/>
  <c r="D29" i="63"/>
  <c r="F29" i="63"/>
  <c r="G29" i="63"/>
  <c r="G28" i="63"/>
  <c r="F28" i="63"/>
  <c r="D28" i="63"/>
  <c r="D27" i="63" s="1"/>
  <c r="B28" i="63"/>
  <c r="C27" i="63"/>
  <c r="B23" i="63"/>
  <c r="D23" i="63"/>
  <c r="G23" i="63"/>
  <c r="F23" i="63"/>
  <c r="G20" i="63"/>
  <c r="F20" i="63"/>
  <c r="D20" i="63"/>
  <c r="B20" i="63"/>
  <c r="F19" i="63"/>
  <c r="G19" i="63"/>
  <c r="D19" i="63"/>
  <c r="B19" i="63"/>
  <c r="G18" i="63"/>
  <c r="G17" i="63" s="1"/>
  <c r="F18" i="63"/>
  <c r="F17" i="63" s="1"/>
  <c r="D18" i="63"/>
  <c r="D17" i="63" s="1"/>
  <c r="B18" i="63"/>
  <c r="H18" i="63" s="1"/>
  <c r="E17" i="63"/>
  <c r="C17" i="63"/>
  <c r="G13" i="63"/>
  <c r="F13" i="63"/>
  <c r="D13" i="63"/>
  <c r="C13" i="63"/>
  <c r="B13" i="63"/>
  <c r="G10" i="63"/>
  <c r="F10" i="63"/>
  <c r="C10" i="63"/>
  <c r="D10" i="63"/>
  <c r="B10" i="63"/>
  <c r="F9" i="63"/>
  <c r="G9" i="63"/>
  <c r="G8" i="63"/>
  <c r="F8" i="63"/>
  <c r="C8" i="63"/>
  <c r="D8" i="63"/>
  <c r="C9" i="63"/>
  <c r="D9" i="63"/>
  <c r="B9" i="63"/>
  <c r="B8" i="63"/>
  <c r="C7" i="63"/>
  <c r="F44" i="62"/>
  <c r="G44" i="62"/>
  <c r="F45" i="62"/>
  <c r="G45" i="62"/>
  <c r="E41" i="62"/>
  <c r="E42" i="62"/>
  <c r="E44" i="62"/>
  <c r="E45" i="62"/>
  <c r="C38" i="62"/>
  <c r="C39" i="62"/>
  <c r="F31" i="62"/>
  <c r="G31" i="62"/>
  <c r="F32" i="62"/>
  <c r="G32" i="62"/>
  <c r="F34" i="62"/>
  <c r="G34" i="62"/>
  <c r="F35" i="62"/>
  <c r="G35" i="62"/>
  <c r="E31" i="62"/>
  <c r="E32" i="62"/>
  <c r="E34" i="62"/>
  <c r="E35" i="62"/>
  <c r="C28" i="62"/>
  <c r="C29" i="62"/>
  <c r="B31" i="62"/>
  <c r="B32" i="62"/>
  <c r="B34" i="62"/>
  <c r="B35" i="62"/>
  <c r="F21" i="62"/>
  <c r="G21" i="62"/>
  <c r="F22" i="62"/>
  <c r="G22" i="62"/>
  <c r="F24" i="62"/>
  <c r="G24" i="62"/>
  <c r="F25" i="62"/>
  <c r="G25" i="62"/>
  <c r="E21" i="62"/>
  <c r="E22" i="62"/>
  <c r="E24" i="62"/>
  <c r="E25" i="62"/>
  <c r="B21" i="62"/>
  <c r="B22" i="62"/>
  <c r="B24" i="62"/>
  <c r="B25" i="62"/>
  <c r="C19" i="62"/>
  <c r="C18" i="62"/>
  <c r="G12" i="62"/>
  <c r="G11" i="62"/>
  <c r="G15" i="62"/>
  <c r="G14" i="62"/>
  <c r="E14" i="62"/>
  <c r="E15" i="62"/>
  <c r="E12" i="62"/>
  <c r="E11" i="62"/>
  <c r="F14" i="62"/>
  <c r="F15" i="62"/>
  <c r="F11" i="62"/>
  <c r="F12" i="62"/>
  <c r="G43" i="117"/>
  <c r="F43" i="117"/>
  <c r="E43" i="117"/>
  <c r="G40" i="117"/>
  <c r="F40" i="117"/>
  <c r="E40" i="117"/>
  <c r="E39" i="117"/>
  <c r="F39" i="117"/>
  <c r="G39" i="117"/>
  <c r="G38" i="117"/>
  <c r="G37" i="117" s="1"/>
  <c r="F38" i="117"/>
  <c r="E38" i="117"/>
  <c r="E37" i="117"/>
  <c r="B38" i="62"/>
  <c r="F37" i="117"/>
  <c r="C37" i="117"/>
  <c r="B29" i="117"/>
  <c r="E29" i="117"/>
  <c r="F29" i="117"/>
  <c r="F27" i="117"/>
  <c r="G29" i="117"/>
  <c r="G29" i="62" s="1"/>
  <c r="G28" i="117"/>
  <c r="G27" i="117" s="1"/>
  <c r="F28" i="117"/>
  <c r="F28" i="62" s="1"/>
  <c r="E28" i="117"/>
  <c r="B28" i="117"/>
  <c r="C27" i="117"/>
  <c r="B27" i="117"/>
  <c r="G33" i="117"/>
  <c r="G33" i="62" s="1"/>
  <c r="F33" i="117"/>
  <c r="E33" i="117"/>
  <c r="E33" i="62" s="1"/>
  <c r="B33" i="117"/>
  <c r="B30" i="117"/>
  <c r="G30" i="117"/>
  <c r="F30" i="117"/>
  <c r="F30" i="62" s="1"/>
  <c r="E30" i="117"/>
  <c r="F10" i="117"/>
  <c r="F10" i="62" s="1"/>
  <c r="G43" i="61"/>
  <c r="G43" i="62" s="1"/>
  <c r="F43" i="61"/>
  <c r="E43" i="61"/>
  <c r="E43" i="62" s="1"/>
  <c r="G40" i="61"/>
  <c r="F40" i="61"/>
  <c r="E40" i="61"/>
  <c r="G39" i="61"/>
  <c r="G37" i="61" s="1"/>
  <c r="F39" i="61"/>
  <c r="F39" i="62"/>
  <c r="E39" i="61"/>
  <c r="E37" i="61" s="1"/>
  <c r="G38" i="61"/>
  <c r="F38" i="61"/>
  <c r="F38" i="62"/>
  <c r="E38" i="61"/>
  <c r="C37" i="61"/>
  <c r="G30" i="61"/>
  <c r="F30" i="61"/>
  <c r="E30" i="61"/>
  <c r="G33" i="61"/>
  <c r="F33" i="61"/>
  <c r="E33" i="61"/>
  <c r="B33" i="61"/>
  <c r="G29" i="61"/>
  <c r="G27" i="61"/>
  <c r="F29" i="61"/>
  <c r="E29" i="61"/>
  <c r="G28" i="61"/>
  <c r="F28" i="61"/>
  <c r="E28" i="61"/>
  <c r="C27" i="61"/>
  <c r="G19" i="61"/>
  <c r="F19" i="61"/>
  <c r="E19" i="61"/>
  <c r="G18" i="61"/>
  <c r="F18" i="61"/>
  <c r="E18" i="61"/>
  <c r="E17" i="61" s="1"/>
  <c r="G17" i="61"/>
  <c r="F17" i="61"/>
  <c r="D27" i="61"/>
  <c r="C17" i="61"/>
  <c r="G13" i="61"/>
  <c r="F13" i="61"/>
  <c r="E13" i="61"/>
  <c r="G10" i="61"/>
  <c r="F10" i="61"/>
  <c r="E10" i="61"/>
  <c r="F8" i="61"/>
  <c r="G8" i="61"/>
  <c r="F9" i="61"/>
  <c r="H9" i="61" s="1"/>
  <c r="G9" i="61"/>
  <c r="G7" i="61"/>
  <c r="G7" i="62" s="1"/>
  <c r="E9" i="61"/>
  <c r="E8" i="61"/>
  <c r="C7" i="61"/>
  <c r="D17" i="61"/>
  <c r="G23" i="117"/>
  <c r="G23" i="62" s="1"/>
  <c r="F23" i="117"/>
  <c r="F23" i="62" s="1"/>
  <c r="E23" i="117"/>
  <c r="E23" i="62" s="1"/>
  <c r="G20" i="117"/>
  <c r="G20" i="62" s="1"/>
  <c r="F20" i="117"/>
  <c r="F20" i="62" s="1"/>
  <c r="E20" i="117"/>
  <c r="E20" i="62" s="1"/>
  <c r="B23" i="117"/>
  <c r="B20" i="117"/>
  <c r="E19" i="117"/>
  <c r="F19" i="117"/>
  <c r="F19" i="62" s="1"/>
  <c r="G19" i="117"/>
  <c r="G19" i="62" s="1"/>
  <c r="B19" i="117"/>
  <c r="H19" i="117" s="1"/>
  <c r="G18" i="117"/>
  <c r="G17" i="117" s="1"/>
  <c r="F18" i="117"/>
  <c r="F18" i="62" s="1"/>
  <c r="E18" i="117"/>
  <c r="B18" i="117"/>
  <c r="H18" i="117" s="1"/>
  <c r="B8" i="117"/>
  <c r="F17" i="117"/>
  <c r="F17" i="62" s="1"/>
  <c r="C17" i="117"/>
  <c r="C17" i="62" s="1"/>
  <c r="G13" i="117"/>
  <c r="G13" i="62" s="1"/>
  <c r="F13" i="117"/>
  <c r="E13" i="117"/>
  <c r="G10" i="117"/>
  <c r="E10" i="117"/>
  <c r="B13" i="117"/>
  <c r="B10" i="117"/>
  <c r="C7" i="117"/>
  <c r="G9" i="117"/>
  <c r="F9" i="117"/>
  <c r="E9" i="117"/>
  <c r="G8" i="117"/>
  <c r="F8" i="117"/>
  <c r="F8" i="62" s="1"/>
  <c r="E8" i="117"/>
  <c r="H8" i="117" s="1"/>
  <c r="B9" i="117"/>
  <c r="H9" i="117" s="1"/>
  <c r="Q17" i="112"/>
  <c r="G43" i="112"/>
  <c r="G40" i="112"/>
  <c r="F43" i="112"/>
  <c r="F40" i="112"/>
  <c r="G39" i="112"/>
  <c r="F39" i="112"/>
  <c r="F39" i="116" s="1"/>
  <c r="G38" i="112"/>
  <c r="F38" i="112"/>
  <c r="H38" i="112"/>
  <c r="E37" i="112"/>
  <c r="E37" i="116" s="1"/>
  <c r="C37" i="112"/>
  <c r="G33" i="112"/>
  <c r="F33" i="112"/>
  <c r="G30" i="112"/>
  <c r="G30" i="116" s="1"/>
  <c r="F30" i="112"/>
  <c r="F30" i="116" s="1"/>
  <c r="B33" i="112"/>
  <c r="B30" i="112"/>
  <c r="F29" i="112"/>
  <c r="H29" i="112" s="1"/>
  <c r="G29" i="112"/>
  <c r="G28" i="112"/>
  <c r="F28" i="112"/>
  <c r="B28" i="112"/>
  <c r="H28" i="112" s="1"/>
  <c r="C27" i="112"/>
  <c r="C27" i="116" s="1"/>
  <c r="G27" i="112"/>
  <c r="G20" i="112"/>
  <c r="F20" i="112"/>
  <c r="F20" i="116" s="1"/>
  <c r="F23" i="112"/>
  <c r="G23" i="112"/>
  <c r="B23" i="112"/>
  <c r="B23" i="116" s="1"/>
  <c r="B20" i="112"/>
  <c r="G19" i="112"/>
  <c r="F19" i="112"/>
  <c r="B19" i="112"/>
  <c r="G18" i="112"/>
  <c r="G17" i="112" s="1"/>
  <c r="F18" i="112"/>
  <c r="F17" i="112" s="1"/>
  <c r="C17" i="112"/>
  <c r="B18" i="112"/>
  <c r="H18" i="112" s="1"/>
  <c r="F9" i="112"/>
  <c r="G9" i="112"/>
  <c r="G7" i="112"/>
  <c r="F8" i="112"/>
  <c r="G8" i="112"/>
  <c r="G13" i="112"/>
  <c r="F13" i="112"/>
  <c r="G10" i="112"/>
  <c r="F10" i="112"/>
  <c r="F7" i="112"/>
  <c r="C7" i="112"/>
  <c r="P15" i="112" s="1"/>
  <c r="B7" i="112"/>
  <c r="H7" i="112" s="1"/>
  <c r="O3" i="112" s="1"/>
  <c r="F37" i="61"/>
  <c r="F37" i="62" s="1"/>
  <c r="F27" i="61"/>
  <c r="E7" i="61"/>
  <c r="F7" i="117"/>
  <c r="G7" i="117"/>
  <c r="G37" i="112"/>
  <c r="F27" i="112"/>
  <c r="S25" i="76"/>
  <c r="S34" i="76"/>
  <c r="H82" i="76"/>
  <c r="H77" i="76"/>
  <c r="H72" i="76"/>
  <c r="F67" i="76"/>
  <c r="E68" i="76"/>
  <c r="E69" i="76"/>
  <c r="E70" i="76"/>
  <c r="E67" i="76"/>
  <c r="D67" i="76"/>
  <c r="C68" i="76"/>
  <c r="C69" i="76"/>
  <c r="C70" i="76"/>
  <c r="B70" i="76"/>
  <c r="B67" i="76"/>
  <c r="H67" i="76" s="1"/>
  <c r="H62" i="76"/>
  <c r="H57" i="76"/>
  <c r="H52" i="76"/>
  <c r="H42" i="76"/>
  <c r="H37" i="76"/>
  <c r="H32" i="76"/>
  <c r="G50" i="76"/>
  <c r="F50" i="76"/>
  <c r="E50" i="76"/>
  <c r="C50" i="76"/>
  <c r="G49" i="76"/>
  <c r="F49" i="76"/>
  <c r="E49" i="76"/>
  <c r="C49" i="76"/>
  <c r="G48" i="76"/>
  <c r="F48" i="76"/>
  <c r="E48" i="76"/>
  <c r="C48" i="76"/>
  <c r="G47" i="76"/>
  <c r="F47" i="76"/>
  <c r="R41" i="76" s="1"/>
  <c r="E47" i="76"/>
  <c r="D47" i="76"/>
  <c r="C47" i="76"/>
  <c r="G30" i="76"/>
  <c r="F30" i="76"/>
  <c r="E30" i="76"/>
  <c r="C30" i="76"/>
  <c r="G29" i="76"/>
  <c r="F29" i="76"/>
  <c r="E29" i="76"/>
  <c r="C29" i="76"/>
  <c r="G28" i="76"/>
  <c r="F28" i="76"/>
  <c r="E28" i="76"/>
  <c r="G27" i="76"/>
  <c r="F27" i="76"/>
  <c r="R40" i="76" s="1"/>
  <c r="E27" i="76"/>
  <c r="D27" i="76"/>
  <c r="C27" i="76"/>
  <c r="G10" i="76"/>
  <c r="F10" i="76"/>
  <c r="E10" i="76"/>
  <c r="C10" i="76"/>
  <c r="G9" i="76"/>
  <c r="F9" i="76"/>
  <c r="E9" i="76"/>
  <c r="C9" i="76"/>
  <c r="G8" i="76"/>
  <c r="F8" i="76"/>
  <c r="E8" i="76"/>
  <c r="C8" i="76"/>
  <c r="G7" i="76"/>
  <c r="R49" i="76" s="1"/>
  <c r="F7" i="76"/>
  <c r="E7" i="76"/>
  <c r="D7" i="76"/>
  <c r="C7" i="76"/>
  <c r="Q12" i="75"/>
  <c r="R12" i="75"/>
  <c r="S12" i="75"/>
  <c r="T12" i="75"/>
  <c r="U12" i="75"/>
  <c r="V12" i="75"/>
  <c r="P12" i="75"/>
  <c r="D22" i="75"/>
  <c r="H22" i="75"/>
  <c r="H17" i="75"/>
  <c r="H12" i="75"/>
  <c r="H7" i="75"/>
  <c r="Q52" i="73"/>
  <c r="P52" i="73"/>
  <c r="Q42" i="73"/>
  <c r="P42" i="73"/>
  <c r="Q33" i="73"/>
  <c r="P33" i="73"/>
  <c r="Q32" i="73"/>
  <c r="P32" i="73"/>
  <c r="Q31" i="73"/>
  <c r="P31" i="73"/>
  <c r="Q24" i="73"/>
  <c r="P24" i="73"/>
  <c r="O24" i="73"/>
  <c r="Q13" i="73"/>
  <c r="P13" i="73"/>
  <c r="O13" i="73"/>
  <c r="G53" i="73"/>
  <c r="G54" i="73"/>
  <c r="G55" i="73"/>
  <c r="G52" i="73"/>
  <c r="O52" i="73" s="1"/>
  <c r="F53" i="73"/>
  <c r="F54" i="73"/>
  <c r="F55" i="73"/>
  <c r="F52" i="73"/>
  <c r="O42" i="73" s="1"/>
  <c r="E8" i="73"/>
  <c r="E9" i="73"/>
  <c r="E10" i="73"/>
  <c r="E7" i="73"/>
  <c r="E23" i="73"/>
  <c r="E24" i="73"/>
  <c r="E25" i="73"/>
  <c r="E22" i="73"/>
  <c r="O31" i="73" s="1"/>
  <c r="E38" i="73"/>
  <c r="E39" i="73"/>
  <c r="E40" i="73"/>
  <c r="E37" i="73"/>
  <c r="O32" i="73" s="1"/>
  <c r="E53" i="73"/>
  <c r="E54" i="73"/>
  <c r="E55" i="73"/>
  <c r="E52" i="73"/>
  <c r="O33" i="73" s="1"/>
  <c r="AB13" i="72"/>
  <c r="AA13" i="72"/>
  <c r="AB12" i="72"/>
  <c r="AA12" i="72"/>
  <c r="AB11" i="72"/>
  <c r="AA11" i="72"/>
  <c r="Y13" i="72"/>
  <c r="W13" i="72"/>
  <c r="Y12" i="72"/>
  <c r="X12" i="72"/>
  <c r="W12" i="72"/>
  <c r="Y11" i="72"/>
  <c r="X11" i="72"/>
  <c r="W11" i="72"/>
  <c r="V13" i="72"/>
  <c r="U13" i="72"/>
  <c r="V12" i="72"/>
  <c r="U12" i="72"/>
  <c r="V11" i="72"/>
  <c r="U11" i="72"/>
  <c r="D40" i="72"/>
  <c r="D39" i="72"/>
  <c r="D38" i="72"/>
  <c r="G37" i="72"/>
  <c r="Z13" i="72" s="1"/>
  <c r="D37" i="72"/>
  <c r="D25" i="72"/>
  <c r="D24" i="72"/>
  <c r="D23" i="72"/>
  <c r="G22" i="72"/>
  <c r="Z11" i="72" s="1"/>
  <c r="D22" i="72"/>
  <c r="T11" i="72" s="1"/>
  <c r="D10" i="72"/>
  <c r="D9" i="72"/>
  <c r="D8" i="72"/>
  <c r="D7" i="72"/>
  <c r="Y13" i="71"/>
  <c r="X13" i="71"/>
  <c r="V13" i="71"/>
  <c r="H41" i="71"/>
  <c r="H42" i="71"/>
  <c r="H44" i="71"/>
  <c r="H45" i="71"/>
  <c r="H161" i="71"/>
  <c r="H162" i="71"/>
  <c r="H164" i="71"/>
  <c r="H165" i="71"/>
  <c r="H121" i="71"/>
  <c r="H122" i="71"/>
  <c r="H124" i="71"/>
  <c r="H125" i="71"/>
  <c r="H81" i="71"/>
  <c r="H82" i="71"/>
  <c r="H84" i="71"/>
  <c r="H85" i="71"/>
  <c r="B51" i="71"/>
  <c r="B52" i="71"/>
  <c r="B54" i="71"/>
  <c r="B55" i="71"/>
  <c r="B68" i="71"/>
  <c r="B69" i="71"/>
  <c r="B70" i="71"/>
  <c r="B73" i="71"/>
  <c r="B58" i="71"/>
  <c r="B48" i="71"/>
  <c r="B59" i="71"/>
  <c r="B60" i="71"/>
  <c r="B63" i="71"/>
  <c r="B53" i="71" s="1"/>
  <c r="B67" i="71"/>
  <c r="B47" i="71" s="1"/>
  <c r="H47" i="71" s="1"/>
  <c r="B57" i="71"/>
  <c r="B50" i="71"/>
  <c r="B49" i="71"/>
  <c r="B91" i="71"/>
  <c r="B92" i="71"/>
  <c r="B94" i="71"/>
  <c r="B95" i="71"/>
  <c r="B99" i="71"/>
  <c r="B98" i="71"/>
  <c r="B103" i="71"/>
  <c r="B100" i="71"/>
  <c r="B97" i="71" s="1"/>
  <c r="B109" i="71"/>
  <c r="B108" i="71"/>
  <c r="B113" i="71"/>
  <c r="B107" i="71" s="1"/>
  <c r="B93" i="71"/>
  <c r="B89" i="71"/>
  <c r="B88" i="71"/>
  <c r="B135" i="71"/>
  <c r="B131" i="71"/>
  <c r="B132" i="71"/>
  <c r="B134" i="71"/>
  <c r="B149" i="71"/>
  <c r="B148" i="71"/>
  <c r="B150" i="71"/>
  <c r="B153" i="71"/>
  <c r="B139" i="71"/>
  <c r="B129" i="71" s="1"/>
  <c r="B138" i="71"/>
  <c r="B140" i="71"/>
  <c r="B137" i="71" s="1"/>
  <c r="B143" i="71"/>
  <c r="B133" i="71" s="1"/>
  <c r="B128" i="71"/>
  <c r="B147" i="71"/>
  <c r="B130" i="71"/>
  <c r="G131" i="71"/>
  <c r="G132" i="71"/>
  <c r="G134" i="71"/>
  <c r="G135" i="71"/>
  <c r="G148" i="71"/>
  <c r="G149" i="71"/>
  <c r="G150" i="71"/>
  <c r="G153" i="71"/>
  <c r="G147" i="71" s="1"/>
  <c r="G138" i="71"/>
  <c r="G128" i="71" s="1"/>
  <c r="G139" i="71"/>
  <c r="G129" i="71" s="1"/>
  <c r="G140" i="71"/>
  <c r="G130" i="71" s="1"/>
  <c r="G143" i="71"/>
  <c r="G133" i="71"/>
  <c r="G137" i="71"/>
  <c r="G127" i="71" s="1"/>
  <c r="F135" i="71"/>
  <c r="F134" i="71"/>
  <c r="F132" i="71"/>
  <c r="F131" i="71"/>
  <c r="F138" i="71"/>
  <c r="F128" i="71" s="1"/>
  <c r="H128" i="71" s="1"/>
  <c r="F139" i="71"/>
  <c r="F140" i="71"/>
  <c r="F143" i="71"/>
  <c r="F148" i="71"/>
  <c r="F149" i="71"/>
  <c r="F129" i="71" s="1"/>
  <c r="F150" i="71"/>
  <c r="F147" i="71"/>
  <c r="F153" i="71"/>
  <c r="F130" i="71"/>
  <c r="F133" i="71"/>
  <c r="F137" i="71"/>
  <c r="F127" i="71"/>
  <c r="E69" i="71"/>
  <c r="H69" i="71" s="1"/>
  <c r="E68" i="71"/>
  <c r="H68" i="71" s="1"/>
  <c r="E59" i="71"/>
  <c r="H59" i="71" s="1"/>
  <c r="E58" i="71"/>
  <c r="H58" i="71"/>
  <c r="E29" i="71"/>
  <c r="E9" i="71" s="1"/>
  <c r="E28" i="71"/>
  <c r="E8" i="71" s="1"/>
  <c r="E30" i="71"/>
  <c r="E10" i="71" s="1"/>
  <c r="E33" i="71"/>
  <c r="E13" i="71" s="1"/>
  <c r="E39" i="71"/>
  <c r="H39" i="71" s="1"/>
  <c r="E38" i="71"/>
  <c r="H38" i="71"/>
  <c r="E40" i="71"/>
  <c r="H40" i="71"/>
  <c r="E43" i="71"/>
  <c r="H43" i="71" s="1"/>
  <c r="E51" i="71"/>
  <c r="E52" i="71"/>
  <c r="E54" i="71"/>
  <c r="E55" i="71"/>
  <c r="E63" i="71"/>
  <c r="E60" i="71"/>
  <c r="E73" i="71"/>
  <c r="E70" i="71"/>
  <c r="E50" i="71"/>
  <c r="E79" i="71"/>
  <c r="H79" i="71"/>
  <c r="E78" i="71"/>
  <c r="H78" i="71" s="1"/>
  <c r="E80" i="71"/>
  <c r="H80" i="71" s="1"/>
  <c r="E83" i="71"/>
  <c r="H83" i="71"/>
  <c r="E99" i="71"/>
  <c r="H99" i="71" s="1"/>
  <c r="E98" i="71"/>
  <c r="E88" i="71" s="1"/>
  <c r="E119" i="71"/>
  <c r="H119" i="71" s="1"/>
  <c r="E118" i="71"/>
  <c r="H118" i="71"/>
  <c r="E120" i="71"/>
  <c r="H120" i="71" s="1"/>
  <c r="E123" i="71"/>
  <c r="H123" i="71" s="1"/>
  <c r="E109" i="71"/>
  <c r="H109" i="71" s="1"/>
  <c r="E108" i="71"/>
  <c r="H108" i="71"/>
  <c r="E110" i="71"/>
  <c r="E113" i="71"/>
  <c r="E100" i="71"/>
  <c r="E103" i="71"/>
  <c r="E131" i="71"/>
  <c r="E132" i="71"/>
  <c r="E134" i="71"/>
  <c r="E135" i="71"/>
  <c r="E158" i="71"/>
  <c r="E159" i="71"/>
  <c r="E160" i="71"/>
  <c r="E157" i="71" s="1"/>
  <c r="E163" i="71"/>
  <c r="E148" i="71"/>
  <c r="E149" i="71"/>
  <c r="E150" i="71"/>
  <c r="E130" i="71" s="1"/>
  <c r="E153" i="71"/>
  <c r="E138" i="71"/>
  <c r="E139" i="71"/>
  <c r="E140" i="71"/>
  <c r="E143" i="71"/>
  <c r="E133" i="71" s="1"/>
  <c r="E97" i="71"/>
  <c r="E137" i="71"/>
  <c r="E128" i="71"/>
  <c r="T54" i="71"/>
  <c r="X14" i="71"/>
  <c r="E147" i="71"/>
  <c r="E107" i="71"/>
  <c r="H107" i="71" s="1"/>
  <c r="E129" i="71"/>
  <c r="E49" i="71"/>
  <c r="E27" i="71"/>
  <c r="E7" i="71" s="1"/>
  <c r="E67" i="71"/>
  <c r="H67" i="71" s="1"/>
  <c r="E57" i="71"/>
  <c r="E117" i="71"/>
  <c r="H117" i="71" s="1"/>
  <c r="E77" i="71"/>
  <c r="H77" i="71"/>
  <c r="E37" i="71"/>
  <c r="H37" i="71"/>
  <c r="E48" i="71"/>
  <c r="E53" i="71"/>
  <c r="E87" i="71"/>
  <c r="E47" i="71"/>
  <c r="H57" i="71"/>
  <c r="D131" i="71"/>
  <c r="D132" i="71"/>
  <c r="D134" i="71"/>
  <c r="D135" i="71"/>
  <c r="D159" i="71"/>
  <c r="H159" i="71" s="1"/>
  <c r="D158" i="71"/>
  <c r="H158" i="71"/>
  <c r="D160" i="71"/>
  <c r="H160" i="71"/>
  <c r="D163" i="71"/>
  <c r="H163" i="71"/>
  <c r="D153" i="71"/>
  <c r="D149" i="71"/>
  <c r="H149" i="71" s="1"/>
  <c r="D148" i="71"/>
  <c r="H148" i="71" s="1"/>
  <c r="D150" i="71"/>
  <c r="D139" i="71"/>
  <c r="H139" i="71"/>
  <c r="D138" i="71"/>
  <c r="H138" i="71" s="1"/>
  <c r="D140" i="71"/>
  <c r="D143" i="71"/>
  <c r="D137" i="71" s="1"/>
  <c r="D127" i="71" s="1"/>
  <c r="V14" i="71" s="1"/>
  <c r="D130" i="71"/>
  <c r="W13" i="71"/>
  <c r="D147" i="71"/>
  <c r="D157" i="71"/>
  <c r="H157" i="71" s="1"/>
  <c r="D129" i="71"/>
  <c r="D128" i="71"/>
  <c r="D133" i="71"/>
  <c r="C129" i="71"/>
  <c r="C128" i="71"/>
  <c r="C147" i="71"/>
  <c r="H147" i="71" s="1"/>
  <c r="C137" i="71"/>
  <c r="C127" i="71"/>
  <c r="C89" i="71"/>
  <c r="C88" i="71"/>
  <c r="H88" i="71" s="1"/>
  <c r="C87" i="71"/>
  <c r="C49" i="71"/>
  <c r="H49" i="71" s="1"/>
  <c r="C48" i="71"/>
  <c r="H48" i="71" s="1"/>
  <c r="C47" i="71"/>
  <c r="U13" i="71" s="1"/>
  <c r="C9" i="71"/>
  <c r="C8" i="71"/>
  <c r="C7" i="71"/>
  <c r="U14" i="71"/>
  <c r="U12" i="71"/>
  <c r="G40" i="70"/>
  <c r="G37" i="70" s="1"/>
  <c r="G39" i="70"/>
  <c r="G38" i="70"/>
  <c r="F39" i="70"/>
  <c r="F38" i="70"/>
  <c r="F40" i="70"/>
  <c r="F37" i="70" s="1"/>
  <c r="D39" i="70"/>
  <c r="D38" i="70"/>
  <c r="D37" i="70"/>
  <c r="E45" i="69"/>
  <c r="F45" i="69"/>
  <c r="G45" i="69"/>
  <c r="E44" i="69"/>
  <c r="F44" i="69"/>
  <c r="G44" i="69"/>
  <c r="E42" i="69"/>
  <c r="F42" i="69"/>
  <c r="G42" i="69"/>
  <c r="E41" i="69"/>
  <c r="F41" i="69"/>
  <c r="G41" i="69"/>
  <c r="D41" i="69"/>
  <c r="D42" i="69"/>
  <c r="D44" i="69"/>
  <c r="D45" i="69"/>
  <c r="C38" i="69"/>
  <c r="C39" i="69"/>
  <c r="G35" i="69"/>
  <c r="F35" i="69"/>
  <c r="E35" i="69"/>
  <c r="D35" i="69"/>
  <c r="G34" i="69"/>
  <c r="F34" i="69"/>
  <c r="E34" i="69"/>
  <c r="D34" i="69"/>
  <c r="G32" i="69"/>
  <c r="F32" i="69"/>
  <c r="E32" i="69"/>
  <c r="D32" i="69"/>
  <c r="G31" i="69"/>
  <c r="F31" i="69"/>
  <c r="E31" i="69"/>
  <c r="D31" i="69"/>
  <c r="C29" i="69"/>
  <c r="C28" i="69"/>
  <c r="C27" i="69"/>
  <c r="G25" i="69"/>
  <c r="F25" i="69"/>
  <c r="E25" i="69"/>
  <c r="D25" i="69"/>
  <c r="G24" i="69"/>
  <c r="F24" i="69"/>
  <c r="E24" i="69"/>
  <c r="D24" i="69"/>
  <c r="E23" i="69"/>
  <c r="D23" i="69"/>
  <c r="G22" i="69"/>
  <c r="F22" i="69"/>
  <c r="E22" i="69"/>
  <c r="D22" i="69"/>
  <c r="G21" i="69"/>
  <c r="F21" i="69"/>
  <c r="E21" i="69"/>
  <c r="D21" i="69"/>
  <c r="F20" i="69"/>
  <c r="E20" i="69"/>
  <c r="D20" i="69"/>
  <c r="F19" i="69"/>
  <c r="E19" i="69"/>
  <c r="D19" i="69"/>
  <c r="C19" i="69"/>
  <c r="E18" i="69"/>
  <c r="D18" i="69"/>
  <c r="C18" i="69"/>
  <c r="D17" i="69"/>
  <c r="G15" i="69"/>
  <c r="F15" i="69"/>
  <c r="E15" i="69"/>
  <c r="D15" i="69"/>
  <c r="G14" i="69"/>
  <c r="F14" i="69"/>
  <c r="E14" i="69"/>
  <c r="D14" i="69"/>
  <c r="D13" i="69"/>
  <c r="G12" i="69"/>
  <c r="F12" i="69"/>
  <c r="E12" i="69"/>
  <c r="D12" i="69"/>
  <c r="G11" i="69"/>
  <c r="F11" i="69"/>
  <c r="E11" i="69"/>
  <c r="D11" i="69"/>
  <c r="G10" i="69"/>
  <c r="E10" i="69"/>
  <c r="D10" i="69"/>
  <c r="G9" i="69"/>
  <c r="F9" i="69"/>
  <c r="E9" i="69"/>
  <c r="D9" i="69"/>
  <c r="C9" i="69"/>
  <c r="G8" i="69"/>
  <c r="F8" i="69"/>
  <c r="E8" i="69"/>
  <c r="C8" i="69"/>
  <c r="C7" i="69"/>
  <c r="G38" i="69"/>
  <c r="G40" i="69"/>
  <c r="F38" i="69"/>
  <c r="F39" i="69"/>
  <c r="F40" i="69"/>
  <c r="F43" i="69"/>
  <c r="E39" i="69"/>
  <c r="E40" i="69"/>
  <c r="D39" i="69"/>
  <c r="D38" i="69"/>
  <c r="D43" i="69"/>
  <c r="D40" i="69"/>
  <c r="F33" i="69"/>
  <c r="E33" i="69"/>
  <c r="D33" i="69"/>
  <c r="G30" i="69"/>
  <c r="F30" i="69"/>
  <c r="E30" i="69"/>
  <c r="D30" i="69"/>
  <c r="E29" i="69"/>
  <c r="D29" i="69"/>
  <c r="F28" i="69"/>
  <c r="E28" i="69"/>
  <c r="T30" i="69" s="1"/>
  <c r="E8" i="116"/>
  <c r="E9" i="116"/>
  <c r="F10" i="116"/>
  <c r="G10" i="116"/>
  <c r="F11" i="116"/>
  <c r="G11" i="116"/>
  <c r="F12" i="116"/>
  <c r="G12" i="116"/>
  <c r="F13" i="116"/>
  <c r="G13" i="116"/>
  <c r="F14" i="116"/>
  <c r="G14" i="116"/>
  <c r="F15" i="116"/>
  <c r="G15" i="116"/>
  <c r="C8" i="116"/>
  <c r="C9" i="116"/>
  <c r="D7" i="116"/>
  <c r="E7" i="116"/>
  <c r="G20" i="116"/>
  <c r="F21" i="116"/>
  <c r="G21" i="116"/>
  <c r="F22" i="116"/>
  <c r="G22" i="116"/>
  <c r="F23" i="116"/>
  <c r="G23" i="116"/>
  <c r="F24" i="116"/>
  <c r="G24" i="116"/>
  <c r="F25" i="116"/>
  <c r="G25" i="116"/>
  <c r="E18" i="116"/>
  <c r="E19" i="116"/>
  <c r="D18" i="116"/>
  <c r="D19" i="116"/>
  <c r="C18" i="116"/>
  <c r="C19" i="116"/>
  <c r="B20" i="116"/>
  <c r="B21" i="116"/>
  <c r="B22" i="116"/>
  <c r="B24" i="116"/>
  <c r="B25" i="116"/>
  <c r="C17" i="116"/>
  <c r="D17" i="116"/>
  <c r="E17" i="116"/>
  <c r="C28" i="116"/>
  <c r="D28" i="116"/>
  <c r="E28" i="116"/>
  <c r="C29" i="116"/>
  <c r="D29" i="116"/>
  <c r="E29" i="116"/>
  <c r="B30" i="116"/>
  <c r="B31" i="116"/>
  <c r="F31" i="116"/>
  <c r="G31" i="116"/>
  <c r="B32" i="116"/>
  <c r="F32" i="116"/>
  <c r="G32" i="116"/>
  <c r="B33" i="116"/>
  <c r="F33" i="116"/>
  <c r="G33" i="116"/>
  <c r="B34" i="116"/>
  <c r="F34" i="116"/>
  <c r="G34" i="116"/>
  <c r="B35" i="116"/>
  <c r="F35" i="116"/>
  <c r="G35" i="116"/>
  <c r="D27" i="116"/>
  <c r="E27" i="116"/>
  <c r="C39" i="116"/>
  <c r="D39" i="116"/>
  <c r="E39" i="116"/>
  <c r="C38" i="116"/>
  <c r="D38" i="116"/>
  <c r="E38" i="116"/>
  <c r="F41" i="116"/>
  <c r="F42" i="116"/>
  <c r="F44" i="116"/>
  <c r="F45" i="116"/>
  <c r="D37" i="116"/>
  <c r="C37" i="116"/>
  <c r="D27" i="69"/>
  <c r="D28" i="69"/>
  <c r="F39" i="66"/>
  <c r="F38" i="66"/>
  <c r="S12" i="63"/>
  <c r="O34" i="62"/>
  <c r="P34" i="62" s="1"/>
  <c r="B8" i="62"/>
  <c r="B9" i="62"/>
  <c r="Q10" i="61"/>
  <c r="Q16" i="112"/>
  <c r="R16" i="112"/>
  <c r="Q15" i="112"/>
  <c r="R15" i="112"/>
  <c r="P16" i="58"/>
  <c r="P17" i="58"/>
  <c r="P15" i="58"/>
  <c r="H129" i="64"/>
  <c r="H128" i="64"/>
  <c r="H119" i="64"/>
  <c r="H118" i="64"/>
  <c r="H68" i="64"/>
  <c r="H69" i="64"/>
  <c r="H78" i="64"/>
  <c r="H79" i="64"/>
  <c r="B108" i="64"/>
  <c r="B109" i="64"/>
  <c r="B137" i="64"/>
  <c r="B37" i="64"/>
  <c r="B19" i="64"/>
  <c r="H19" i="64" s="1"/>
  <c r="B18" i="64"/>
  <c r="B20" i="64"/>
  <c r="B17" i="64" s="1"/>
  <c r="B23" i="64"/>
  <c r="B29" i="64"/>
  <c r="H29" i="64" s="1"/>
  <c r="B28" i="64"/>
  <c r="H28" i="64" s="1"/>
  <c r="B33" i="64"/>
  <c r="B27" i="64" s="1"/>
  <c r="H27" i="64" s="1"/>
  <c r="B30" i="64"/>
  <c r="B58" i="64"/>
  <c r="B59" i="64"/>
  <c r="B87" i="64"/>
  <c r="B67" i="64"/>
  <c r="B77" i="64"/>
  <c r="H77" i="64" s="1"/>
  <c r="B127" i="64"/>
  <c r="H127" i="64" s="1"/>
  <c r="B117" i="64"/>
  <c r="H117" i="64" s="1"/>
  <c r="H67" i="64"/>
  <c r="G115" i="64"/>
  <c r="F115" i="64"/>
  <c r="E115" i="64"/>
  <c r="G114" i="64"/>
  <c r="F114" i="64"/>
  <c r="E114" i="64"/>
  <c r="G113" i="64"/>
  <c r="F113" i="64"/>
  <c r="E113" i="64"/>
  <c r="G112" i="64"/>
  <c r="F112" i="64"/>
  <c r="E112" i="64"/>
  <c r="G111" i="64"/>
  <c r="F111" i="64"/>
  <c r="E111" i="64"/>
  <c r="G110" i="64"/>
  <c r="F110" i="64"/>
  <c r="E110" i="64"/>
  <c r="G109" i="64"/>
  <c r="F109" i="64"/>
  <c r="E109" i="64"/>
  <c r="D109" i="64"/>
  <c r="G108" i="64"/>
  <c r="F108" i="64"/>
  <c r="E108" i="64"/>
  <c r="D108" i="64"/>
  <c r="G107" i="64"/>
  <c r="T23" i="64" s="1"/>
  <c r="F107" i="64"/>
  <c r="E107" i="64"/>
  <c r="D107" i="64"/>
  <c r="G65" i="64"/>
  <c r="F65" i="64"/>
  <c r="E65" i="64"/>
  <c r="G64" i="64"/>
  <c r="F64" i="64"/>
  <c r="E64" i="64"/>
  <c r="G63" i="64"/>
  <c r="F63" i="64"/>
  <c r="E63" i="64"/>
  <c r="G62" i="64"/>
  <c r="F62" i="64"/>
  <c r="E62" i="64"/>
  <c r="G61" i="64"/>
  <c r="F61" i="64"/>
  <c r="E61" i="64"/>
  <c r="G60" i="64"/>
  <c r="F60" i="64"/>
  <c r="E60" i="64"/>
  <c r="G59" i="64"/>
  <c r="F59" i="64"/>
  <c r="E59" i="64"/>
  <c r="D59" i="64"/>
  <c r="G58" i="64"/>
  <c r="F58" i="64"/>
  <c r="E58" i="64"/>
  <c r="D58" i="64"/>
  <c r="G57" i="64"/>
  <c r="F57" i="64"/>
  <c r="E57" i="64"/>
  <c r="D57" i="64"/>
  <c r="G15" i="64"/>
  <c r="F15" i="64"/>
  <c r="E15" i="64"/>
  <c r="G14" i="64"/>
  <c r="F14" i="64"/>
  <c r="E14" i="64"/>
  <c r="G13" i="64"/>
  <c r="F13" i="64"/>
  <c r="E13" i="64"/>
  <c r="G12" i="64"/>
  <c r="F12" i="64"/>
  <c r="E12" i="64"/>
  <c r="G11" i="64"/>
  <c r="F11" i="64"/>
  <c r="E11" i="64"/>
  <c r="G10" i="64"/>
  <c r="F10" i="64"/>
  <c r="E10" i="64"/>
  <c r="G9" i="64"/>
  <c r="F9" i="64"/>
  <c r="E9" i="64"/>
  <c r="D9" i="64"/>
  <c r="G8" i="64"/>
  <c r="F8" i="64"/>
  <c r="E8" i="64"/>
  <c r="D8" i="64"/>
  <c r="T22" i="64"/>
  <c r="F7" i="64"/>
  <c r="E7" i="64"/>
  <c r="D7" i="64"/>
  <c r="R23" i="64"/>
  <c r="R22" i="64"/>
  <c r="Q24" i="64"/>
  <c r="B39" i="63"/>
  <c r="H38" i="63"/>
  <c r="H28" i="63"/>
  <c r="Q23" i="63" s="1"/>
  <c r="H19" i="63"/>
  <c r="F42" i="62"/>
  <c r="G42" i="62"/>
  <c r="F41" i="62"/>
  <c r="G41" i="62"/>
  <c r="G40" i="62"/>
  <c r="F40" i="62"/>
  <c r="F43" i="62"/>
  <c r="E8" i="62"/>
  <c r="E9" i="62"/>
  <c r="E10" i="62"/>
  <c r="E13" i="62"/>
  <c r="H29" i="117"/>
  <c r="H28" i="117"/>
  <c r="N20" i="117" s="1"/>
  <c r="H38" i="61"/>
  <c r="H39" i="117"/>
  <c r="H38" i="117"/>
  <c r="G9" i="62"/>
  <c r="C9" i="62"/>
  <c r="G8" i="62"/>
  <c r="C8" i="62"/>
  <c r="C7" i="62"/>
  <c r="B30" i="61"/>
  <c r="B30" i="62" s="1"/>
  <c r="B29" i="61"/>
  <c r="H29" i="61" s="1"/>
  <c r="B28" i="61"/>
  <c r="B23" i="61"/>
  <c r="B20" i="61"/>
  <c r="B19" i="61"/>
  <c r="B19" i="62" s="1"/>
  <c r="H19" i="61"/>
  <c r="B18" i="61"/>
  <c r="H18" i="61"/>
  <c r="H8" i="61"/>
  <c r="B7" i="61"/>
  <c r="G39" i="58"/>
  <c r="G39" i="116" s="1"/>
  <c r="G38" i="58"/>
  <c r="G40" i="58"/>
  <c r="G40" i="116" s="1"/>
  <c r="G43" i="58"/>
  <c r="B28" i="62"/>
  <c r="G37" i="58"/>
  <c r="T17" i="112"/>
  <c r="F43" i="58"/>
  <c r="F40" i="58"/>
  <c r="F37" i="58" s="1"/>
  <c r="R17" i="58" s="1"/>
  <c r="F40" i="116"/>
  <c r="F39" i="58"/>
  <c r="F38" i="58"/>
  <c r="F38" i="116" s="1"/>
  <c r="F43" i="116"/>
  <c r="B43" i="58"/>
  <c r="B40" i="58"/>
  <c r="B39" i="58"/>
  <c r="B38" i="58"/>
  <c r="G29" i="58"/>
  <c r="G29" i="116" s="1"/>
  <c r="F29" i="58"/>
  <c r="H29" i="58" s="1"/>
  <c r="B29" i="58"/>
  <c r="G28" i="58"/>
  <c r="G28" i="116"/>
  <c r="F28" i="58"/>
  <c r="F28" i="116" s="1"/>
  <c r="B28" i="58"/>
  <c r="G27" i="58"/>
  <c r="F27" i="58"/>
  <c r="H27" i="58" s="1"/>
  <c r="B27" i="58"/>
  <c r="G19" i="58"/>
  <c r="G19" i="116" s="1"/>
  <c r="F19" i="58"/>
  <c r="F19" i="116"/>
  <c r="B19" i="58"/>
  <c r="G18" i="58"/>
  <c r="F18" i="58"/>
  <c r="F18" i="116" s="1"/>
  <c r="B18" i="58"/>
  <c r="G17" i="58"/>
  <c r="F17" i="58"/>
  <c r="B17" i="58"/>
  <c r="H17" i="58" s="1"/>
  <c r="G9" i="58"/>
  <c r="F9" i="58"/>
  <c r="F9" i="116"/>
  <c r="B9" i="58"/>
  <c r="B9" i="116" s="1"/>
  <c r="G8" i="58"/>
  <c r="G8" i="116" s="1"/>
  <c r="F8" i="58"/>
  <c r="F8" i="116" s="1"/>
  <c r="B8" i="58"/>
  <c r="B8" i="116" s="1"/>
  <c r="G7" i="58"/>
  <c r="S15" i="58" s="1"/>
  <c r="F7" i="58"/>
  <c r="F7" i="116" s="1"/>
  <c r="B7" i="58"/>
  <c r="B7" i="116" s="1"/>
  <c r="G27" i="116"/>
  <c r="S16" i="58"/>
  <c r="S17" i="58"/>
  <c r="B29" i="116"/>
  <c r="R15" i="58"/>
  <c r="H7" i="58"/>
  <c r="H28" i="58"/>
  <c r="O13" i="117"/>
  <c r="Q9" i="61"/>
  <c r="O33" i="62"/>
  <c r="P33" i="62" s="1"/>
  <c r="R39" i="76"/>
  <c r="Q39" i="76"/>
  <c r="R42" i="76"/>
  <c r="Q42" i="76"/>
  <c r="Q31" i="76"/>
  <c r="S31" i="76" s="1"/>
  <c r="Q30" i="76"/>
  <c r="S30" i="76" s="1"/>
  <c r="R30" i="76"/>
  <c r="S32" i="76"/>
  <c r="Q24" i="76"/>
  <c r="R24" i="76"/>
  <c r="S24" i="76"/>
  <c r="Q23" i="76"/>
  <c r="S23" i="76"/>
  <c r="R23" i="76"/>
  <c r="S22" i="76"/>
  <c r="R22" i="76"/>
  <c r="Q22" i="76"/>
  <c r="S21" i="76"/>
  <c r="R21" i="76"/>
  <c r="Q21" i="76"/>
  <c r="S33" i="76"/>
  <c r="R11" i="76"/>
  <c r="Q11" i="76"/>
  <c r="R9" i="76"/>
  <c r="Q9" i="76"/>
  <c r="R12" i="76"/>
  <c r="Q12" i="76"/>
  <c r="R10" i="76"/>
  <c r="Q10" i="76"/>
  <c r="U62" i="71"/>
  <c r="T62" i="71"/>
  <c r="W62" i="71" s="1"/>
  <c r="T53" i="71"/>
  <c r="U53" i="71"/>
  <c r="U52" i="71"/>
  <c r="T52" i="71"/>
  <c r="V42" i="71"/>
  <c r="U42" i="71"/>
  <c r="T42" i="71"/>
  <c r="V33" i="71"/>
  <c r="U33" i="71"/>
  <c r="W33" i="71" s="1"/>
  <c r="T33" i="71"/>
  <c r="V32" i="71"/>
  <c r="U32" i="71"/>
  <c r="T32" i="71"/>
  <c r="W52" i="71"/>
  <c r="W42" i="71"/>
  <c r="W32" i="71"/>
  <c r="W53" i="71"/>
  <c r="Q8" i="61"/>
  <c r="Q7" i="61"/>
  <c r="P22" i="66"/>
  <c r="P21" i="66"/>
  <c r="P20" i="66"/>
  <c r="S9" i="63"/>
  <c r="S10" i="63"/>
  <c r="S11" i="63"/>
  <c r="S8" i="63"/>
  <c r="O31" i="62"/>
  <c r="P31" i="62" s="1"/>
  <c r="O32" i="62"/>
  <c r="P32" i="62" s="1"/>
  <c r="O30" i="62"/>
  <c r="P30" i="62" s="1"/>
  <c r="E8" i="74"/>
  <c r="E7" i="66"/>
  <c r="E7" i="74" s="1"/>
  <c r="E9" i="74"/>
  <c r="T15" i="58" l="1"/>
  <c r="B17" i="61"/>
  <c r="H17" i="61" s="1"/>
  <c r="B18" i="62"/>
  <c r="B18" i="116"/>
  <c r="H28" i="61"/>
  <c r="O17" i="61" s="1"/>
  <c r="O16" i="61"/>
  <c r="P16" i="61"/>
  <c r="P17" i="61"/>
  <c r="N21" i="117"/>
  <c r="O21" i="117"/>
  <c r="Q49" i="76"/>
  <c r="Q40" i="76"/>
  <c r="H27" i="76"/>
  <c r="Q41" i="76"/>
  <c r="H47" i="76"/>
  <c r="T12" i="72"/>
  <c r="T13" i="72"/>
  <c r="Z12" i="72"/>
  <c r="Y14" i="71"/>
  <c r="T63" i="71"/>
  <c r="V31" i="71"/>
  <c r="T31" i="71"/>
  <c r="V11" i="71"/>
  <c r="V12" i="71"/>
  <c r="U31" i="71"/>
  <c r="V41" i="71"/>
  <c r="T41" i="71"/>
  <c r="U41" i="71"/>
  <c r="B127" i="71"/>
  <c r="H127" i="71" s="1"/>
  <c r="H137" i="71"/>
  <c r="H97" i="71"/>
  <c r="B87" i="71"/>
  <c r="H129" i="71"/>
  <c r="G7" i="71"/>
  <c r="T61" i="71"/>
  <c r="E127" i="71"/>
  <c r="F7" i="71"/>
  <c r="T51" i="71" s="1"/>
  <c r="U63" i="71"/>
  <c r="H98" i="71"/>
  <c r="B90" i="71"/>
  <c r="E89" i="71"/>
  <c r="H89" i="71" s="1"/>
  <c r="D27" i="70"/>
  <c r="G27" i="70"/>
  <c r="F27" i="70"/>
  <c r="Q14" i="67"/>
  <c r="F13" i="69"/>
  <c r="F7" i="67"/>
  <c r="E7" i="67"/>
  <c r="E7" i="69" s="1"/>
  <c r="S29" i="69" s="1"/>
  <c r="G7" i="67"/>
  <c r="G7" i="69" s="1"/>
  <c r="T29" i="69"/>
  <c r="F27" i="65"/>
  <c r="F37" i="65"/>
  <c r="F40" i="74"/>
  <c r="D10" i="74"/>
  <c r="D23" i="74"/>
  <c r="G39" i="74"/>
  <c r="B57" i="64"/>
  <c r="B8" i="64"/>
  <c r="H38" i="62"/>
  <c r="O18" i="61"/>
  <c r="H28" i="62"/>
  <c r="H9" i="62"/>
  <c r="H8" i="62"/>
  <c r="F33" i="62"/>
  <c r="G27" i="62"/>
  <c r="H37" i="61"/>
  <c r="E19" i="62"/>
  <c r="E30" i="62"/>
  <c r="F27" i="62"/>
  <c r="B27" i="61"/>
  <c r="B20" i="62"/>
  <c r="F7" i="61"/>
  <c r="C27" i="62"/>
  <c r="F29" i="62"/>
  <c r="E38" i="62"/>
  <c r="F9" i="62"/>
  <c r="F13" i="62"/>
  <c r="E18" i="62"/>
  <c r="B23" i="62"/>
  <c r="E27" i="61"/>
  <c r="G30" i="62"/>
  <c r="E29" i="62"/>
  <c r="E40" i="62"/>
  <c r="H29" i="62"/>
  <c r="B29" i="62"/>
  <c r="G17" i="62"/>
  <c r="B33" i="62"/>
  <c r="E28" i="62"/>
  <c r="C37" i="62"/>
  <c r="H19" i="62"/>
  <c r="O19" i="117"/>
  <c r="N19" i="117"/>
  <c r="H18" i="62"/>
  <c r="E17" i="117"/>
  <c r="E17" i="62" s="1"/>
  <c r="B17" i="117"/>
  <c r="E7" i="117"/>
  <c r="E7" i="62" s="1"/>
  <c r="B7" i="117"/>
  <c r="G38" i="62"/>
  <c r="E27" i="117"/>
  <c r="G18" i="62"/>
  <c r="G28" i="62"/>
  <c r="O20" i="117"/>
  <c r="N16" i="58"/>
  <c r="H39" i="58"/>
  <c r="R16" i="58"/>
  <c r="H39" i="116"/>
  <c r="N15" i="58"/>
  <c r="F27" i="116"/>
  <c r="F29" i="116"/>
  <c r="H29" i="116" s="1"/>
  <c r="G9" i="116"/>
  <c r="G38" i="116"/>
  <c r="U29" i="68"/>
  <c r="V29" i="68" s="1"/>
  <c r="U11" i="68"/>
  <c r="S29" i="68"/>
  <c r="T29" i="68" s="1"/>
  <c r="F7" i="69"/>
  <c r="S39" i="69" s="1"/>
  <c r="G29" i="69"/>
  <c r="G33" i="69"/>
  <c r="G17" i="69"/>
  <c r="S69" i="69" s="1"/>
  <c r="F23" i="69"/>
  <c r="E43" i="69"/>
  <c r="G18" i="69"/>
  <c r="E27" i="69"/>
  <c r="S30" i="69" s="1"/>
  <c r="T20" i="69"/>
  <c r="U31" i="69"/>
  <c r="U39" i="69"/>
  <c r="C37" i="69"/>
  <c r="S12" i="69" s="1"/>
  <c r="F18" i="69"/>
  <c r="T39" i="69" s="1"/>
  <c r="T11" i="69"/>
  <c r="G27" i="67"/>
  <c r="G27" i="69" s="1"/>
  <c r="F29" i="69"/>
  <c r="U40" i="69" s="1"/>
  <c r="S10" i="69"/>
  <c r="E37" i="67"/>
  <c r="E37" i="69" s="1"/>
  <c r="T14" i="67"/>
  <c r="F37" i="69"/>
  <c r="S41" i="69" s="1"/>
  <c r="G37" i="69"/>
  <c r="U10" i="69"/>
  <c r="U12" i="69"/>
  <c r="S20" i="69"/>
  <c r="S11" i="69"/>
  <c r="U29" i="69"/>
  <c r="T12" i="69"/>
  <c r="U11" i="69"/>
  <c r="S21" i="69"/>
  <c r="S40" i="69"/>
  <c r="T21" i="69"/>
  <c r="U30" i="69"/>
  <c r="T31" i="69"/>
  <c r="T41" i="69"/>
  <c r="T10" i="69"/>
  <c r="G43" i="74"/>
  <c r="F37" i="66"/>
  <c r="S22" i="66" s="1"/>
  <c r="S21" i="66"/>
  <c r="S20" i="66"/>
  <c r="Q21" i="66"/>
  <c r="Q22" i="66"/>
  <c r="G10" i="74"/>
  <c r="U21" i="74" s="1"/>
  <c r="F27" i="74"/>
  <c r="T23" i="74" s="1"/>
  <c r="F18" i="74"/>
  <c r="D7" i="74"/>
  <c r="D19" i="74"/>
  <c r="G27" i="74"/>
  <c r="U23" i="74" s="1"/>
  <c r="F8" i="74"/>
  <c r="G29" i="74"/>
  <c r="T21" i="66"/>
  <c r="F23" i="74"/>
  <c r="D33" i="74"/>
  <c r="F17" i="74"/>
  <c r="T22" i="74" s="1"/>
  <c r="G8" i="74"/>
  <c r="F38" i="74"/>
  <c r="G17" i="74"/>
  <c r="U22" i="74" s="1"/>
  <c r="T21" i="74"/>
  <c r="F37" i="74"/>
  <c r="T24" i="74" s="1"/>
  <c r="Q21" i="65"/>
  <c r="F39" i="74"/>
  <c r="D17" i="65"/>
  <c r="D27" i="65"/>
  <c r="D27" i="74" s="1"/>
  <c r="R23" i="74" s="1"/>
  <c r="G18" i="74"/>
  <c r="G37" i="74"/>
  <c r="U24" i="74" s="1"/>
  <c r="D37" i="74"/>
  <c r="S24" i="64"/>
  <c r="Q22" i="64"/>
  <c r="B107" i="64"/>
  <c r="O23" i="64" s="1"/>
  <c r="O24" i="64"/>
  <c r="S22" i="64"/>
  <c r="T24" i="64"/>
  <c r="R24" i="64"/>
  <c r="O22" i="64"/>
  <c r="H17" i="64"/>
  <c r="B7" i="64"/>
  <c r="H18" i="64"/>
  <c r="B9" i="64"/>
  <c r="S23" i="64"/>
  <c r="Q23" i="64"/>
  <c r="G37" i="63"/>
  <c r="H8" i="63"/>
  <c r="G7" i="63"/>
  <c r="B17" i="63"/>
  <c r="E27" i="63"/>
  <c r="B7" i="63"/>
  <c r="H29" i="63"/>
  <c r="F27" i="63"/>
  <c r="B37" i="63"/>
  <c r="D7" i="63"/>
  <c r="H7" i="63" s="1"/>
  <c r="E37" i="63"/>
  <c r="H39" i="63"/>
  <c r="G27" i="63"/>
  <c r="F7" i="63"/>
  <c r="H9" i="63"/>
  <c r="G37" i="62"/>
  <c r="H39" i="61"/>
  <c r="P18" i="61" s="1"/>
  <c r="G39" i="62"/>
  <c r="E39" i="62"/>
  <c r="E37" i="62"/>
  <c r="B39" i="62"/>
  <c r="G43" i="116"/>
  <c r="F37" i="112"/>
  <c r="S17" i="112" s="1"/>
  <c r="S15" i="112"/>
  <c r="S16" i="112"/>
  <c r="F17" i="116"/>
  <c r="T16" i="112"/>
  <c r="G17" i="116"/>
  <c r="T15" i="112"/>
  <c r="O15" i="112"/>
  <c r="B17" i="116"/>
  <c r="H17" i="112"/>
  <c r="H37" i="112"/>
  <c r="H39" i="112"/>
  <c r="G18" i="116"/>
  <c r="H18" i="116" s="1"/>
  <c r="P16" i="112"/>
  <c r="H19" i="112"/>
  <c r="B19" i="116"/>
  <c r="H19" i="116" s="1"/>
  <c r="B28" i="116"/>
  <c r="H28" i="116" s="1"/>
  <c r="G37" i="116"/>
  <c r="R17" i="112"/>
  <c r="C7" i="116"/>
  <c r="B27" i="112"/>
  <c r="F37" i="116"/>
  <c r="P17" i="112"/>
  <c r="B37" i="58"/>
  <c r="N17" i="58"/>
  <c r="H37" i="58"/>
  <c r="T17" i="58" s="1"/>
  <c r="T16" i="58"/>
  <c r="H19" i="58"/>
  <c r="H38" i="58"/>
  <c r="G7" i="116"/>
  <c r="H18" i="58"/>
  <c r="H38" i="116"/>
  <c r="H17" i="63"/>
  <c r="E27" i="66"/>
  <c r="E17" i="66"/>
  <c r="U21" i="69"/>
  <c r="R14" i="67"/>
  <c r="U20" i="69"/>
  <c r="U19" i="69"/>
  <c r="T19" i="69"/>
  <c r="D7" i="67"/>
  <c r="D7" i="69" s="1"/>
  <c r="S19" i="69" s="1"/>
  <c r="W14" i="71" l="1"/>
  <c r="T43" i="71"/>
  <c r="U43" i="71"/>
  <c r="T14" i="71"/>
  <c r="T13" i="71"/>
  <c r="H87" i="71"/>
  <c r="V43" i="71"/>
  <c r="X12" i="71"/>
  <c r="U51" i="71"/>
  <c r="W51" i="71" s="1"/>
  <c r="W31" i="71"/>
  <c r="W63" i="71"/>
  <c r="U61" i="71"/>
  <c r="W61" i="71" s="1"/>
  <c r="Y12" i="71"/>
  <c r="W41" i="71"/>
  <c r="S31" i="69"/>
  <c r="R21" i="74"/>
  <c r="B27" i="62"/>
  <c r="H27" i="61"/>
  <c r="Q17" i="61" s="1"/>
  <c r="F7" i="62"/>
  <c r="H7" i="61"/>
  <c r="Q16" i="61" s="1"/>
  <c r="H39" i="62"/>
  <c r="H7" i="117"/>
  <c r="H7" i="62" s="1"/>
  <c r="B7" i="62"/>
  <c r="H17" i="117"/>
  <c r="B17" i="62"/>
  <c r="E27" i="62"/>
  <c r="H27" i="117"/>
  <c r="S70" i="69"/>
  <c r="T40" i="69"/>
  <c r="S71" i="69"/>
  <c r="U14" i="67"/>
  <c r="S14" i="67"/>
  <c r="U41" i="69"/>
  <c r="D17" i="74"/>
  <c r="R22" i="74" s="1"/>
  <c r="P19" i="65"/>
  <c r="P21" i="65"/>
  <c r="R23" i="63"/>
  <c r="H27" i="63"/>
  <c r="H37" i="63"/>
  <c r="B37" i="62"/>
  <c r="H37" i="117"/>
  <c r="H17" i="116"/>
  <c r="O4" i="112"/>
  <c r="U15" i="112"/>
  <c r="H37" i="116"/>
  <c r="O16" i="112"/>
  <c r="H27" i="112"/>
  <c r="B27" i="116"/>
  <c r="O17" i="112"/>
  <c r="U17" i="112"/>
  <c r="O6" i="112"/>
  <c r="H7" i="116"/>
  <c r="E27" i="74"/>
  <c r="R22" i="66"/>
  <c r="R21" i="66"/>
  <c r="E17" i="74"/>
  <c r="R20" i="66"/>
  <c r="Q18" i="61" l="1"/>
  <c r="W43" i="71"/>
  <c r="P20" i="117"/>
  <c r="H27" i="62"/>
  <c r="O13" i="62" s="1"/>
  <c r="P13" i="62" s="1"/>
  <c r="P19" i="117"/>
  <c r="H17" i="62"/>
  <c r="O12" i="62" s="1"/>
  <c r="P12" i="62" s="1"/>
  <c r="S23" i="63"/>
  <c r="P21" i="117"/>
  <c r="H37" i="62"/>
  <c r="O14" i="62" s="1"/>
  <c r="P14" i="62" s="1"/>
  <c r="U16" i="112"/>
  <c r="O5" i="112"/>
  <c r="H27" i="116"/>
  <c r="E59" i="62" l="1"/>
  <c r="E65" i="62"/>
  <c r="E63" i="117"/>
  <c r="E63" i="62" s="1"/>
  <c r="E57" i="117" l="1"/>
  <c r="E57" i="62" s="1"/>
  <c r="F93" i="73" l="1"/>
  <c r="F94" i="73"/>
  <c r="F92" i="73"/>
  <c r="F82" i="73"/>
  <c r="F207" i="64"/>
  <c r="F223" i="64"/>
  <c r="F213" i="64" s="1"/>
</calcChain>
</file>

<file path=xl/sharedStrings.xml><?xml version="1.0" encoding="utf-8"?>
<sst xmlns="http://schemas.openxmlformats.org/spreadsheetml/2006/main" count="9081" uniqueCount="437">
  <si>
    <t>Total</t>
  </si>
  <si>
    <t>2010/2011</t>
  </si>
  <si>
    <t>2011/2012</t>
  </si>
  <si>
    <t>2012/2013</t>
  </si>
  <si>
    <t>مواطنون</t>
  </si>
  <si>
    <t>ذكور</t>
  </si>
  <si>
    <t>Citizens</t>
  </si>
  <si>
    <t>إناث</t>
  </si>
  <si>
    <t>غير مواطنين</t>
  </si>
  <si>
    <t>Non Citizens</t>
  </si>
  <si>
    <t>Males</t>
  </si>
  <si>
    <t>Females</t>
  </si>
  <si>
    <t>2011/2010</t>
  </si>
  <si>
    <t>2012/2011</t>
  </si>
  <si>
    <t>2013/2012</t>
  </si>
  <si>
    <t>البيان</t>
  </si>
  <si>
    <t>Item</t>
  </si>
  <si>
    <t>Bahrain</t>
  </si>
  <si>
    <t>Oman</t>
  </si>
  <si>
    <t>Qatar</t>
  </si>
  <si>
    <t>Kuwait</t>
  </si>
  <si>
    <t>2014/2013</t>
  </si>
  <si>
    <t>2013/2014</t>
  </si>
  <si>
    <t>أخرى</t>
  </si>
  <si>
    <t>Others</t>
  </si>
  <si>
    <t>الجامعات الحكومية</t>
  </si>
  <si>
    <t>الجامعات والكليات الخاصة</t>
  </si>
  <si>
    <t>Govermental Universities</t>
  </si>
  <si>
    <t>الجامعات والكليات بالخارج</t>
  </si>
  <si>
    <t>مختلط</t>
  </si>
  <si>
    <t>Mixed</t>
  </si>
  <si>
    <t>حكومي</t>
  </si>
  <si>
    <t>خاص</t>
  </si>
  <si>
    <t>Private</t>
  </si>
  <si>
    <t>…</t>
  </si>
  <si>
    <t>...</t>
  </si>
  <si>
    <t>عدد</t>
  </si>
  <si>
    <t>No.</t>
  </si>
  <si>
    <t>UAE</t>
  </si>
  <si>
    <t>KSA</t>
  </si>
  <si>
    <t>الإجمالي</t>
  </si>
  <si>
    <t>الكويت</t>
  </si>
  <si>
    <t xml:space="preserve"> قطر</t>
  </si>
  <si>
    <t xml:space="preserve"> عمان</t>
  </si>
  <si>
    <t>السعودية</t>
  </si>
  <si>
    <t>البحرين</t>
  </si>
  <si>
    <t xml:space="preserve">الإمارات </t>
  </si>
  <si>
    <t>* تشمل الحضانات ورياض الأطفال</t>
  </si>
  <si>
    <t>na</t>
  </si>
  <si>
    <t>-</t>
  </si>
  <si>
    <t>دول مجلس التعاون</t>
  </si>
  <si>
    <t>الإمارات</t>
  </si>
  <si>
    <t>عمان</t>
  </si>
  <si>
    <t>قطر</t>
  </si>
  <si>
    <t>مجلس التعاون الخليجي</t>
  </si>
  <si>
    <t>GCC</t>
  </si>
  <si>
    <t>إجمالي</t>
  </si>
  <si>
    <t>Governmental</t>
  </si>
  <si>
    <t xml:space="preserve">Governmental </t>
  </si>
  <si>
    <t>مواطنوان</t>
  </si>
  <si>
    <t>Qater</t>
  </si>
  <si>
    <t>مجلس التعاون</t>
  </si>
  <si>
    <t>المقدمة</t>
  </si>
  <si>
    <t>Introduction</t>
  </si>
  <si>
    <t>المحتويات</t>
  </si>
  <si>
    <t>Contents</t>
  </si>
  <si>
    <t>الرموز في الجداول</t>
  </si>
  <si>
    <t>Symbols in Tables</t>
  </si>
  <si>
    <t>تنويه للمستخدمين</t>
  </si>
  <si>
    <t>Note to Users</t>
  </si>
  <si>
    <t>المفاهيم والمصطلحات</t>
  </si>
  <si>
    <t>Concepts and Definitions</t>
  </si>
  <si>
    <t>الطلاب</t>
  </si>
  <si>
    <t>Students</t>
  </si>
  <si>
    <t>المدرسون</t>
  </si>
  <si>
    <t>Teachers</t>
  </si>
  <si>
    <t>المؤسسات التعليمية</t>
  </si>
  <si>
    <t>Gulf Cooperation Council</t>
  </si>
  <si>
    <t>Number</t>
  </si>
  <si>
    <t>United Arab Emirates</t>
  </si>
  <si>
    <t>Kingdom of Saudi Arabia</t>
  </si>
  <si>
    <t>المؤشرات</t>
  </si>
  <si>
    <t>Indicators</t>
  </si>
  <si>
    <t>معدل</t>
  </si>
  <si>
    <t>Rate</t>
  </si>
  <si>
    <t>المرحلة الإبتدائية</t>
  </si>
  <si>
    <t>المرحلة الإعدادية</t>
  </si>
  <si>
    <t>المرحلة الثانوية</t>
  </si>
  <si>
    <t>Gross Enrollment Rate</t>
  </si>
  <si>
    <t>Primary Stage</t>
  </si>
  <si>
    <t>Intermediate Stage</t>
  </si>
  <si>
    <t>Secondary Stage</t>
  </si>
  <si>
    <t>معدل الطلاب لكل مدرس</t>
  </si>
  <si>
    <t>Students per Teacher Rate</t>
  </si>
  <si>
    <t>معدل الإلمام بالقراءة والكتابة</t>
  </si>
  <si>
    <t>البالغين 15+</t>
  </si>
  <si>
    <t>Literacy rate</t>
  </si>
  <si>
    <t>Adults 15+</t>
  </si>
  <si>
    <t>المسنين 65+</t>
  </si>
  <si>
    <t xml:space="preserve">Youth (15-24) </t>
  </si>
  <si>
    <t>الشباب (15-24)</t>
  </si>
  <si>
    <t>Eldarly 65+</t>
  </si>
  <si>
    <t>..</t>
  </si>
  <si>
    <r>
      <rPr>
        <b/>
        <sz val="11"/>
        <color theme="1"/>
        <rFont val="Calibri"/>
        <family val="2"/>
        <scheme val="minor"/>
      </rPr>
      <t>Stage:</t>
    </r>
    <r>
      <rPr>
        <sz val="11"/>
        <color theme="1"/>
        <rFont val="Calibri"/>
        <family val="2"/>
        <scheme val="minor"/>
      </rPr>
      <t xml:space="preserve"> A sub-level of an education programme, defined in terms of theoretical duration or a specified set of modules to complete or credits to achieve. A specific stage has characteristics which are distinct from other stages of the same education programme and may be individually certified by an intermediate qualification.</t>
    </r>
  </si>
  <si>
    <r>
      <rPr>
        <b/>
        <sz val="11"/>
        <color theme="1"/>
        <rFont val="Calibri"/>
        <family val="2"/>
        <scheme val="minor"/>
      </rPr>
      <t xml:space="preserve">Educational Institution. </t>
    </r>
    <r>
      <rPr>
        <sz val="11"/>
        <color theme="1"/>
        <rFont val="Calibri"/>
        <family val="2"/>
        <scheme val="minor"/>
      </rPr>
      <t>Established institution that provides education as its main purpose, such as a school, college, university or training center. Such institutions are normally accredited or sanctioned by the relevant national education authorities or equivalent authorities. Educational institutions may also be operated by private organizations, such as religious bodies, special interest groups or private educational and training enterprises, both for profit and non-profit.</t>
    </r>
  </si>
  <si>
    <t>Governmental Universities</t>
  </si>
  <si>
    <t>Educational Institutions</t>
  </si>
  <si>
    <r>
      <t>Gross Enrollment Rate:</t>
    </r>
    <r>
      <rPr>
        <sz val="11"/>
        <color theme="1"/>
        <rFont val="Calibri"/>
        <family val="2"/>
        <scheme val="minor"/>
      </rPr>
      <t xml:space="preserve"> Total enrolled students  to an educational level regardless of age as a percentage of total population in the official age of entry to that level. It is calculated as: Total students at particular educational level divided by total population at the entry age of that level multiplied by 100.</t>
    </r>
  </si>
  <si>
    <r>
      <t xml:space="preserve">Net Enrollment Rate:  </t>
    </r>
    <r>
      <rPr>
        <sz val="11"/>
        <color theme="1"/>
        <rFont val="Calibri"/>
        <family val="2"/>
        <scheme val="minor"/>
      </rPr>
      <t>Total enrolled students  to an educational level who belong to an official age of entry to that level  as a percentage of total population in the official age of entry to same level. It is calculated as: Total students at particular educational level who belong to an official age entry of that level divided by total population at the entry age of same level multiplied by 100.</t>
    </r>
  </si>
  <si>
    <t>رقم الصفحة</t>
  </si>
  <si>
    <t>Page No.</t>
  </si>
  <si>
    <t>قائمة الاختصارات</t>
  </si>
  <si>
    <t xml:space="preserve">List of Abbreviations </t>
  </si>
  <si>
    <t xml:space="preserve">قائمة الجداول </t>
  </si>
  <si>
    <t>List of Tables</t>
  </si>
  <si>
    <t xml:space="preserve">قائمة الأشكال البيانية </t>
  </si>
  <si>
    <t>List of Figures</t>
  </si>
  <si>
    <t xml:space="preserve">المقدمة </t>
  </si>
  <si>
    <t>( ... ) غير متوفر</t>
  </si>
  <si>
    <t>( … ) Not Available</t>
  </si>
  <si>
    <r>
      <t xml:space="preserve">( </t>
    </r>
    <r>
      <rPr>
        <sz val="12"/>
        <color rgb="FF000000"/>
        <rFont val="Calibri"/>
        <family val="2"/>
        <scheme val="minor"/>
      </rPr>
      <t>na</t>
    </r>
    <r>
      <rPr>
        <sz val="12"/>
        <color rgb="FF000000"/>
        <rFont val="GE SS Text Light"/>
        <family val="1"/>
        <charset val="178"/>
      </rPr>
      <t xml:space="preserve"> ) لا ينطبق</t>
    </r>
  </si>
  <si>
    <t>( na ) Not Applicable</t>
  </si>
  <si>
    <t>( ـــ ) لا يوجد "القيمة صفر"</t>
  </si>
  <si>
    <t>List of Abbreviations</t>
  </si>
  <si>
    <t xml:space="preserve">No. </t>
  </si>
  <si>
    <t xml:space="preserve">UAE </t>
  </si>
  <si>
    <t xml:space="preserve">KSA </t>
  </si>
  <si>
    <r>
      <rPr>
        <b/>
        <sz val="12"/>
        <color theme="1"/>
        <rFont val="GE SS Text Bold"/>
        <family val="1"/>
        <charset val="178"/>
      </rPr>
      <t>المرحلة:</t>
    </r>
    <r>
      <rPr>
        <sz val="12"/>
        <color theme="1"/>
        <rFont val="GE SS Text Bold"/>
        <family val="1"/>
        <charset val="178"/>
      </rPr>
      <t xml:space="preserve"> </t>
    </r>
    <r>
      <rPr>
        <sz val="12"/>
        <color theme="1"/>
        <rFont val="GE SS Text Light"/>
        <family val="1"/>
        <charset val="178"/>
      </rPr>
      <t>مستوى فرعي من برنامج تعليمي، تُحدد من حيث المدة النظرية أو مجموعة محددة من الوحدات الواجب إتمامها أو الأرصدة الواجب تحقيقها. وتتميز المرحلة المحددة بخصائص تفرّقها عن مراحل أخرى من نفس البرنامج التعليمي ويمكن المصادقة عليها منفردة من خلال مؤهل وسيط.</t>
    </r>
  </si>
  <si>
    <r>
      <rPr>
        <b/>
        <sz val="12"/>
        <color theme="1"/>
        <rFont val="GE SS Text Bold"/>
        <family val="1"/>
        <charset val="178"/>
      </rPr>
      <t>المؤسسة التعليمية:</t>
    </r>
    <r>
      <rPr>
        <sz val="12"/>
        <color theme="1"/>
        <rFont val="GE SS Text Light"/>
        <family val="1"/>
        <charset val="178"/>
      </rPr>
      <t xml:space="preserve"> المؤسسة القائمة التي توفر التعليم كهدف أساسي لها، كالمدرسة، أو الكلية، أو الجامعة، أو مركز التدريب. وفي العادة تكون مثل هذه المؤسسات مجازة من قبل سلطات التعليم الوطنية المعنية أو ما يعادلها. ويمكن للمؤسسات التعليمية أيضا أن تُدار من قبل منظمات خاصة مثل الهيئات الدينية ومجموعات المصلحة الخاصة أو التعليم أو التدريب الخاص، التي تبتغي أو لا تبتغي الربح على حد سواء.</t>
    </r>
  </si>
  <si>
    <t>This bulletin reviews the most important statistics relating to education, which serve users, researchers, and decision makers at the level of the Gulf Cooperation Council, as well as in various other sectors. This bulletin is a tributary of knowledge to supplement the statistical knowledge of various education statistics, and the preparation of research, studies, and reports, which reflect the educational process in the GCC countries, which is considered a starting point for planning, and a drawing of the policies and decision-making.</t>
  </si>
  <si>
    <t>جدول 6: طلاب التعليم المدرسي حسب الجنسية والنوع في دول مجلس التعاون  (حكومي وخاص)</t>
  </si>
  <si>
    <t xml:space="preserve">جدول 7: الدارسون بمراكز تعليم الكبار حسب الجنسية والنوع في دول مجلس التعاون </t>
  </si>
  <si>
    <t xml:space="preserve">جدول 8: طلاب التعليم العالي حسب الجنسية والنوع في دول مجلس التعاون </t>
  </si>
  <si>
    <t>جدول 12: مدرسو  مرحلة التعليم المدرسي حسب الجنسية والنوع  في دول مجلس التعاون ( حكومي)</t>
  </si>
  <si>
    <t>جدول 13: مدرسو مرحلة التعليم المدرسي  حسب الجنسية والنوع في دول مجلس التعاون ( خاص)</t>
  </si>
  <si>
    <t>جدول 14: مدرسو مرحلة التعليم المدرسي حسب الجنسية والنوع  في دول مجلس التعاون  (حكومي وخاص)</t>
  </si>
  <si>
    <t xml:space="preserve">جدول 15: المدرسون في مراكز تعليم الكبار حسب الجنسية والنوع في دول مجلس التعاون </t>
  </si>
  <si>
    <t>جدول 16: أعضاء هيئة تدريس التعليم العالي حسب القطاع والجنسية والنوع في دول مجلس التعاون</t>
  </si>
  <si>
    <t xml:space="preserve">جدول 18: مؤسسات مرحلة التعليم المدرسي حسب القطاع  والنوع في دول مجلس التعاون </t>
  </si>
  <si>
    <t xml:space="preserve">جدول 19: مؤسسات تعليم الكبار حسب النوع في دول مجلس التعاون </t>
  </si>
  <si>
    <t xml:space="preserve">* انخفاض عدد المدرسين بسبب دمج المدرسين مع التعليم العام </t>
  </si>
  <si>
    <t xml:space="preserve">جدول 20: مؤسسات التعليم العالي حسب القطاع في دول مجلس التعاون </t>
  </si>
  <si>
    <t>Table 20: Higher  Education Institusions by Sector in GCC Countries</t>
  </si>
  <si>
    <t>الفصل الأول: الطلاب</t>
  </si>
  <si>
    <t>الفصل الثاني: المدرسون</t>
  </si>
  <si>
    <t>الفصل الثالث: المؤسسات التعليمية</t>
  </si>
  <si>
    <t>الفصل الرابع: المؤشرات</t>
  </si>
  <si>
    <t>Chapter One: Students</t>
  </si>
  <si>
    <t>Chapter Two: Teachers</t>
  </si>
  <si>
    <t>Chapter Three: Educational Institutions</t>
  </si>
  <si>
    <t>Chapter Four: Indicators</t>
  </si>
  <si>
    <t>جدول 8: طلاب التعليم العالي حسب الجنسية والنوع في دول مجلس التعاون</t>
  </si>
  <si>
    <t xml:space="preserve">Table 19: Adult Education Institusions by  Gender in GCC Countries </t>
  </si>
  <si>
    <r>
      <rPr>
        <b/>
        <sz val="11"/>
        <color theme="1"/>
        <rFont val="Calibri"/>
        <family val="2"/>
        <scheme val="minor"/>
      </rPr>
      <t>Academic Year:</t>
    </r>
    <r>
      <rPr>
        <sz val="11"/>
        <color theme="1"/>
        <rFont val="Calibri"/>
        <family val="2"/>
        <scheme val="minor"/>
      </rPr>
      <t xml:space="preserve"> The annual teaching or examination period during which students attend courses or take final examinations, not taking minor breaks into account. It may be shorter than 12 months but would typically not be shorter than 9 months. It may vary for different levels of education or types of educational institutions within a country. This is also referred to as the ‘school year’, mainly for the pretertiary level.</t>
    </r>
  </si>
  <si>
    <r>
      <t xml:space="preserve">School Education: </t>
    </r>
    <r>
      <rPr>
        <sz val="11"/>
        <color theme="1"/>
        <rFont val="Calibri"/>
        <family val="2"/>
        <scheme val="minor"/>
      </rPr>
      <t>Education targeted grades (1-12)</t>
    </r>
  </si>
  <si>
    <r>
      <t>تستعرض هذه النشرة أهم الإحصاءات المتعلقة بالتعليم، التي تخدم المستخدمين، والباحثين، ومتخذي القرار على مستوى دول مجلس التعاون، وكذلك في شتى القطاعات الأخرى. وتعتبر هذه النشرة رافدا من روافد المعرفة الإحصائية بمختلف إحصاءات التعليم، ولإعداد البحوث، والدراسات، والتقارير، التي تعكس العملية التعليمية في دول مجلس التعاون، والذي يعتبر منطلقا للتخطيط، ورسم</t>
    </r>
    <r>
      <rPr>
        <sz val="11"/>
        <color rgb="FF000000"/>
        <rFont val="Calibri"/>
        <family val="2"/>
        <scheme val="minor"/>
      </rPr>
      <t xml:space="preserve"> </t>
    </r>
    <r>
      <rPr>
        <sz val="11"/>
        <color rgb="FF000000"/>
        <rFont val="GE SS Text Light"/>
        <family val="1"/>
        <charset val="178"/>
      </rPr>
      <t>السياسات، واتخاذ القرار.</t>
    </r>
  </si>
  <si>
    <t>Table 1: Early Childhood Students by Nationality and Gender in GCC Countries (Governmental)</t>
  </si>
  <si>
    <t>Table 2: Early Childhood Students by Nationality and Gender in GCC Countries (Private)</t>
  </si>
  <si>
    <t>Table 3: Early Childhood Students by Nationality and Gender in GCC Countries  (Governmental and Private)</t>
  </si>
  <si>
    <t>Table 4:  School Education Students by Nationality and Gender in GCC Countries  (Governmental)</t>
  </si>
  <si>
    <t>Table 5: School Education Students by Nationality and Gender in GCC Countries  (Private)</t>
  </si>
  <si>
    <t>Table 6: School Education Students by Nationality and Gender in GCC Countries  (Governmental and Private)</t>
  </si>
  <si>
    <t xml:space="preserve">Table 7: Participants in Adult Education Centers by Nationality and Gender  in GCC Countries </t>
  </si>
  <si>
    <t xml:space="preserve"> Table 8: Higher Education Students by Nationality and Gender in GCC Countries </t>
  </si>
  <si>
    <t>Table 10: Early Childhood Stage Teachers by Nationality and Gender in GCC Countries  (Private)</t>
  </si>
  <si>
    <t>Table 12: School Education Teachers by Nationality and Gender in GCC Countries  (Governmental )</t>
  </si>
  <si>
    <t>Table 13: School Education Teachers by Nationality and Gender in GCC Countries  (Private )</t>
  </si>
  <si>
    <t>Table 14: School Education Teachers by Nationality and Gender in GCC Countries  (Governmental and Private)</t>
  </si>
  <si>
    <t xml:space="preserve">Table 15:Adult Education Teachers by Nationality and Gender in GCC Countries </t>
  </si>
  <si>
    <t>Table 16: Faculty Members in Higher Education by Sector, Nationality and Gender in GCC Countries</t>
  </si>
  <si>
    <t xml:space="preserve">Table 18: School Education Institusions by Sector and Gender in GCC Countries </t>
  </si>
  <si>
    <t>Private Universities and Colleges</t>
  </si>
  <si>
    <t xml:space="preserve"> Table 8: Higher Education Students by Nationality and Gender in GCC Countries  </t>
  </si>
  <si>
    <t>Universities and Colleges Abroad</t>
  </si>
  <si>
    <t>شكل 11 : معدل التغير في طلاب مرحلة التعليم المدرسي حسب النوع في مجلس التعاون (خاص)</t>
  </si>
  <si>
    <t>شكل 15: الدارسون بمراكز تعليم الكبار حسب النوع في مجلس التعاون</t>
  </si>
  <si>
    <t>نشرة سنوية</t>
  </si>
  <si>
    <t>Annual Bulletin</t>
  </si>
  <si>
    <t>العدد رقم</t>
  </si>
  <si>
    <t>إحصاءات التعليم في دول مجلس التعاون  لدول الخليج العربية</t>
  </si>
  <si>
    <t xml:space="preserve">Education Statistics in the GCC Countries  </t>
  </si>
  <si>
    <r>
      <rPr>
        <b/>
        <sz val="11"/>
        <color theme="1"/>
        <rFont val="Calibri"/>
        <family val="2"/>
        <scheme val="minor"/>
      </rPr>
      <t>Adult Education</t>
    </r>
    <r>
      <rPr>
        <sz val="11"/>
        <color theme="1"/>
        <rFont val="Calibri"/>
        <family val="2"/>
        <scheme val="minor"/>
      </rPr>
      <t>: Education specifically targeted at individuals who are regarded as adults by their society to improve their technical or professional qualifications, further develop their abilities, enrich their knowledge with the purpose to complete a level of formal education, or to acquire, refresh or update their knowledge, skills and competencies in a particular field. This also includes what may be referred to as ‘continuing education’, ‘recurrent education’ or ‘second chance education’.</t>
    </r>
  </si>
  <si>
    <t>There is no doubt that education statistics play an important role in the preparation of key reports, draw plans and strategic policies and make decisions that contribute to raising the educational process in any society and an inquiry set development goals.</t>
  </si>
  <si>
    <t>شكل 14: التوزيع النسبي لطلاب مرحلة التعليم المدرسي حسب القطاع في مجلس التعاون</t>
  </si>
  <si>
    <t>* Includes Nurseries and Kindergartens</t>
  </si>
  <si>
    <t>Figure 2: Change Rate in Early Childhood Students in GCC Countries (Governmental)</t>
  </si>
  <si>
    <t>Figure 3: Early Childhood Students in GCC Countries (Private)</t>
  </si>
  <si>
    <t>Figure 5: Early Childhood Students in GCC (Governmental and Private)</t>
  </si>
  <si>
    <t>Figure 6 : Change Rate in Early Childhood Students in GCC Countries (Governmental and Private)</t>
  </si>
  <si>
    <t>Table 4: School Education Students by Nationality and Gender in GCC Countries (Governmental)</t>
  </si>
  <si>
    <t>Figure 8: School Education Students by Gender in GCC (Governmental)</t>
  </si>
  <si>
    <t>Table 5: School Education Students by Nationality and Gender in GCC Countries (Private)</t>
  </si>
  <si>
    <t>شكل 10: طلاب مرحلة التعليم المدرسي حسب النوع في مجلس التعاون(خاص)</t>
  </si>
  <si>
    <t>Figure 10:School Education Students by Gender in GCC (Private)</t>
  </si>
  <si>
    <r>
      <rPr>
        <b/>
        <sz val="11"/>
        <color theme="1"/>
        <rFont val="Calibri"/>
        <family val="2"/>
        <scheme val="minor"/>
      </rPr>
      <t>General Education:</t>
    </r>
    <r>
      <rPr>
        <sz val="11"/>
        <color theme="1"/>
        <rFont val="Calibri"/>
        <family val="2"/>
        <scheme val="minor"/>
      </rPr>
      <t xml:space="preserve"> Education programmes that are designed to develop learners’ general knowledge, skills and competencies, as well as literacy and numeracy skills, often to prepare students for more advanced education programmes at the same or higher ISCED levels and to lay the foundation for lifelong learning. General education programmes are typically school- or college-based. General education includes education programmes that are designed to prepare students for entry into vocational education but do not prepare for employment in a particular occupation, trade, or class of occupations or trades, nor lead directly to a Labour market-relevant qualification.</t>
    </r>
  </si>
  <si>
    <r>
      <rPr>
        <b/>
        <sz val="11"/>
        <color theme="1"/>
        <rFont val="Calibri"/>
        <family val="2"/>
        <scheme val="minor"/>
      </rPr>
      <t xml:space="preserve">Early Childhood Educational Development: </t>
    </r>
    <r>
      <rPr>
        <sz val="11"/>
        <color theme="1"/>
        <rFont val="Calibri"/>
        <family val="2"/>
        <scheme val="minor"/>
      </rPr>
      <t>are typically designed with a holistic approach to support children’s early cognitive, physical, social and emotional development and introduce young children to organized instruction outside of the family context. ISCED level 0 refers to early childhood programmes that have an intentional education component.These programmes aim to develop socio-emotional skills necessary for participation in school and society. They also develop some of the skills needed for academic readiness and prepare children for entry into primary education. These programmes target children from age of 0 to less than 3 years (0-Less than 3) which is called Nurseries and children from age 3 years to the start of primary education) which is called Kindergartens</t>
    </r>
  </si>
  <si>
    <t>Figure 7: Percentage Distribution of Students in Early Childhood Stage by Sector in GCC</t>
  </si>
  <si>
    <t>جدول 4: طلاب مرحلة التعليم المدرسي حسب الجنسية والنوع في دول مجلس التعاون (حكومي)</t>
  </si>
  <si>
    <t>شكل 8: طلاب مرحلة التعليم المدرسي حسب النوع في مجلس التعاون (حكومي)</t>
  </si>
  <si>
    <t>شكل 9: معدل التغير في طلاب مرحلة التعليم المدرسي حسب النوع في مجلس التعاون (حكومي)</t>
  </si>
  <si>
    <t>Figure 9: Change Rate in School Education Students by Gender in GCC (Governmental)</t>
  </si>
  <si>
    <t>جدول 5: طلاب مرحلة التعليم المدرسي حسب الجنسية والنوع في دول مجلس التعاون (خاص)</t>
  </si>
  <si>
    <t>Figure 11 :Change Rate in School Education Students by Gender in GCC (Private)</t>
  </si>
  <si>
    <t>Table 6: School Education Students by Nationality and Gender in GCC Countries (Governmental and Private)</t>
  </si>
  <si>
    <t>جدول 6: طلاب مرحلة التعليم المدرسي حسب الجنسية والنوع في دول مجلس التعاون (حكومي وخاص)</t>
  </si>
  <si>
    <t>Figure 14: Percentage Distribution of Students in School Education Level by Sector in GCC</t>
  </si>
  <si>
    <t xml:space="preserve">Table 7: Participants in Adult Education Centers by Nationality and Gender in GCC Countries </t>
  </si>
  <si>
    <t>Figure 15: Participants in Adult Education Centers by Gender in GCC</t>
  </si>
  <si>
    <t>* Includes Nursireis and Kindergartens</t>
  </si>
  <si>
    <t>جدول 13: مدرسو مرحلة التعليم المدرسي حسب الجنسية والنوع في دول مجلس التعاون (خاص)</t>
  </si>
  <si>
    <t>Table 13: School Education Teachers by Nationality and Gender in GCC Countries (Private)</t>
  </si>
  <si>
    <t>جدول 14: مدرسو مرحلة التعليم المدرسي حسب الجنسية والنوع  في دول مجلس التعاون (حكومي وخاص)</t>
  </si>
  <si>
    <t>Table 14: School Education Teachers by Nationality and Gender in GCC Countries (Governmental and Private)</t>
  </si>
  <si>
    <t xml:space="preserve">Table 15: Adult Education Teachers by Nationality and Gender in GCC Countries </t>
  </si>
  <si>
    <t>Table 20: Higher Education Institusions by Sector in GCC Countries</t>
  </si>
  <si>
    <t>جدول 4 : طلاب مرحلة التعليم المدرسي حسب الجنسية والنوع في دول مجلس التعاون  (حكومي)</t>
  </si>
  <si>
    <t>جدول 5: طلاب مرحلة التعليم المدرسي حسب الجنسية والنوع في دول مجلس التعاون  (خاص)</t>
  </si>
  <si>
    <t>Table 9: Early Childhood Teachers by Nationality and Gender in GCC Countries  (Govermental)</t>
  </si>
  <si>
    <t>Figure 4: Change Rate in Early Childhood Students in GCC Countries (Private)</t>
  </si>
  <si>
    <t>Figure 6: Change Rate in Early Childhood Students in GCC Countries (Governmental and Private)</t>
  </si>
  <si>
    <r>
      <t>جدول 1: الطلاب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t>
    </r>
  </si>
  <si>
    <r>
      <t>جدول 2: الطلاب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(خاص)</t>
    </r>
  </si>
  <si>
    <r>
      <t>شكل 1: طلاب مرحلة الطفولة المبكرة</t>
    </r>
    <r>
      <rPr>
        <b/>
        <vertAlign val="superscript"/>
        <sz val="12"/>
        <color theme="1"/>
        <rFont val="Calibri"/>
        <family val="2"/>
        <scheme val="minor"/>
      </rPr>
      <t>*</t>
    </r>
    <r>
      <rPr>
        <b/>
        <sz val="12"/>
        <color theme="1"/>
        <rFont val="Calibri"/>
        <family val="2"/>
        <scheme val="minor"/>
      </rPr>
      <t xml:space="preserve"> في مجلس التعاون (حكومي)</t>
    </r>
  </si>
  <si>
    <r>
      <t>Figure 1: Early Childhood</t>
    </r>
    <r>
      <rPr>
        <b/>
        <vertAlign val="superscript"/>
        <sz val="12"/>
        <color theme="1"/>
        <rFont val="Calibri"/>
        <family val="2"/>
        <scheme val="minor"/>
      </rPr>
      <t>*</t>
    </r>
    <r>
      <rPr>
        <b/>
        <sz val="12"/>
        <color theme="1"/>
        <rFont val="Calibri"/>
        <family val="2"/>
        <scheme val="minor"/>
      </rPr>
      <t xml:space="preserve"> Students in GCC  (Governmental)</t>
    </r>
  </si>
  <si>
    <r>
      <t>شكل 2: معدل التغير في طلاب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(حكومي)</t>
    </r>
  </si>
  <si>
    <r>
      <t>شكل 5: طلاب مرحلة الطفولة المبكرة</t>
    </r>
    <r>
      <rPr>
        <b/>
        <vertAlign val="superscript"/>
        <sz val="12"/>
        <color theme="1"/>
        <rFont val="Calibri"/>
        <family val="2"/>
        <scheme val="minor"/>
      </rPr>
      <t>*</t>
    </r>
    <r>
      <rPr>
        <b/>
        <sz val="12"/>
        <color theme="1"/>
        <rFont val="Calibri"/>
        <family val="2"/>
        <scheme val="minor"/>
      </rPr>
      <t xml:space="preserve"> في مجلس التعاون (حكومي وخاص)</t>
    </r>
  </si>
  <si>
    <r>
      <t>شكل 6: معدل التغير في طلاب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(حكومي وخاص)</t>
    </r>
  </si>
  <si>
    <r>
      <t>شكل 7: التوزيع النسبي لطلبة مرحلة الطفولة المبكرة</t>
    </r>
    <r>
      <rPr>
        <b/>
        <vertAlign val="superscript"/>
        <sz val="12"/>
        <color theme="1"/>
        <rFont val="Calibri"/>
        <family val="2"/>
        <scheme val="minor"/>
      </rPr>
      <t>*</t>
    </r>
    <r>
      <rPr>
        <b/>
        <sz val="12"/>
        <color theme="1"/>
        <rFont val="Calibri"/>
        <family val="2"/>
        <scheme val="minor"/>
      </rPr>
      <t xml:space="preserve"> حسب القطاع في مجلس التعاون</t>
    </r>
  </si>
  <si>
    <r>
      <t>جدول 9: المدرسون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t>
    </r>
  </si>
  <si>
    <r>
      <t>جدول 10: المدرسون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(خاص)</t>
    </r>
  </si>
  <si>
    <r>
      <t xml:space="preserve"> Table 17: Early Childhood</t>
    </r>
    <r>
      <rPr>
        <b/>
        <vertAlign val="superscript"/>
        <sz val="12"/>
        <color theme="1"/>
        <rFont val="Calibri"/>
        <family val="2"/>
        <scheme val="minor"/>
      </rPr>
      <t>*</t>
    </r>
    <r>
      <rPr>
        <b/>
        <sz val="12"/>
        <color theme="1"/>
        <rFont val="Calibri"/>
        <family val="2"/>
        <scheme val="minor"/>
      </rPr>
      <t xml:space="preserve"> Institutions by Sector and Gender in GCC Countries </t>
    </r>
  </si>
  <si>
    <r>
      <t>جدول 17: مؤسسات مرحلة الطفولة المبكرة</t>
    </r>
    <r>
      <rPr>
        <b/>
        <vertAlign val="superscript"/>
        <sz val="12"/>
        <color theme="1"/>
        <rFont val="Calibri"/>
        <family val="2"/>
        <scheme val="minor"/>
      </rPr>
      <t>*</t>
    </r>
    <r>
      <rPr>
        <b/>
        <sz val="12"/>
        <color theme="1"/>
        <rFont val="Calibri"/>
        <family val="2"/>
        <scheme val="minor"/>
      </rPr>
      <t xml:space="preserve"> حسب القطاع والنوع في دول مجلس التعاون</t>
    </r>
  </si>
  <si>
    <t>جدول 1 : الطلاب في مرحلة الطفولة المبكرة حسب الجنسية والنوع في دول مجلس التعاون (حكومي)</t>
  </si>
  <si>
    <t>جدول 2 :الطلاب في مرحلة الطفولة المبكرة حسب الجنسية والنوع في دول مجلس التعاون (خاص)</t>
  </si>
  <si>
    <t>جدول 3: الطلاب في مرحلة الطفولة المبكرة حسب الجنسية والنوع في دول مجلس التعاون  ( حكومي وخاص)</t>
  </si>
  <si>
    <t>جدول 9: المدرسون في مرحلة الطفولة المبكرة حسب الجنسية والنوع في دول مجلس التعاون (حكومي)</t>
  </si>
  <si>
    <t>جدول 10: المدرسون في مرحلة الطفولة المبكرة حسب الجنسية والنوع في دول مجلس التعاون  (خاص)</t>
  </si>
  <si>
    <t>جدول 11: المدرسون في مرحلة الطفولة المبكرة حسب الجنسية والنوع  في دول مجلس التعاون ( حكومي وخاص)</t>
  </si>
  <si>
    <r>
      <t>جدول  17: مؤسسات مرحلة الطفولة المبكرة</t>
    </r>
    <r>
      <rPr>
        <sz val="10"/>
        <color theme="1"/>
        <rFont val="Arial"/>
        <family val="2"/>
      </rPr>
      <t xml:space="preserve">  حسب القطاع  والنوع في دول مجلس التعاون</t>
    </r>
  </si>
  <si>
    <r>
      <t>Table 17: Early Childhood</t>
    </r>
    <r>
      <rPr>
        <sz val="10"/>
        <color theme="1"/>
        <rFont val="Calibri Light"/>
        <family val="2"/>
      </rPr>
      <t xml:space="preserve"> Institutions by Sector  and Gender in GCC Countries </t>
    </r>
  </si>
  <si>
    <t>Table 11: Early Childhood Stage Teachers by Nationality and Gender in GCC Countries   (Governmental and Private)</t>
  </si>
  <si>
    <r>
      <t>شكل 1: طلاب مرحلة الطفولة المبكرة</t>
    </r>
    <r>
      <rPr>
        <sz val="10"/>
        <color theme="1"/>
        <rFont val="Arial"/>
        <family val="2"/>
      </rPr>
      <t xml:space="preserve"> في مجلس التعاون (حكومي)</t>
    </r>
  </si>
  <si>
    <t>شكل 2: معدل التغير في طلاب مرحلة الطفولة المبكرة في دول مجلس التعاون (حكومي)</t>
  </si>
  <si>
    <t>شكل 3: طلاب مرحلة الطفولة المبكرة في دول مجلس التعاون (خاص)</t>
  </si>
  <si>
    <t>شكل 4 : معدل التغير في طلاب مرحلة الطفولة المبكرة في دول مجلس التعاون (خاص)</t>
  </si>
  <si>
    <t>شكل 5: طلاب مرحلة الطفولة المبكرة في مجلس التعاون (حكومي وخاص)</t>
  </si>
  <si>
    <t>شكل 6: معدل التغير في طلاب مرحلة الطفولة المبكرة في دول مجلس التعاون (حكومي وخاص)</t>
  </si>
  <si>
    <t>شكل 7: التوزيع النسبي لطلبة مرحلة الطفولة المبكرة حسب القطاع في مجلس التعاون</t>
  </si>
  <si>
    <r>
      <t>Figure 1: Early Childhood</t>
    </r>
    <r>
      <rPr>
        <sz val="10"/>
        <color theme="1"/>
        <rFont val="Calibri Light"/>
        <family val="2"/>
      </rPr>
      <t xml:space="preserve"> Students in GCC  (Governmental)</t>
    </r>
  </si>
  <si>
    <t>التعليم هو أحد أهم عناصر الحياة التي تعطي للإنسان معنى لوجوده؛ فالتعليم هو عملية اكتساب المهارات، والخبرات، والمعلومات التي يحتاج إليها الإنسان ليكون قادراً على الإبداع، وخلق الجديد، والإضافة إلى الإنسانية وإلى التراكم المعرفي الذي يزال مستمراً.</t>
  </si>
  <si>
    <t>Education is one of the most important elements of life that give humans meaning to his existence; Education is the process of acquiring skills, experiences, and information needed by the human to be able to creativity, and creating the new, and the addendum to humanity and to the knowledge accumulation, which continues.</t>
  </si>
  <si>
    <t>2014/2015</t>
  </si>
  <si>
    <t>2015/2014</t>
  </si>
  <si>
    <t>2011/2012 -2014/2015</t>
  </si>
  <si>
    <t>Issue No. 3</t>
  </si>
  <si>
    <r>
      <t>السعودية</t>
    </r>
    <r>
      <rPr>
        <vertAlign val="superscript"/>
        <sz val="11"/>
        <color indexed="8"/>
        <rFont val="Calibri"/>
        <family val="2"/>
        <scheme val="minor"/>
      </rPr>
      <t>*</t>
    </r>
  </si>
  <si>
    <r>
      <t>KSA</t>
    </r>
    <r>
      <rPr>
        <vertAlign val="superscript"/>
        <sz val="10"/>
        <color indexed="8"/>
        <rFont val="Calibri"/>
        <family val="2"/>
        <scheme val="minor"/>
      </rPr>
      <t>*</t>
    </r>
  </si>
  <si>
    <t>This publication is divided into four main chapters: chapter One: the student, chapter two: teachers, the third chapter: educational institutions and chapter four: indicators. Also, this bulletin shows statistical tables supported charts during the period from 2011/2012  -2014 / 2015.</t>
  </si>
  <si>
    <t xml:space="preserve"> </t>
  </si>
  <si>
    <t>Total Enrollment Rate</t>
  </si>
  <si>
    <r>
      <rPr>
        <b/>
        <sz val="12"/>
        <color theme="1"/>
        <rFont val="GE SS Text Bold"/>
        <family val="1"/>
        <charset val="178"/>
      </rPr>
      <t xml:space="preserve"> تعليم الكبار:</t>
    </r>
    <r>
      <rPr>
        <sz val="12"/>
        <color theme="1"/>
        <rFont val="GE SS Text Light"/>
        <family val="1"/>
        <charset val="178"/>
      </rPr>
      <t xml:space="preserve"> تعليم يستهدف على وجه التحديد الأفراد الذين يعتبرهم مجتمعهم  بالغين (كباراً) وذلك  لتحسين مؤهلاتهم التقنية أو المهنية، وتطوير كفاءاتهم، وإثراء معارفهم بهدف إتمام مستوى من مستويات التعليم النظامي، أو اكتساب أو إنعاش أو تحديث المعارف والمهارات والكفاءات في مجال محدد. ويشمل ذلك أيضا ما يمكن أن  يعرف بالتعليم المستمر أو  التعليم المتكرر أو تعليم الفرصة الثانية.</t>
    </r>
  </si>
  <si>
    <t>لا شك أن إحصاءات التعليم تلعب دوراً هاما أساسيا في إعداد التقارير، ورسم الخطط والسياسات الاستراتيجية، واتخاذ القرارات التي تساهم في رفع العملية التعليمية في أي مجتمع، وتحقيق الأهداف التنموية المرسومة.</t>
  </si>
  <si>
    <r>
      <rPr>
        <b/>
        <sz val="12"/>
        <color theme="1"/>
        <rFont val="GE SS Text Bold"/>
        <family val="1"/>
        <charset val="178"/>
      </rPr>
      <t>العام الأكاديمي:</t>
    </r>
    <r>
      <rPr>
        <sz val="11"/>
        <color theme="1"/>
        <rFont val="Calibri"/>
        <family val="2"/>
        <scheme val="minor"/>
      </rPr>
      <t xml:space="preserve"> </t>
    </r>
    <r>
      <rPr>
        <sz val="11"/>
        <color theme="1"/>
        <rFont val="GE SS Text Light"/>
        <family val="1"/>
        <charset val="178"/>
      </rPr>
      <t xml:space="preserve">فترة التعليم أو الامتحان السنوية التي يحضر الطلاب أثناءها المقررات الدراسية أو يخضعوا للامتحانات النهائية، دون حساب فترات الاستراحة القصيرة. ويمكن أن تكون السنة الأكاديمية أقصر من </t>
    </r>
    <r>
      <rPr>
        <sz val="11"/>
        <color theme="1"/>
        <rFont val="Arial"/>
        <family val="2"/>
      </rPr>
      <t>12</t>
    </r>
    <r>
      <rPr>
        <sz val="11"/>
        <color theme="1"/>
        <rFont val="GE SS Text Light"/>
        <family val="1"/>
        <charset val="178"/>
      </rPr>
      <t xml:space="preserve"> شهراً، ولكنها لا تقل عادة عن تسعة أشهر. ويمكن أن تتفاوت تبعاً لمستويات التعليم المختلفة أو تبعاً لأنواع مؤسسات التعليم في البلد وهذا أيضا يعود إلى  ما يطلق عليه تسمية “السنة الدراسية” بالنسبة لمستويات التعليم ما قبل العالي.</t>
    </r>
  </si>
  <si>
    <r>
      <t>شكل 3: طلاب مرحلة الطفولة المبكرة</t>
    </r>
    <r>
      <rPr>
        <b/>
        <vertAlign val="superscript"/>
        <sz val="12"/>
        <color theme="1"/>
        <rFont val="Calibri"/>
        <family val="2"/>
        <scheme val="minor"/>
      </rPr>
      <t>*</t>
    </r>
    <r>
      <rPr>
        <b/>
        <sz val="12"/>
        <color theme="1"/>
        <rFont val="Calibri"/>
        <family val="2"/>
        <scheme val="minor"/>
      </rPr>
      <t xml:space="preserve"> في مجلس التعاون (خاص)</t>
    </r>
  </si>
  <si>
    <t xml:space="preserve">شكل 12: طلاب مرحلة التعليم المدرسي في مجلس التعاون (حكومي وخاص) </t>
  </si>
  <si>
    <t>Figure 12: School Education Students in GCC (Governmental and Private)</t>
  </si>
  <si>
    <t>شكل 12: طلاب مرحلة التعليم المدرسي في مجلس التعاون (حكومي وخاص)</t>
  </si>
  <si>
    <t>Figure 12: School Education Students in GCC (Governmentel and Private)</t>
  </si>
  <si>
    <t>شكل 13: التوزيع النسبي لطلاب مرحلة التعليم المدرسي حسب النوع في مجلس التعاون (حكومي وخاص)</t>
  </si>
  <si>
    <t>Figure 13: Percentage Distribution of Students in School Education Level by Gender in GCC (Governmental and Private)</t>
  </si>
  <si>
    <t>Figure 13: Percentage Distribution of Students in School Education Level by Gender in GCC (Governmentel and Private)</t>
  </si>
  <si>
    <t>* Number of teachers declined due to merge with general education teachers</t>
  </si>
  <si>
    <t>جدول 21: مؤشرات التعليم حسب المرحلة التعليمية  في دول مجلس التعاون</t>
  </si>
  <si>
    <t>جدول 21: مؤشرات التعليم حسب المرحلة التعليمية في دول مجلس التعاون</t>
  </si>
  <si>
    <t>Table 21:Education Indicators by Educational Stages in GCC Countries</t>
  </si>
  <si>
    <t>إجمالي معدل الالتحاق</t>
  </si>
  <si>
    <t>صافي معدل الالتحاق</t>
  </si>
  <si>
    <r>
      <t>(</t>
    </r>
    <r>
      <rPr>
        <sz val="12"/>
        <color rgb="FF000000"/>
        <rFont val="GE SS Text Bold"/>
        <family val="1"/>
        <charset val="178"/>
      </rPr>
      <t xml:space="preserve"> </t>
    </r>
    <r>
      <rPr>
        <sz val="12"/>
        <color rgb="FF000000"/>
        <rFont val="GE SS Text Light"/>
        <family val="1"/>
        <charset val="178"/>
      </rPr>
      <t>ـــ</t>
    </r>
    <r>
      <rPr>
        <sz val="12"/>
        <color rgb="FF000000"/>
        <rFont val="GE SS Text Bold"/>
        <family val="1"/>
        <charset val="178"/>
      </rPr>
      <t xml:space="preserve"> </t>
    </r>
    <r>
      <rPr>
        <sz val="12"/>
        <color rgb="FF000000"/>
        <rFont val="Calibri"/>
        <family val="2"/>
        <scheme val="minor"/>
      </rPr>
      <t>) Nil “ Zero “</t>
    </r>
  </si>
  <si>
    <r>
      <rPr>
        <b/>
        <sz val="11"/>
        <color theme="1"/>
        <rFont val="GE SS Text Bold"/>
        <family val="1"/>
        <charset val="178"/>
      </rPr>
      <t>إجمالي معدل الإلتحاق:</t>
    </r>
    <r>
      <rPr>
        <b/>
        <sz val="12"/>
        <color theme="1"/>
        <rFont val="GE SS Text Light"/>
        <family val="1"/>
        <charset val="178"/>
      </rPr>
      <t xml:space="preserve"> </t>
    </r>
    <r>
      <rPr>
        <sz val="12"/>
        <color theme="1"/>
        <rFont val="GE SS Text Light"/>
        <family val="1"/>
        <charset val="178"/>
      </rPr>
      <t>مجموع  الطلاب الملتحقين بمرحلة مدرسية  بغض النظر عن أعمارهم، معبرا عنهم كنسبة مئوية من السكان في السن الرسمية لدخول تلك المرحلة، ويتم احتسابه بقسمة إجمالي عدد الطلاب في  مرحلة مدرسية معينة بغض النظر عن العمر على عدد السكان في السن الرسمية لدخول تلك المرحلة وضرب الناتج في 100.</t>
    </r>
  </si>
  <si>
    <r>
      <rPr>
        <sz val="12"/>
        <color theme="1"/>
        <rFont val="GE SS Text Bold"/>
        <family val="1"/>
        <charset val="178"/>
      </rPr>
      <t xml:space="preserve"> </t>
    </r>
    <r>
      <rPr>
        <b/>
        <sz val="12"/>
        <color theme="1"/>
        <rFont val="GE SS Text Bold"/>
        <family val="1"/>
        <charset val="178"/>
      </rPr>
      <t>التعليم المدرسي:</t>
    </r>
    <r>
      <rPr>
        <sz val="11"/>
        <color theme="1"/>
        <rFont val="Calibri"/>
        <family val="2"/>
        <scheme val="minor"/>
      </rPr>
      <t xml:space="preserve"> </t>
    </r>
    <r>
      <rPr>
        <sz val="12"/>
        <color theme="1"/>
        <rFont val="GE SS Text Light"/>
        <family val="1"/>
        <charset val="178"/>
      </rPr>
      <t xml:space="preserve"> التعليم الذي يستهدف الصفوف (1-12)</t>
    </r>
  </si>
  <si>
    <t xml:space="preserve">Table 19: Adult Education Institutions by  Gender in GCC Countries </t>
  </si>
  <si>
    <r>
      <rPr>
        <b/>
        <sz val="11"/>
        <color theme="1"/>
        <rFont val="GE SS Text Bold"/>
        <family val="1"/>
        <charset val="178"/>
      </rPr>
      <t>تنمية الطفولة المبكرة (الحضانات + رياض الأطفال):</t>
    </r>
    <r>
      <rPr>
        <sz val="11"/>
        <color theme="1"/>
        <rFont val="GEss"/>
      </rPr>
      <t xml:space="preserve"> </t>
    </r>
    <r>
      <rPr>
        <sz val="11"/>
        <color theme="1"/>
        <rFont val="GE SS Text Light"/>
        <family val="1"/>
        <charset val="178"/>
      </rPr>
      <t>مرحلة تعزيز إنماء الأطفال المبكّر معرفياً وجسدياً واجتماعياً وعاطفياً ولتعريف صغار الأطفال على التعليم المنظّم خارج إطار البيئة العائلية. ويطلق عليه مستوى (إسكد صفر)  ويشير إلى برامج تعليم الطفولة المبكّرة التي تحتوي على عنصر تعليمي مقصود. وتهدف هذه البرامج إلى تنمية المهارات الاجتماعية والعاطفية الضرورية للمشاركة في المدرسة والمجتمع. كما وتنمي هذه البرامج بعض المهارات اللازمة للاستعداد للتعليم الأكاديمي وتعدّ الأطفال للدخول إلى التعليم الابتدائي. وتستهدف الأطفال في الفئة العمرية ( 0 - أقل من 3 سنوات)  والمعروف باسم الحضانات والفئة العمرية من 3 سنوات إلى ما قبل الابتدائي ويطلق عليها رياض الأطفال.</t>
    </r>
  </si>
  <si>
    <r>
      <rPr>
        <b/>
        <sz val="12"/>
        <color theme="1"/>
        <rFont val="GE SS Text Bold"/>
        <family val="1"/>
        <charset val="178"/>
      </rPr>
      <t>التعليم الأكاديمي (العام):</t>
    </r>
    <r>
      <rPr>
        <b/>
        <sz val="12"/>
        <color theme="1"/>
        <rFont val="GE SS Text Light"/>
        <family val="1"/>
        <charset val="178"/>
      </rPr>
      <t xml:space="preserve"> </t>
    </r>
    <r>
      <rPr>
        <sz val="12"/>
        <color theme="1"/>
        <rFont val="GE SS Text Light"/>
        <family val="1"/>
        <charset val="178"/>
      </rPr>
      <t>برامج التعليم التي صُمّمت لتطوير المعارف العامة للمتعلمين، ومهاراتهم وكفاءاتهم وإلمامهم بالقراءة والكتابة والمهارات الحسابية، والذي يُعدُّ الطلاب عادة نحو برامج تعليمية أكثر تقدما على نفس مستويات إسكد أو مستويات أعلى منها ولإرساء أسس التعلّم مدى الحياة. وعلى وجه العموم تستند برامج التعليم العام في العادة إلى تعليم على مستوى المدرسة أو الكلية. ويشمل التعليم العام البرامج التعليمية المصمّمة لإعداد الطلاب لدخول التعليم المهني، ولكن لا تعدَ الطلاب للعمل في مهنة أو عمل محدد أو فئة من المهن أو الأعمال، كما أنها لا تؤدي مباشرة إلى الحصول على مؤهل يتصل بسوق العمل</t>
    </r>
  </si>
  <si>
    <r>
      <rPr>
        <b/>
        <sz val="12"/>
        <color theme="1"/>
        <rFont val="GE SS Text Bold"/>
        <family val="1"/>
        <charset val="178"/>
      </rPr>
      <t>صافي معدل الإلتحاق:</t>
    </r>
    <r>
      <rPr>
        <b/>
        <sz val="12"/>
        <color theme="1"/>
        <rFont val="GE SS Text Light"/>
        <family val="1"/>
        <charset val="178"/>
      </rPr>
      <t xml:space="preserve"> </t>
    </r>
    <r>
      <rPr>
        <sz val="12"/>
        <color theme="1"/>
        <rFont val="GE SS Text Light"/>
        <family val="1"/>
        <charset val="178"/>
      </rPr>
      <t>الطلاب</t>
    </r>
    <r>
      <rPr>
        <b/>
        <sz val="12"/>
        <color theme="1"/>
        <rFont val="GE SS Text Light"/>
        <family val="1"/>
        <charset val="178"/>
      </rPr>
      <t xml:space="preserve"> </t>
    </r>
    <r>
      <rPr>
        <sz val="12"/>
        <color theme="1"/>
        <rFont val="GE SS Text Light"/>
        <family val="1"/>
        <charset val="178"/>
      </rPr>
      <t xml:space="preserve">الملتحقون الجدد بمرحلة مدرسية  والذين ينتمون إلى السن الرسمية لدخول المرحلة المدرسية، معبرا عنهم كنسبة مئوية من السكان في نفس السن، ويتم احتسابه بقسمة عدد الطلاب في السن الرسمية لدخول مرحلة مدرسية معينة على عدد السكان في نفس السن وضرب الناتج في 100. </t>
    </r>
  </si>
  <si>
    <r>
      <t xml:space="preserve">وتنقسم هذه النشرة إلى أربعة فصول رئيسية تستعرض  الطلاب،المدرسون،  المؤسسات التعليمية وأخيرا المؤشرات. حيث تستعرض النشرة الجداول الإحصائية المدعمة بالرسوم البيانية خلال الفترة من </t>
    </r>
    <r>
      <rPr>
        <sz val="12"/>
        <color rgb="FF000000"/>
        <rFont val="Arial"/>
        <family val="2"/>
      </rPr>
      <t>2012/2011م -2015/2014</t>
    </r>
    <r>
      <rPr>
        <sz val="12"/>
        <color rgb="FF000000"/>
        <rFont val="GE SS Text Light"/>
        <family val="1"/>
        <charset val="178"/>
      </rPr>
      <t>م.</t>
    </r>
  </si>
  <si>
    <r>
      <t>Table 1: Early Childhood</t>
    </r>
    <r>
      <rPr>
        <b/>
        <vertAlign val="superscript"/>
        <sz val="12"/>
        <color theme="1"/>
        <rFont val="Calibri"/>
        <family val="2"/>
        <scheme val="minor"/>
      </rPr>
      <t>*</t>
    </r>
    <r>
      <rPr>
        <b/>
        <sz val="12"/>
        <color theme="1"/>
        <rFont val="Calibri"/>
        <family val="2"/>
        <scheme val="minor"/>
      </rPr>
      <t xml:space="preserve"> Students by Nationality and Gender in GCC Countries (Governmental)</t>
    </r>
  </si>
  <si>
    <r>
      <t>Table 2: Early Childhood</t>
    </r>
    <r>
      <rPr>
        <b/>
        <vertAlign val="superscript"/>
        <sz val="12"/>
        <color theme="1"/>
        <rFont val="Calibri"/>
        <family val="2"/>
        <scheme val="minor"/>
      </rPr>
      <t>*</t>
    </r>
    <r>
      <rPr>
        <b/>
        <sz val="12"/>
        <color theme="1"/>
        <rFont val="Calibri"/>
        <family val="2"/>
        <scheme val="minor"/>
      </rPr>
      <t xml:space="preserve"> Students by Nationality and Gender in GCC Countries (Private)</t>
    </r>
  </si>
  <si>
    <r>
      <t>Figure 4: Change Rate in Early Childhood</t>
    </r>
    <r>
      <rPr>
        <b/>
        <vertAlign val="superscript"/>
        <sz val="12"/>
        <color theme="1"/>
        <rFont val="Calibri"/>
        <family val="2"/>
        <scheme val="minor"/>
      </rPr>
      <t>*</t>
    </r>
    <r>
      <rPr>
        <b/>
        <sz val="12"/>
        <color theme="1"/>
        <rFont val="Calibri"/>
        <family val="2"/>
        <scheme val="minor"/>
      </rPr>
      <t xml:space="preserve"> Students in GCC Countries (Private)</t>
    </r>
  </si>
  <si>
    <r>
      <t>Figure 3: Early Childhood</t>
    </r>
    <r>
      <rPr>
        <b/>
        <vertAlign val="superscript"/>
        <sz val="12"/>
        <color theme="1"/>
        <rFont val="Calibri"/>
        <family val="2"/>
        <scheme val="minor"/>
      </rPr>
      <t>*</t>
    </r>
    <r>
      <rPr>
        <b/>
        <sz val="12"/>
        <color theme="1"/>
        <rFont val="Calibri"/>
        <family val="2"/>
        <scheme val="minor"/>
      </rPr>
      <t xml:space="preserve"> Students in GCC (Private)</t>
    </r>
  </si>
  <si>
    <r>
      <t>شكل 4: معدل التغير في طلاب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(خاص)</t>
    </r>
  </si>
  <si>
    <r>
      <t>جدول 3: الطلاب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 وخاص)</t>
    </r>
  </si>
  <si>
    <r>
      <t>Table 3: Early Childhood</t>
    </r>
    <r>
      <rPr>
        <b/>
        <vertAlign val="superscript"/>
        <sz val="12"/>
        <color theme="1"/>
        <rFont val="Calibri"/>
        <family val="2"/>
        <scheme val="minor"/>
      </rPr>
      <t>*</t>
    </r>
    <r>
      <rPr>
        <b/>
        <sz val="12"/>
        <color theme="1"/>
        <rFont val="Calibri"/>
        <family val="2"/>
        <scheme val="minor"/>
      </rPr>
      <t xml:space="preserve"> Students by Nationality and Gender in GCC Countries (Governmental and Private)</t>
    </r>
  </si>
  <si>
    <r>
      <t>Figure 5: Early Childhood</t>
    </r>
    <r>
      <rPr>
        <b/>
        <vertAlign val="superscript"/>
        <sz val="12"/>
        <color theme="1"/>
        <rFont val="Calibri"/>
        <family val="2"/>
        <scheme val="minor"/>
      </rPr>
      <t>*</t>
    </r>
    <r>
      <rPr>
        <b/>
        <sz val="12"/>
        <color theme="1"/>
        <rFont val="Calibri"/>
        <family val="2"/>
        <scheme val="minor"/>
      </rPr>
      <t xml:space="preserve"> Students in GCC (Governmental and Private)</t>
    </r>
  </si>
  <si>
    <r>
      <t>Figure 7: Percentage Distribution of Students in Early Childhood</t>
    </r>
    <r>
      <rPr>
        <b/>
        <vertAlign val="superscript"/>
        <sz val="12"/>
        <color theme="1"/>
        <rFont val="Calibri"/>
        <family val="2"/>
        <scheme val="minor"/>
      </rPr>
      <t>*</t>
    </r>
    <r>
      <rPr>
        <b/>
        <sz val="12"/>
        <color theme="1"/>
        <rFont val="Calibri"/>
        <family val="2"/>
        <scheme val="minor"/>
      </rPr>
      <t xml:space="preserve"> Stage by Sector in GCC</t>
    </r>
  </si>
  <si>
    <t>شكل 11: معدل التغير في طلاب مرحلة التعليم المدرسي حسب النوع في مجلس التعاون (خاص)</t>
  </si>
  <si>
    <t>Figure 11: Change Rate in School Education Students by Gender in GCC (Private)</t>
  </si>
  <si>
    <t>شكل 10: طلاب مرحلة التعليم المدرسي حسب النوع في مجلس التعاون (خاص)</t>
  </si>
  <si>
    <t>Figure 10: School Education Students by Gender in GCC (Private)</t>
  </si>
  <si>
    <r>
      <t>Table 9: Early Childhood</t>
    </r>
    <r>
      <rPr>
        <b/>
        <vertAlign val="superscript"/>
        <sz val="12"/>
        <color theme="1"/>
        <rFont val="Calibri"/>
        <family val="2"/>
        <scheme val="minor"/>
      </rPr>
      <t>*</t>
    </r>
    <r>
      <rPr>
        <b/>
        <sz val="12"/>
        <color theme="1"/>
        <rFont val="Calibri"/>
        <family val="2"/>
        <scheme val="minor"/>
      </rPr>
      <t xml:space="preserve"> Stage Teachers by Nationality and Gender in GCC Countries (Govermental)</t>
    </r>
  </si>
  <si>
    <r>
      <t>Table 10: Early Childhood</t>
    </r>
    <r>
      <rPr>
        <b/>
        <vertAlign val="superscript"/>
        <sz val="12"/>
        <color theme="1"/>
        <rFont val="Calibri"/>
        <family val="2"/>
        <scheme val="minor"/>
      </rPr>
      <t>*</t>
    </r>
    <r>
      <rPr>
        <b/>
        <sz val="12"/>
        <color theme="1"/>
        <rFont val="Calibri"/>
        <family val="2"/>
        <scheme val="minor"/>
      </rPr>
      <t xml:space="preserve"> Stage Teachers by Nationality and Gender in GCC Countries (Private)</t>
    </r>
  </si>
  <si>
    <r>
      <t>جدول 11: المدرسون في مرحلة الطفولة المبكرة</t>
    </r>
    <r>
      <rPr>
        <b/>
        <vertAlign val="superscript"/>
        <sz val="12"/>
        <color theme="1"/>
        <rFont val="Calibri"/>
        <family val="2"/>
        <scheme val="minor"/>
      </rPr>
      <t>*</t>
    </r>
    <r>
      <rPr>
        <b/>
        <sz val="12"/>
        <color theme="1"/>
        <rFont val="Calibri"/>
        <family val="2"/>
        <scheme val="minor"/>
      </rPr>
      <t xml:space="preserve"> حسب الجنسية والنوع  في دول مجلس التعاون (حكومي وخاص)</t>
    </r>
  </si>
  <si>
    <t>Table 11: Early Childhood Stage* Teachers by Nationality and Gender in GCC Countries (Governmental and Private)</t>
  </si>
  <si>
    <t>جدول 12: مدرسو مرحلة التعليم المدرسي حسب الجنسية والنوع  في دول مجلس التعاون (حكومي)</t>
  </si>
  <si>
    <t>Table 12: School Education Teachers by Nationality and Gender in GCC Countries (Governmental)</t>
  </si>
  <si>
    <t>Table 21: Education Indicators by Educational Stage in GCC Countries</t>
  </si>
  <si>
    <t>المرحلة الإبتدائية Primary Stage</t>
  </si>
  <si>
    <t>المرحلة الإعدادية Intermediate Stage</t>
  </si>
  <si>
    <t>مايو</t>
  </si>
  <si>
    <t>May 2017</t>
  </si>
  <si>
    <t>مجلس التعاون 
  GCC</t>
  </si>
  <si>
    <t xml:space="preserve">مجلس التعاون </t>
  </si>
  <si>
    <t>Secondary Stage المرحلة الثانوية</t>
  </si>
  <si>
    <r>
      <t xml:space="preserve">1 </t>
    </r>
    <r>
      <rPr>
        <sz val="12"/>
        <color rgb="FF000000"/>
        <rFont val="GE SS Text Light"/>
        <family val="1"/>
        <charset val="178"/>
      </rPr>
      <t>- تم عرض المجموع في الجداول في حال توفرت بيانات جميع دول المجلس فقط وبخلاف ذلك تعرض البيانات المتوفرة بدون مجموع عام.</t>
    </r>
  </si>
  <si>
    <r>
      <t>2</t>
    </r>
    <r>
      <rPr>
        <sz val="12"/>
        <color rgb="FF000000"/>
        <rFont val="GE SS Text Light"/>
        <family val="1"/>
        <charset val="178"/>
      </rPr>
      <t xml:space="preserve"> - تم ترتيب دول المجلس وفقا للترتيب الأبجدي باللغة العربية.</t>
    </r>
  </si>
  <si>
    <r>
      <t xml:space="preserve">3 </t>
    </r>
    <r>
      <rPr>
        <sz val="12"/>
        <color rgb="FF000000"/>
        <rFont val="GE SS Text Light"/>
        <family val="1"/>
        <charset val="178"/>
      </rPr>
      <t>- تختلف الفئة العمرية لدخول مرحلة دراسية معينة للطلاب الملتحقين من دولة إلى أخرى.</t>
    </r>
  </si>
  <si>
    <r>
      <t>5</t>
    </r>
    <r>
      <rPr>
        <sz val="12"/>
        <color rgb="FF000000"/>
        <rFont val="GE SS Text Light"/>
        <family val="1"/>
        <charset val="178"/>
      </rPr>
      <t xml:space="preserve"> - الجامعات والكليات بالخارج تتضمن جميع الجامعات والكليات خارج الدولة وتتضمن الدول الخليجية والعربية.</t>
    </r>
  </si>
  <si>
    <r>
      <t xml:space="preserve">6 </t>
    </r>
    <r>
      <rPr>
        <sz val="12"/>
        <color rgb="FF000000"/>
        <rFont val="GE SS Text Light"/>
        <family val="1"/>
        <charset val="178"/>
      </rPr>
      <t>- مؤسسات التعليم الأخرى تشمل جميع المؤسسات التعليمية التي لم يرد تصنيفها في الجداول مثل معاهد الشريعة والقضاء...الخ.</t>
    </r>
  </si>
  <si>
    <r>
      <t xml:space="preserve">7 </t>
    </r>
    <r>
      <rPr>
        <sz val="12"/>
        <color rgb="FF000000"/>
        <rFont val="GE SS Text Light"/>
        <family val="1"/>
        <charset val="178"/>
      </rPr>
      <t xml:space="preserve">- المفاهيم والمصطلحات المستخدمة في هذه النشرة وفق ما جاءت في التصنيف الدولي الموحد للتعليم ،إسكد </t>
    </r>
    <r>
      <rPr>
        <sz val="12"/>
        <color rgb="FF000000"/>
        <rFont val="Arial"/>
        <family val="2"/>
      </rPr>
      <t>2011</t>
    </r>
    <r>
      <rPr>
        <sz val="12"/>
        <color rgb="FF000000"/>
        <rFont val="GE SS Text Light"/>
        <family val="1"/>
        <charset val="178"/>
      </rPr>
      <t>، منظمة الأمم المتحدة للتربية والعلوم والثقافة (اليونسكو).</t>
    </r>
  </si>
  <si>
    <r>
      <t>8-</t>
    </r>
    <r>
      <rPr>
        <sz val="12"/>
        <color rgb="FF000000"/>
        <rFont val="GE SS Text Light"/>
        <family val="1"/>
        <charset val="178"/>
      </rPr>
      <t xml:space="preserve"> بيانات الإجمالي لدول مجلس التعاون الخاصة بالطلبة والمدرسين تشمل مواطنين الدولة المقيمين داخل حدودها ويستبعد الخليجيين المقيمين داخلها.</t>
    </r>
  </si>
  <si>
    <t>9- Due to some updates made by countries in previous data published in last bulletin, the data in this bulletin cancel what has been published different from this bulletin.</t>
  </si>
  <si>
    <t>7 - Concepts and Defnitions used in this Bulliten  as the International Standard Classification of Education, ISCED 2011, the United Nations Educational, Scientific and Cultural (UNESCO).</t>
  </si>
  <si>
    <t>6 - Other higher educational institutions includes all institutions not listed in the table, eg: Sharia and the Judiciary institutes…etc.</t>
  </si>
  <si>
    <t>5 - Universities and Colleges Abroad means all Universities and Colleges outside a country including Gulf and Arab countries.</t>
  </si>
  <si>
    <t>3 - Students enrollment ages for an educational stage may differ from a country to country.</t>
  </si>
  <si>
    <t>2 - GCC countries are ranked according to Arabic alphabet.</t>
  </si>
  <si>
    <t>1 - GCC total is calculated when data of all six countries is available, otherwise data is shown without the total.</t>
  </si>
  <si>
    <r>
      <t>9-</t>
    </r>
    <r>
      <rPr>
        <sz val="12"/>
        <color rgb="FF000000"/>
        <rFont val="GE SS Text Light"/>
        <family val="1"/>
        <charset val="178"/>
      </rPr>
      <t xml:space="preserve"> نظراً لقيام الدول ببعض التحديثات على بيانات السنوات التي سبق نشرها في نشرات المركز السابقة، لذا تعتمد بيانات هذه النشرة ويلغى ما سبق نشرها من بيانات مختلفة عن النشرة الحالية</t>
    </r>
  </si>
  <si>
    <r>
      <t xml:space="preserve">4 </t>
    </r>
    <r>
      <rPr>
        <sz val="12"/>
        <color rgb="FF000000"/>
        <rFont val="GE SS Text Light"/>
        <family val="1"/>
        <charset val="178"/>
      </rPr>
      <t>- لا ينطبق تعليم الطفولة المبكرة الحكومي لمملكة البحرين وسلطنة عمان.</t>
    </r>
  </si>
  <si>
    <t>4 - Governmental Childhood stage is not applicable for Kingdom of Bahrain and Sultanate of Oman.</t>
  </si>
  <si>
    <t xml:space="preserve">8- The GCC total counts of citizen teachers or students is an aggregation of these country counts. It excludes GCC Citizens who are Teachers or Students from other GCC countries. </t>
  </si>
  <si>
    <t>شكل 16: التوزيع النسبي للدارسين بمراكز تعليم الكبار حسب النوع في مجلس التعاون</t>
  </si>
  <si>
    <t>Figure 16: Percentage Distribution of Participants in Adult Education Centers by Gender in GCC</t>
  </si>
  <si>
    <t>شكل 17: طلاب التعليم العالي في دول مجلس التعاون</t>
  </si>
  <si>
    <t>Figure 17: Students in High Education in GCC Countries</t>
  </si>
  <si>
    <t>شكل 18: معدل التغير لطلاب التعليم العالي في دول مجلس التعاون</t>
  </si>
  <si>
    <t>Figure 18: Change Rate of Students in High Education in GCC Countries</t>
  </si>
  <si>
    <r>
      <t>شكل 19: مدرسو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(حكومي)</t>
    </r>
  </si>
  <si>
    <r>
      <t>Figure 19: Teachers of Early childhood</t>
    </r>
    <r>
      <rPr>
        <b/>
        <vertAlign val="superscript"/>
        <sz val="11"/>
        <color theme="1"/>
        <rFont val="Calibri"/>
        <family val="2"/>
        <scheme val="minor"/>
      </rPr>
      <t>*</t>
    </r>
    <r>
      <rPr>
        <b/>
        <sz val="11"/>
        <color theme="1"/>
        <rFont val="Calibri"/>
        <family val="2"/>
        <scheme val="minor"/>
      </rPr>
      <t xml:space="preserve"> in GCC Countries (Governmental)</t>
    </r>
  </si>
  <si>
    <r>
      <t>شكل 20: معدل التغير في مدرسي مرحلة الطفولة</t>
    </r>
    <r>
      <rPr>
        <b/>
        <sz val="11"/>
        <color theme="1"/>
        <rFont val="Calibri"/>
        <family val="2"/>
        <scheme val="minor"/>
      </rPr>
      <t xml:space="preserve"> المبكرة</t>
    </r>
    <r>
      <rPr>
        <b/>
        <vertAlign val="superscript"/>
        <sz val="11"/>
        <color theme="1"/>
        <rFont val="Calibri"/>
        <family val="2"/>
        <scheme val="minor"/>
      </rPr>
      <t>*</t>
    </r>
    <r>
      <rPr>
        <b/>
        <sz val="11"/>
        <color theme="1"/>
        <rFont val="Calibri"/>
        <family val="2"/>
        <scheme val="minor"/>
      </rPr>
      <t xml:space="preserve"> في دول مجلس التعاون (حكومي)</t>
    </r>
  </si>
  <si>
    <r>
      <t>Figure 20: Change Rate of Teachers in Early childhood</t>
    </r>
    <r>
      <rPr>
        <b/>
        <vertAlign val="superscript"/>
        <sz val="12"/>
        <color theme="1"/>
        <rFont val="Calibri"/>
        <family val="2"/>
        <scheme val="minor"/>
      </rPr>
      <t>*</t>
    </r>
    <r>
      <rPr>
        <b/>
        <sz val="12"/>
        <color theme="1"/>
        <rFont val="Calibri"/>
        <family val="2"/>
        <scheme val="minor"/>
      </rPr>
      <t xml:space="preserve"> in GCC Countries (Governmental)</t>
    </r>
  </si>
  <si>
    <r>
      <t>شكل 21: مدرسو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(خاص)</t>
    </r>
  </si>
  <si>
    <r>
      <t>Figure 21: Teachers of Early Childhood</t>
    </r>
    <r>
      <rPr>
        <b/>
        <vertAlign val="superscript"/>
        <sz val="12"/>
        <color theme="1"/>
        <rFont val="Calibri"/>
        <family val="2"/>
        <scheme val="minor"/>
      </rPr>
      <t>*</t>
    </r>
    <r>
      <rPr>
        <b/>
        <sz val="12"/>
        <color theme="1"/>
        <rFont val="Calibri"/>
        <family val="2"/>
        <scheme val="minor"/>
      </rPr>
      <t xml:space="preserve"> in GCC Countries (Private)</t>
    </r>
  </si>
  <si>
    <r>
      <t>شكل 22: معدل التغير في مدرسي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(خاص)</t>
    </r>
  </si>
  <si>
    <r>
      <t>Figure 22: Change Rate of Teachers in Early Childhood</t>
    </r>
    <r>
      <rPr>
        <b/>
        <vertAlign val="superscript"/>
        <sz val="11.5"/>
        <color theme="1"/>
        <rFont val="Calibri"/>
        <family val="2"/>
        <scheme val="minor"/>
      </rPr>
      <t>*</t>
    </r>
    <r>
      <rPr>
        <b/>
        <sz val="11.5"/>
        <color theme="1"/>
        <rFont val="Calibri"/>
        <family val="2"/>
        <scheme val="minor"/>
      </rPr>
      <t xml:space="preserve"> in GCC Countries  (Private)</t>
    </r>
  </si>
  <si>
    <r>
      <t>شكل 23: نسبة مشاركة المدرسات الإناث في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(حكومي وخاص)</t>
    </r>
  </si>
  <si>
    <r>
      <t>Figure 23: Female Teachers Participation in Early Childhood</t>
    </r>
    <r>
      <rPr>
        <b/>
        <vertAlign val="superscript"/>
        <sz val="11.5"/>
        <color theme="1"/>
        <rFont val="Calibri"/>
        <family val="2"/>
        <scheme val="minor"/>
      </rPr>
      <t>*</t>
    </r>
    <r>
      <rPr>
        <b/>
        <sz val="11.5"/>
        <color theme="1"/>
        <rFont val="Calibri"/>
        <family val="2"/>
        <scheme val="minor"/>
      </rPr>
      <t xml:space="preserve"> in GCC Countries (Governmental and Private)</t>
    </r>
  </si>
  <si>
    <r>
      <t>شكل 24: نسبة مشاركة المدرسين المواطنين في مرحلة الطفولة المبكرة</t>
    </r>
    <r>
      <rPr>
        <b/>
        <vertAlign val="superscript"/>
        <sz val="12"/>
        <color theme="1"/>
        <rFont val="Calibri"/>
        <family val="2"/>
        <scheme val="minor"/>
      </rPr>
      <t>*</t>
    </r>
    <r>
      <rPr>
        <b/>
        <sz val="12"/>
        <color theme="1"/>
        <rFont val="Calibri"/>
        <family val="2"/>
        <scheme val="minor"/>
      </rPr>
      <t xml:space="preserve"> في دول مجلس التعاون ( حكومي وخاص)</t>
    </r>
  </si>
  <si>
    <r>
      <t>Figure 24: Citizen Teachers Participation in Early Childhood</t>
    </r>
    <r>
      <rPr>
        <b/>
        <vertAlign val="superscript"/>
        <sz val="12"/>
        <color theme="1"/>
        <rFont val="Calibri"/>
        <family val="2"/>
        <scheme val="minor"/>
      </rPr>
      <t>*</t>
    </r>
    <r>
      <rPr>
        <b/>
        <sz val="12"/>
        <color theme="1"/>
        <rFont val="Calibri"/>
        <family val="2"/>
        <scheme val="minor"/>
      </rPr>
      <t xml:space="preserve"> in GCC Countries (Governmental and Private)</t>
    </r>
  </si>
  <si>
    <t>شكل 25: معدل التغير في مدرسي التعليم المدرسي الحكومي حسب النوع في دول مجلس التعاون</t>
  </si>
  <si>
    <t>Figure 25: Change Rate of Teachers in Governmental School Education by Gender in GCC Countries</t>
  </si>
  <si>
    <t xml:space="preserve">Figure 26:Teachers in Governmental School Education by Gender in GCC Countries </t>
  </si>
  <si>
    <t>شكل 27: معدل التغير في مدرسي التعليم المدرسي الخاص في دول مجلس التعاون</t>
  </si>
  <si>
    <t xml:space="preserve">Figure 27: Change  Rate of Teachers in Private School Education in GCC Countries </t>
  </si>
  <si>
    <t xml:space="preserve">Figure 28: Teachers in Private School Education by Nationality in GCC Countries </t>
  </si>
  <si>
    <t>شكل 29: معدل التغير في مدرسي التعليم المدرسي حسب النوع في دول مجلس التعاون</t>
  </si>
  <si>
    <t>Figure 29: Change  Rate of Teachers in  School Education by Gender in GCC Countries</t>
  </si>
  <si>
    <t>شكل 30: معدل التغير في أعضاء هيئة التدريس في التعليم العالي في دول مجلس التعاون</t>
  </si>
  <si>
    <t>Figure 30: Change Rate of Faculty Staff in Higher Education in GCC Countries</t>
  </si>
  <si>
    <t>شكل 31: أعضاء هيئة التدريس في التعليم العالي حسب القطاع في دول مجلس التعاون</t>
  </si>
  <si>
    <t>Figure 31: Faculty Staff in Higher Education by Sector in GCC Countries</t>
  </si>
  <si>
    <r>
      <t>شكل 32: معدل التغير في أعداد مؤسسات مرحلة الطفولة المبكرة</t>
    </r>
    <r>
      <rPr>
        <b/>
        <vertAlign val="superscript"/>
        <sz val="12"/>
        <color theme="1"/>
        <rFont val="Calibri"/>
        <family val="2"/>
        <scheme val="minor"/>
      </rPr>
      <t>*</t>
    </r>
    <r>
      <rPr>
        <b/>
        <sz val="12"/>
        <color theme="1"/>
        <rFont val="Calibri"/>
        <family val="2"/>
        <scheme val="minor"/>
      </rPr>
      <t xml:space="preserve"> حسب القطاع في دول مجلس التعاون</t>
    </r>
  </si>
  <si>
    <r>
      <t>Figure 32: Change Rate in Number of Early Childhood</t>
    </r>
    <r>
      <rPr>
        <b/>
        <vertAlign val="superscript"/>
        <sz val="12"/>
        <color theme="1"/>
        <rFont val="Calibri"/>
        <family val="2"/>
        <scheme val="minor"/>
      </rPr>
      <t>*</t>
    </r>
    <r>
      <rPr>
        <b/>
        <sz val="12"/>
        <color theme="1"/>
        <rFont val="Calibri"/>
        <family val="2"/>
        <scheme val="minor"/>
      </rPr>
      <t xml:space="preserve"> Institutions by Sector in GCC Countries</t>
    </r>
  </si>
  <si>
    <t>شكل 33: معدل التغير في مؤسسات مرحلة التعليم المدرسي حسب القطاع في دول مجلس التعاون</t>
  </si>
  <si>
    <t xml:space="preserve">Figure 33: Change Rate of School Education Institusions by Sector in GCC Countries </t>
  </si>
  <si>
    <t>شكل 34: معدل التغير في أعداد مؤسسات تعليم الكبار في دول مجلس التعاون</t>
  </si>
  <si>
    <t>Figure 34: Change Rate in Numbers of Adult Education Institusions in GCC Countries</t>
  </si>
  <si>
    <t>شكل 35: التوزيع النسبي لمؤسسات التعليم العالي حسب القطاع في دول مجلس التعاون</t>
  </si>
  <si>
    <t>Figure 35: Percentage Distribution of Higher Education Institusions by Sector in GCC Countries</t>
  </si>
  <si>
    <t>شكل 36: معدل الطلاب لكل مدرس حسب المرحلة في دول مجلس التعاون، 2015/2014م</t>
  </si>
  <si>
    <t>Figure36: Students per Teacher Rate by Stage in GCC Countries, 2014/2015</t>
  </si>
  <si>
    <t>شكل 26: مدرسوا التعليم المدرسي الحكومي حسب النوع في دول مجلس التعاون</t>
  </si>
  <si>
    <t>شكل 28: مدرسو التعليم المدرسي الخاص حسب الجنسية في دول مجلس التعاون</t>
  </si>
  <si>
    <t>شكل 19: مدرسو مرحلة الطفولة المبكرة في دول مجلس التعاون (حكومي)</t>
  </si>
  <si>
    <t>شكل 20: معدل التغير في مدرسي مرحلة الطفولة المبكرة في دول مجلس التعاون (حكومي)</t>
  </si>
  <si>
    <t>شكل 21 :مدرسو مرحلة الطفولة المبكرة في دول مجلس التعاون (خاص)</t>
  </si>
  <si>
    <t>شكل 22: معدل التغير في مدرسي مرحلة الطفولة المبكرة في دول مجلس التعاون (خاص)</t>
  </si>
  <si>
    <t>شكل 23: نسبة مشاركة المدرسات الإناث في مرحلة الطفولة المبكرة في دول مجلس التعاون ( حكومي وخاص)</t>
  </si>
  <si>
    <t>شكل 24: نسبة مشاركة المدرسين المواطنين في مرحلة الطفولة المبكرة في دول مجلس التعاون ( حكومي وخاص)</t>
  </si>
  <si>
    <t xml:space="preserve">شكل 25: معدل التغير في مدرسي التعليم المدرسي الحكومي حسب النوع في دول مجلس التعاون </t>
  </si>
  <si>
    <t>شكل 27: معدل التغير في مدرسي التعليم المدرسي الخاص حسب النوع في دول مجلس التعاون</t>
  </si>
  <si>
    <t>شكل 32: معدل التغير في أعداد مؤسسات مرحلة الطفولة المبكرة حسب القطاع في دول مجلس التعاون</t>
  </si>
  <si>
    <t>Figure36: Students per Teacher Rate by Stage in GCC Countries,2014/2015</t>
  </si>
  <si>
    <t>Figure 35: Percentage Distribution of Higher Education Institutions by Sector in GCC Countries</t>
  </si>
  <si>
    <t>Figure 34: Change Rate in Numbers of Adult Education Institutions in GCC Countries</t>
  </si>
  <si>
    <t xml:space="preserve">Figure 33: Change Rate of School Education Institutions by Sector in GCC Countries </t>
  </si>
  <si>
    <t>Figure 32: Change Rate in Numbers of Early Childhood Institutions by Sector in GCC Countries</t>
  </si>
  <si>
    <t xml:space="preserve">Figure 28: Teachers in Private School Education in GCC Countries </t>
  </si>
  <si>
    <t xml:space="preserve">Figure 27: Change  Rate of Teachers in Private School Education by Gender in GCC Countries </t>
  </si>
  <si>
    <t xml:space="preserve">Figure 26: Teachers in Governmental School Education by Gender in GCC Countries </t>
  </si>
  <si>
    <t>Figure 24: Citizen Teachers Participation in Early Childhood in GCC Countries (Governmental and Private)</t>
  </si>
  <si>
    <t>Figure 23: Female Teachers Participation in Early Childhood in GCC Countries (Governmental and Private)</t>
  </si>
  <si>
    <t>Figure 22: Change Rate of Teachers in Early Childhood in GCC Countries  (Private)</t>
  </si>
  <si>
    <t>Figure 21: Teachers of Early Childhood Stage in GCC Countries  (Private)</t>
  </si>
  <si>
    <t>Figure 20: Change Rate of Teachers in Early childhood* in GCC Countries (Governmental)</t>
  </si>
  <si>
    <t>Figure 19: Teachers of Early childhood in GCC Countries  (Governmental)</t>
  </si>
  <si>
    <t>شكل 26: مدرسو التعليم المدرسي الحكومي حسب النوع في دول مجلس التعاون</t>
  </si>
  <si>
    <t>شكل 28: مدرسو التعليم المدرسي الخاص في دول مجلس التعاون</t>
  </si>
  <si>
    <t>10- بيانات الطلبة والمدرسين غير المواطنين في كل دولة تشمل بيانات المواطنين الخليجين والجنسيات الأخرى.</t>
  </si>
  <si>
    <t>10- The data of non citizens students and teachers in Gcc country include other Gcc citizens and other nationalities.</t>
  </si>
  <si>
    <t>2016/2015</t>
  </si>
  <si>
    <t>2015/2016</t>
  </si>
  <si>
    <t>الإمارات**</t>
  </si>
  <si>
    <t>UAE**</t>
  </si>
  <si>
    <t xml:space="preserve">** رياض الأطفال فقط </t>
  </si>
  <si>
    <t>الإمارات **</t>
  </si>
  <si>
    <t>** رياض الأطفال فقط</t>
  </si>
  <si>
    <t>2017/2016</t>
  </si>
  <si>
    <t>2016/2017</t>
  </si>
  <si>
    <t>2016/2016</t>
  </si>
  <si>
    <t>2016/2047</t>
  </si>
  <si>
    <r>
      <t>Kuwait</t>
    </r>
    <r>
      <rPr>
        <vertAlign val="superscript"/>
        <sz val="10"/>
        <color indexed="8"/>
        <rFont val="Calibri"/>
        <family val="2"/>
        <scheme val="minor"/>
      </rPr>
      <t>**</t>
    </r>
  </si>
  <si>
    <r>
      <t>الكويت</t>
    </r>
    <r>
      <rPr>
        <vertAlign val="superscript"/>
        <sz val="11"/>
        <color indexed="8"/>
        <rFont val="Calibri"/>
        <family val="2"/>
        <scheme val="minor"/>
      </rPr>
      <t>**</t>
    </r>
  </si>
  <si>
    <r>
      <t>السعودية</t>
    </r>
    <r>
      <rPr>
        <vertAlign val="superscript"/>
        <sz val="11"/>
        <color indexed="8"/>
        <rFont val="Calibri"/>
        <family val="2"/>
        <scheme val="minor"/>
      </rPr>
      <t>**</t>
    </r>
  </si>
  <si>
    <r>
      <t>KSA</t>
    </r>
    <r>
      <rPr>
        <vertAlign val="superscript"/>
        <sz val="10"/>
        <color indexed="8"/>
        <rFont val="Calibri"/>
        <family val="2"/>
        <scheme val="minor"/>
      </rPr>
      <t>**</t>
    </r>
  </si>
  <si>
    <r>
      <t>الإمارات</t>
    </r>
    <r>
      <rPr>
        <vertAlign val="superscript"/>
        <sz val="11"/>
        <color indexed="8"/>
        <rFont val="Calibri"/>
        <family val="2"/>
        <scheme val="minor"/>
      </rPr>
      <t xml:space="preserve"> **</t>
    </r>
  </si>
  <si>
    <t>الكويت*</t>
  </si>
  <si>
    <t>Kuwait*</t>
  </si>
  <si>
    <t xml:space="preserve">* لا يشمل جميع الجامعات والكليات الخاصة للعام 2015/2016 </t>
  </si>
  <si>
    <t>مصروفات التعليم</t>
  </si>
  <si>
    <t>Education Expanditure</t>
  </si>
  <si>
    <t>الانفاق الحكومي على التعليم كنسبة من الناتج المحلي الإجمالي</t>
  </si>
  <si>
    <t>إجمالي الإنفاق الحكومي على التعليم كنسبة من مجموع الإنفاق الحكومي</t>
  </si>
  <si>
    <t>إجمالي الإنفاق الحكومي العام على التعليم ( بالدولار الأمريكي)</t>
  </si>
  <si>
    <t>Total Education Expanditure as % from GDP</t>
  </si>
  <si>
    <t>Total Expanditure on Education as % from total Expanditure</t>
  </si>
  <si>
    <t xml:space="preserve"> Total Govermental Expanditure on Education ( USD $)</t>
  </si>
  <si>
    <t>إجمالي الإنفاق الحكومي العام على التعليم ( مليون دولار الأمريكي)</t>
  </si>
  <si>
    <t xml:space="preserve"> Total Govermental Expanditure on Education ( Million USD $)</t>
  </si>
  <si>
    <t>الحكومي</t>
  </si>
  <si>
    <t>الخاص</t>
  </si>
  <si>
    <t>الإمارات *</t>
  </si>
  <si>
    <t>UAE*</t>
  </si>
  <si>
    <t>غير المواطنين</t>
  </si>
  <si>
    <t>المواطنون</t>
  </si>
  <si>
    <t>Kuwait**</t>
  </si>
  <si>
    <t>الكويت**</t>
  </si>
  <si>
    <t xml:space="preserve">مصروفات التعليم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</si>
</sst>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_);_(* \(#,##0\);_(* &quot;-&quot;??_);_(@_)"/>
    <numFmt numFmtId="165" formatCode="_(* #,##0.0_);_(* \(#,##0.0\);_(* &quot;-&quot;??_);_(@_)"/>
    <numFmt numFmtId="166" formatCode="0.0"/>
    <numFmt numFmtId="167" formatCode="#,##0.0_);\(#,##0.0\)"/>
    <numFmt numFmtId="168" formatCode="#,##0.0"/>
  </numFmts>
  <fonts count="7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12"/>
      <color indexed="8"/>
      <name val="Calibri"/>
      <family val="2"/>
      <scheme val="minor"/>
    </font>
    <font>
      <sz val="10"/>
      <color theme="1"/>
      <name val="Calibri"/>
      <family val="2"/>
      <scheme val="minor"/>
    </font>
    <font>
      <b/>
      <sz val="13"/>
      <color theme="1"/>
      <name val="Calibri"/>
      <family val="2"/>
      <scheme val="minor"/>
    </font>
    <font>
      <sz val="9"/>
      <color theme="1"/>
      <name val="Calibri"/>
      <family val="2"/>
      <scheme val="minor"/>
    </font>
    <font>
      <b/>
      <sz val="11"/>
      <color theme="4"/>
      <name val="Calibri"/>
      <family val="2"/>
      <scheme val="minor"/>
    </font>
    <font>
      <b/>
      <sz val="10"/>
      <color theme="4"/>
      <name val="Calibri"/>
      <family val="2"/>
      <scheme val="minor"/>
    </font>
    <font>
      <sz val="10"/>
      <color theme="4"/>
      <name val="Calibri"/>
      <family val="2"/>
      <scheme val="minor"/>
    </font>
    <font>
      <b/>
      <sz val="10"/>
      <color theme="1"/>
      <name val="Calibri"/>
      <family val="2"/>
      <scheme val="minor"/>
    </font>
    <font>
      <b/>
      <sz val="11"/>
      <name val="Calibri"/>
      <family val="2"/>
      <scheme val="minor"/>
    </font>
    <font>
      <sz val="10"/>
      <name val="Calibri"/>
      <family val="2"/>
      <scheme val="minor"/>
    </font>
    <font>
      <b/>
      <sz val="10"/>
      <name val="Calibri"/>
      <family val="2"/>
      <scheme val="minor"/>
    </font>
    <font>
      <sz val="11"/>
      <color theme="4"/>
      <name val="Calibri"/>
      <family val="2"/>
      <scheme val="minor"/>
    </font>
    <font>
      <b/>
      <sz val="9"/>
      <color theme="1"/>
      <name val="Calibri"/>
      <family val="2"/>
      <scheme val="minor"/>
    </font>
    <font>
      <b/>
      <sz val="72"/>
      <color theme="1"/>
      <name val="Calibri"/>
      <family val="2"/>
      <scheme val="minor"/>
    </font>
    <font>
      <sz val="12"/>
      <color theme="1"/>
      <name val="Calibri"/>
      <family val="2"/>
      <scheme val="minor"/>
    </font>
    <font>
      <b/>
      <sz val="11"/>
      <color theme="1"/>
      <name val="GEss"/>
    </font>
    <font>
      <sz val="11"/>
      <color theme="1"/>
      <name val="GEss"/>
    </font>
    <font>
      <sz val="11"/>
      <color indexed="8"/>
      <name val="Calibri"/>
      <family val="2"/>
      <scheme val="minor"/>
    </font>
    <font>
      <sz val="12"/>
      <color indexed="8"/>
      <name val="Calibri"/>
      <family val="2"/>
      <scheme val="minor"/>
    </font>
    <font>
      <b/>
      <sz val="11"/>
      <color indexed="8"/>
      <name val="Calibri"/>
      <family val="2"/>
      <scheme val="minor"/>
    </font>
    <font>
      <sz val="16"/>
      <name val="GE SS Text Bold"/>
      <family val="1"/>
      <charset val="178"/>
    </font>
    <font>
      <sz val="12"/>
      <name val="Arial"/>
      <family val="2"/>
    </font>
    <font>
      <b/>
      <sz val="16"/>
      <name val="Calibri"/>
      <family val="2"/>
      <scheme val="minor"/>
    </font>
    <font>
      <sz val="12"/>
      <color theme="1"/>
      <name val="GE SS Text Light"/>
      <family val="1"/>
      <charset val="178"/>
    </font>
    <font>
      <b/>
      <sz val="11"/>
      <name val="Times New Roman"/>
      <family val="1"/>
    </font>
    <font>
      <sz val="10"/>
      <name val="GE SS Text Light"/>
      <family val="1"/>
      <charset val="178"/>
    </font>
    <font>
      <sz val="16"/>
      <color rgb="FF000000"/>
      <name val="GE SS Text Bold"/>
      <family val="1"/>
      <charset val="178"/>
    </font>
    <font>
      <b/>
      <sz val="16"/>
      <color rgb="FF000000"/>
      <name val="Calibri"/>
      <family val="2"/>
      <scheme val="minor"/>
    </font>
    <font>
      <sz val="12"/>
      <color rgb="FF000000"/>
      <name val="GE SS Text Light"/>
      <family val="1"/>
      <charset val="178"/>
    </font>
    <font>
      <sz val="12"/>
      <color rgb="FF000000"/>
      <name val="Calibri"/>
      <family val="2"/>
      <scheme val="minor"/>
    </font>
    <font>
      <sz val="16"/>
      <color theme="1"/>
      <name val="Calibri"/>
      <family val="2"/>
      <scheme val="minor"/>
    </font>
    <font>
      <b/>
      <sz val="12"/>
      <color rgb="FF000000"/>
      <name val="Calibri"/>
      <family val="2"/>
      <scheme val="minor"/>
    </font>
    <font>
      <b/>
      <sz val="11"/>
      <color theme="1"/>
      <name val="GE SS Text Bold"/>
      <family val="1"/>
      <charset val="178"/>
    </font>
    <font>
      <b/>
      <sz val="12"/>
      <color theme="1"/>
      <name val="GE SS Text Bold"/>
      <family val="1"/>
      <charset val="178"/>
    </font>
    <font>
      <sz val="11"/>
      <color theme="1"/>
      <name val="GE SS Text Light"/>
      <family val="1"/>
      <charset val="178"/>
    </font>
    <font>
      <sz val="12"/>
      <color theme="1"/>
      <name val="GE SS Text Bold"/>
      <family val="1"/>
      <charset val="178"/>
    </font>
    <font>
      <b/>
      <sz val="12"/>
      <color theme="1"/>
      <name val="GE SS Text Light"/>
      <family val="1"/>
      <charset val="178"/>
    </font>
    <font>
      <sz val="11"/>
      <color rgb="FF000000"/>
      <name val="Calibri"/>
      <family val="2"/>
      <scheme val="minor"/>
    </font>
    <font>
      <sz val="72"/>
      <color theme="1"/>
      <name val="GE SS Text Bold"/>
      <family val="1"/>
      <charset val="178"/>
    </font>
    <font>
      <b/>
      <sz val="9"/>
      <color theme="4"/>
      <name val="Calibri"/>
      <family val="2"/>
      <scheme val="minor"/>
    </font>
    <font>
      <b/>
      <sz val="9"/>
      <name val="Calibri"/>
      <family val="2"/>
      <scheme val="minor"/>
    </font>
    <font>
      <sz val="9"/>
      <name val="Calibri"/>
      <family val="2"/>
      <scheme val="minor"/>
    </font>
    <font>
      <sz val="9"/>
      <color theme="4"/>
      <name val="Calibri"/>
      <family val="2"/>
      <scheme val="minor"/>
    </font>
    <font>
      <sz val="10"/>
      <color theme="1"/>
      <name val="Arial"/>
      <family val="2"/>
    </font>
    <font>
      <sz val="10"/>
      <color theme="1"/>
      <name val="Calibri Light"/>
      <family val="2"/>
    </font>
    <font>
      <sz val="11"/>
      <color rgb="FF000000"/>
      <name val="GE SS Text Light"/>
      <family val="1"/>
      <charset val="178"/>
    </font>
    <font>
      <b/>
      <sz val="16"/>
      <name val="GE SS Text Bold"/>
      <family val="1"/>
      <charset val="178"/>
    </font>
    <font>
      <sz val="10"/>
      <name val="GE SS Text Bold"/>
      <family val="1"/>
      <charset val="178"/>
    </font>
    <font>
      <sz val="16"/>
      <name val="Calibri"/>
      <family val="2"/>
      <scheme val="minor"/>
    </font>
    <font>
      <sz val="28"/>
      <name val="GE SS Text Bold"/>
      <family val="1"/>
      <charset val="178"/>
    </font>
    <font>
      <b/>
      <sz val="28"/>
      <name val="Calibri"/>
      <family val="2"/>
      <scheme val="minor"/>
    </font>
    <font>
      <b/>
      <sz val="18"/>
      <name val="Calibri"/>
      <family val="2"/>
      <scheme val="minor"/>
    </font>
    <font>
      <sz val="12"/>
      <name val="GE SS Text Bold"/>
      <family val="1"/>
      <charset val="178"/>
    </font>
    <font>
      <b/>
      <sz val="14"/>
      <name val="Calibri"/>
      <family val="2"/>
      <scheme val="minor"/>
    </font>
    <font>
      <sz val="18"/>
      <color rgb="FF000000"/>
      <name val="GE SS Text Bold"/>
      <family val="1"/>
      <charset val="178"/>
    </font>
    <font>
      <b/>
      <sz val="18"/>
      <color rgb="FF000000"/>
      <name val="Calibri"/>
      <family val="2"/>
      <scheme val="minor"/>
    </font>
    <font>
      <sz val="8"/>
      <color theme="1"/>
      <name val="Calibri"/>
      <family val="2"/>
      <scheme val="minor"/>
    </font>
    <font>
      <b/>
      <vertAlign val="superscript"/>
      <sz val="12"/>
      <color theme="1"/>
      <name val="Calibri"/>
      <family val="2"/>
      <scheme val="minor"/>
    </font>
    <font>
      <sz val="10"/>
      <color indexed="8"/>
      <name val="Calibri"/>
      <family val="2"/>
      <scheme val="minor"/>
    </font>
    <font>
      <b/>
      <vertAlign val="superscript"/>
      <sz val="11"/>
      <color theme="1"/>
      <name val="Calibri"/>
      <family val="2"/>
      <scheme val="minor"/>
    </font>
    <font>
      <b/>
      <vertAlign val="superscript"/>
      <sz val="11.5"/>
      <color theme="1"/>
      <name val="Calibri"/>
      <family val="2"/>
      <scheme val="minor"/>
    </font>
    <font>
      <b/>
      <sz val="11.5"/>
      <color theme="1"/>
      <name val="Calibri"/>
      <family val="2"/>
      <scheme val="minor"/>
    </font>
    <font>
      <sz val="11"/>
      <color theme="1"/>
      <name val="Arial"/>
      <family val="2"/>
    </font>
    <font>
      <sz val="12"/>
      <color rgb="FF000000"/>
      <name val="Arial"/>
      <family val="2"/>
    </font>
    <font>
      <vertAlign val="superscript"/>
      <sz val="11"/>
      <color indexed="8"/>
      <name val="Calibri"/>
      <family val="2"/>
      <scheme val="minor"/>
    </font>
    <font>
      <vertAlign val="superscript"/>
      <sz val="10"/>
      <color indexed="8"/>
      <name val="Calibri"/>
      <family val="2"/>
      <scheme val="minor"/>
    </font>
    <font>
      <sz val="11"/>
      <name val="Calibri"/>
      <family val="2"/>
      <scheme val="minor"/>
    </font>
    <font>
      <sz val="12"/>
      <color rgb="FF000000"/>
      <name val="GE SS Text Bold"/>
      <family val="1"/>
      <charset val="178"/>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4BA9B"/>
        <bgColor indexed="64"/>
      </patternFill>
    </fill>
    <fill>
      <patternFill patternType="solid">
        <fgColor theme="2"/>
        <bgColor indexed="64"/>
      </patternFill>
    </fill>
  </fills>
  <borders count="11">
    <border>
      <left/>
      <right/>
      <top/>
      <bottom/>
      <diagonal/>
    </border>
    <border>
      <left/>
      <right/>
      <top/>
      <bottom style="thin">
        <color theme="2" tint="-0.24994659260841701"/>
      </bottom>
      <diagonal/>
    </border>
    <border>
      <left/>
      <right/>
      <top/>
      <bottom style="thick">
        <color theme="2" tint="-0.24994659260841701"/>
      </bottom>
      <diagonal/>
    </border>
    <border>
      <left style="thick">
        <color theme="0"/>
      </left>
      <right style="thick">
        <color theme="0"/>
      </right>
      <top/>
      <bottom/>
      <diagonal/>
    </border>
    <border>
      <left/>
      <right/>
      <top/>
      <bottom style="thick">
        <color rgb="FFC4BA9B"/>
      </bottom>
      <diagonal/>
    </border>
    <border>
      <left/>
      <right/>
      <top/>
      <bottom style="thin">
        <color rgb="FFC4BA9B"/>
      </bottom>
      <diagonal/>
    </border>
    <border>
      <left/>
      <right/>
      <top style="thin">
        <color rgb="FFC4BA9B"/>
      </top>
      <bottom style="thin">
        <color rgb="FFC4BA9B"/>
      </bottom>
      <diagonal/>
    </border>
    <border>
      <left/>
      <right/>
      <top style="thin">
        <color rgb="FFC4BA9B"/>
      </top>
      <bottom style="thick">
        <color rgb="FFC4BA9B"/>
      </bottom>
      <diagonal/>
    </border>
    <border>
      <left/>
      <right/>
      <top style="thin">
        <color rgb="FFC4BA9B"/>
      </top>
      <bottom style="medium">
        <color rgb="FFC4BA9B"/>
      </bottom>
      <diagonal/>
    </border>
    <border>
      <left/>
      <right/>
      <top style="thick">
        <color rgb="FFC4BA9B"/>
      </top>
      <bottom/>
      <diagonal/>
    </border>
    <border>
      <left/>
      <right/>
      <top/>
      <bottom style="medium">
        <color rgb="FF9D8E59"/>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449">
    <xf numFmtId="0" fontId="0" fillId="0" borderId="0" xfId="0"/>
    <xf numFmtId="0" fontId="4" fillId="0" borderId="0" xfId="0" applyFont="1" applyBorder="1" applyAlignment="1">
      <alignment horizontal="centerContinuous"/>
    </xf>
    <xf numFmtId="0" fontId="0" fillId="0" borderId="0" xfId="0" applyFont="1" applyBorder="1"/>
    <xf numFmtId="0" fontId="0" fillId="0" borderId="0" xfId="0" applyFont="1" applyBorder="1" applyAlignment="1"/>
    <xf numFmtId="0" fontId="5" fillId="0" borderId="0" xfId="0" applyFont="1" applyBorder="1" applyAlignment="1">
      <alignment horizontal="centerContinuous" vertical="top"/>
    </xf>
    <xf numFmtId="0" fontId="0" fillId="0" borderId="0" xfId="0" applyFont="1" applyBorder="1" applyAlignment="1">
      <alignment horizontal="centerContinuous" vertical="top"/>
    </xf>
    <xf numFmtId="0" fontId="0" fillId="0" borderId="0" xfId="0" applyFont="1" applyBorder="1" applyAlignment="1">
      <alignment vertical="top"/>
    </xf>
    <xf numFmtId="0" fontId="0" fillId="0" borderId="0" xfId="0" applyFont="1" applyBorder="1" applyAlignment="1">
      <alignment horizontal="right" readingOrder="2"/>
    </xf>
    <xf numFmtId="0" fontId="5" fillId="0" borderId="0" xfId="0" applyFont="1" applyBorder="1" applyAlignment="1">
      <alignment horizontal="right" vertical="top" indent="2"/>
    </xf>
    <xf numFmtId="0" fontId="5" fillId="0" borderId="0" xfId="0" applyFont="1" applyBorder="1" applyAlignment="1">
      <alignment horizontal="right" vertical="top" indent="3"/>
    </xf>
    <xf numFmtId="0" fontId="0" fillId="0" borderId="0" xfId="0" applyFont="1" applyBorder="1" applyAlignment="1">
      <alignment horizontal="right" vertical="top"/>
    </xf>
    <xf numFmtId="0" fontId="0" fillId="0" borderId="0" xfId="0" applyFont="1" applyBorder="1" applyAlignment="1">
      <alignment horizontal="left" vertical="top"/>
    </xf>
    <xf numFmtId="0" fontId="4" fillId="3" borderId="0" xfId="0" applyFont="1" applyFill="1" applyBorder="1" applyAlignment="1">
      <alignment horizontal="right" readingOrder="2"/>
    </xf>
    <xf numFmtId="164" fontId="10" fillId="3" borderId="0" xfId="1" applyNumberFormat="1" applyFont="1" applyFill="1" applyBorder="1" applyAlignment="1">
      <alignment horizontal="center"/>
    </xf>
    <xf numFmtId="0" fontId="4" fillId="3" borderId="0" xfId="0" applyFont="1" applyFill="1" applyBorder="1" applyAlignment="1">
      <alignment horizontal="left" readingOrder="1"/>
    </xf>
    <xf numFmtId="0" fontId="4" fillId="3" borderId="0" xfId="0" applyFont="1" applyFill="1" applyBorder="1" applyAlignment="1">
      <alignment horizontal="left" vertical="center" readingOrder="1"/>
    </xf>
    <xf numFmtId="0" fontId="2" fillId="0" borderId="0" xfId="0" applyFont="1" applyBorder="1" applyAlignment="1">
      <alignment readingOrder="1"/>
    </xf>
    <xf numFmtId="164" fontId="2" fillId="3" borderId="0" xfId="1" applyNumberFormat="1" applyFont="1" applyFill="1" applyBorder="1" applyAlignment="1">
      <alignment horizontal="center"/>
    </xf>
    <xf numFmtId="0" fontId="0" fillId="0" borderId="0" xfId="0" applyFont="1" applyFill="1" applyBorder="1"/>
    <xf numFmtId="0" fontId="4" fillId="0" borderId="0" xfId="0" applyFont="1" applyBorder="1"/>
    <xf numFmtId="0" fontId="4" fillId="0" borderId="0" xfId="0" applyFont="1" applyBorder="1" applyAlignment="1">
      <alignment horizontal="left" readingOrder="1"/>
    </xf>
    <xf numFmtId="0" fontId="0" fillId="0" borderId="0" xfId="0" applyFont="1" applyBorder="1" applyAlignment="1">
      <alignment horizontal="right"/>
    </xf>
    <xf numFmtId="0" fontId="0" fillId="0" borderId="0" xfId="0" applyFont="1" applyFill="1" applyBorder="1" applyAlignment="1">
      <alignment horizontal="right"/>
    </xf>
    <xf numFmtId="165" fontId="0" fillId="0" borderId="0" xfId="0" applyNumberFormat="1" applyFont="1" applyBorder="1"/>
    <xf numFmtId="166" fontId="0" fillId="0" borderId="0" xfId="0" applyNumberFormat="1" applyFont="1" applyBorder="1"/>
    <xf numFmtId="0" fontId="0" fillId="0" borderId="0" xfId="0" applyFont="1" applyBorder="1" applyAlignment="1">
      <alignment horizontal="left"/>
    </xf>
    <xf numFmtId="165" fontId="2" fillId="2" borderId="0" xfId="1" applyNumberFormat="1" applyFont="1" applyFill="1" applyBorder="1" applyAlignment="1">
      <alignment horizontal="right"/>
    </xf>
    <xf numFmtId="165" fontId="0" fillId="0" borderId="0" xfId="0" applyNumberFormat="1" applyFont="1" applyFill="1" applyBorder="1"/>
    <xf numFmtId="165" fontId="0" fillId="0" borderId="0" xfId="1" applyNumberFormat="1" applyFont="1" applyBorder="1"/>
    <xf numFmtId="165" fontId="0" fillId="0" borderId="0" xfId="1" applyNumberFormat="1" applyFont="1" applyFill="1" applyBorder="1"/>
    <xf numFmtId="0" fontId="4" fillId="0" borderId="0" xfId="0" applyFont="1" applyBorder="1" applyAlignment="1"/>
    <xf numFmtId="0" fontId="4" fillId="3" borderId="0" xfId="0" applyFont="1" applyFill="1" applyBorder="1" applyAlignment="1">
      <alignment vertical="center" readingOrder="1"/>
    </xf>
    <xf numFmtId="0" fontId="4" fillId="3" borderId="0" xfId="0" applyFont="1" applyFill="1" applyBorder="1" applyAlignment="1">
      <alignment readingOrder="1"/>
    </xf>
    <xf numFmtId="0" fontId="0" fillId="0" borderId="0" xfId="0" applyAlignment="1"/>
    <xf numFmtId="166" fontId="0" fillId="0" borderId="0" xfId="0" applyNumberFormat="1"/>
    <xf numFmtId="0" fontId="0" fillId="0" borderId="0" xfId="0" applyAlignment="1">
      <alignment horizontal="right" indent="1"/>
    </xf>
    <xf numFmtId="0" fontId="0" fillId="0" borderId="0" xfId="0" applyFont="1" applyBorder="1" applyAlignment="1">
      <alignment horizontal="right" indent="1"/>
    </xf>
    <xf numFmtId="0" fontId="4" fillId="0" borderId="0" xfId="0" applyFont="1" applyBorder="1" applyAlignment="1">
      <alignment horizontal="right" indent="1"/>
    </xf>
    <xf numFmtId="0" fontId="0" fillId="0" borderId="0" xfId="0" applyFont="1" applyBorder="1" applyAlignment="1">
      <alignment horizontal="right" vertical="top" indent="1"/>
    </xf>
    <xf numFmtId="37" fontId="0" fillId="0" borderId="0" xfId="0" applyNumberFormat="1" applyFont="1" applyBorder="1" applyAlignment="1">
      <alignment horizontal="right"/>
    </xf>
    <xf numFmtId="165" fontId="0" fillId="0" borderId="0" xfId="0" applyNumberFormat="1"/>
    <xf numFmtId="164" fontId="11" fillId="3" borderId="0" xfId="1" applyNumberFormat="1" applyFont="1" applyFill="1" applyBorder="1" applyAlignment="1">
      <alignment horizontal="center"/>
    </xf>
    <xf numFmtId="164" fontId="13" fillId="3" borderId="0" xfId="1" applyNumberFormat="1" applyFont="1" applyFill="1" applyBorder="1" applyAlignment="1">
      <alignment horizontal="center"/>
    </xf>
    <xf numFmtId="164" fontId="12" fillId="3" borderId="0" xfId="1" applyNumberFormat="1" applyFont="1" applyFill="1" applyBorder="1" applyAlignment="1">
      <alignment horizontal="center"/>
    </xf>
    <xf numFmtId="0" fontId="2" fillId="0" borderId="0" xfId="0" applyFont="1" applyBorder="1" applyAlignment="1">
      <alignment horizontal="right" readingOrder="2"/>
    </xf>
    <xf numFmtId="164" fontId="17" fillId="3" borderId="0" xfId="1" applyNumberFormat="1" applyFont="1" applyFill="1" applyBorder="1" applyAlignment="1">
      <alignment horizontal="center"/>
    </xf>
    <xf numFmtId="0" fontId="7" fillId="0" borderId="0" xfId="0" applyFont="1" applyBorder="1" applyAlignment="1">
      <alignment horizontal="right" indent="1" readingOrder="2"/>
    </xf>
    <xf numFmtId="0" fontId="7" fillId="0" borderId="0" xfId="0" applyFont="1" applyBorder="1" applyAlignment="1">
      <alignment horizontal="right" vertical="top" indent="1" readingOrder="2"/>
    </xf>
    <xf numFmtId="0" fontId="0" fillId="0" borderId="0" xfId="0" applyAlignment="1">
      <alignment horizontal="center"/>
    </xf>
    <xf numFmtId="0" fontId="0" fillId="0" borderId="0" xfId="0" applyFont="1" applyBorder="1" applyAlignment="1">
      <alignment horizontal="center"/>
    </xf>
    <xf numFmtId="0" fontId="0" fillId="0" borderId="0" xfId="0" applyFont="1" applyFill="1" applyBorder="1" applyAlignment="1">
      <alignment horizontal="center"/>
    </xf>
    <xf numFmtId="0" fontId="5" fillId="0" borderId="0" xfId="0" applyFont="1" applyBorder="1" applyAlignment="1">
      <alignment horizontal="centerContinuous" wrapText="1"/>
    </xf>
    <xf numFmtId="0" fontId="0" fillId="0" borderId="0" xfId="0" applyAlignment="1">
      <alignment readingOrder="2"/>
    </xf>
    <xf numFmtId="166" fontId="0" fillId="0" borderId="0" xfId="0" applyNumberFormat="1" applyFont="1" applyBorder="1" applyAlignment="1">
      <alignment horizontal="right"/>
    </xf>
    <xf numFmtId="166" fontId="0" fillId="0" borderId="0" xfId="0" applyNumberFormat="1" applyAlignment="1">
      <alignment horizontal="center"/>
    </xf>
    <xf numFmtId="166" fontId="0" fillId="0" borderId="0" xfId="0" applyNumberFormat="1" applyFont="1" applyFill="1" applyBorder="1"/>
    <xf numFmtId="0" fontId="0" fillId="0" borderId="0" xfId="0" applyAlignment="1">
      <alignment horizontal="center" vertical="center"/>
    </xf>
    <xf numFmtId="0" fontId="0" fillId="0" borderId="0" xfId="0" applyAlignment="1">
      <alignment horizontal="justify" vertical="top" wrapText="1"/>
    </xf>
    <xf numFmtId="0" fontId="2" fillId="0" borderId="0" xfId="0" applyFont="1" applyAlignment="1">
      <alignment horizontal="justify" vertical="top" wrapText="1"/>
    </xf>
    <xf numFmtId="165" fontId="1" fillId="2" borderId="0" xfId="1" applyNumberFormat="1" applyFont="1" applyFill="1" applyBorder="1" applyAlignment="1">
      <alignment horizontal="right"/>
    </xf>
    <xf numFmtId="164" fontId="7" fillId="0" borderId="0" xfId="0" applyNumberFormat="1" applyFont="1" applyBorder="1"/>
    <xf numFmtId="164" fontId="0" fillId="0" borderId="0" xfId="0" applyNumberFormat="1" applyFont="1" applyBorder="1"/>
    <xf numFmtId="164" fontId="7" fillId="0" borderId="0" xfId="0" applyNumberFormat="1" applyFont="1" applyFill="1" applyBorder="1"/>
    <xf numFmtId="168" fontId="0" fillId="0" borderId="0" xfId="0" applyNumberFormat="1" applyFont="1" applyBorder="1"/>
    <xf numFmtId="0" fontId="4" fillId="0" borderId="0" xfId="0" applyFont="1" applyBorder="1" applyAlignment="1">
      <alignment vertical="center"/>
    </xf>
    <xf numFmtId="0" fontId="5" fillId="0" borderId="0" xfId="0" applyFont="1" applyBorder="1" applyAlignment="1">
      <alignment horizontal="right"/>
    </xf>
    <xf numFmtId="0" fontId="5" fillId="0" borderId="0" xfId="0" applyFont="1" applyBorder="1" applyAlignment="1">
      <alignment horizontal="center"/>
    </xf>
    <xf numFmtId="0" fontId="23" fillId="4" borderId="0" xfId="2" applyFont="1" applyFill="1" applyBorder="1" applyAlignment="1">
      <alignment horizontal="right" vertical="top" wrapText="1" readingOrder="1"/>
    </xf>
    <xf numFmtId="0" fontId="24" fillId="4" borderId="0" xfId="2" applyFont="1" applyFill="1" applyBorder="1" applyAlignment="1">
      <alignment horizontal="right" wrapText="1" readingOrder="2"/>
    </xf>
    <xf numFmtId="0" fontId="2" fillId="0" borderId="0" xfId="0" applyFont="1" applyFill="1" applyBorder="1" applyAlignment="1">
      <alignment horizontal="right" readingOrder="2"/>
    </xf>
    <xf numFmtId="0" fontId="7" fillId="0" borderId="0" xfId="0" applyFont="1" applyBorder="1" applyAlignment="1">
      <alignment horizontal="left"/>
    </xf>
    <xf numFmtId="0" fontId="9" fillId="0" borderId="0" xfId="0" applyFont="1" applyFill="1" applyBorder="1" applyAlignment="1">
      <alignment horizontal="left" readingOrder="1"/>
    </xf>
    <xf numFmtId="164" fontId="18" fillId="0" borderId="0" xfId="1" applyNumberFormat="1" applyFont="1" applyFill="1" applyBorder="1" applyAlignment="1">
      <alignment horizontal="right"/>
    </xf>
    <xf numFmtId="164" fontId="18" fillId="0" borderId="0" xfId="1" applyNumberFormat="1" applyFont="1" applyFill="1" applyBorder="1" applyAlignment="1">
      <alignment horizontal="right" vertical="center"/>
    </xf>
    <xf numFmtId="164" fontId="18" fillId="0" borderId="0" xfId="1" applyNumberFormat="1" applyFont="1" applyFill="1" applyBorder="1" applyAlignment="1">
      <alignment horizontal="right" vertical="top"/>
    </xf>
    <xf numFmtId="0" fontId="9" fillId="0" borderId="0" xfId="0" applyFont="1" applyFill="1" applyBorder="1" applyAlignment="1">
      <alignment horizontal="left" vertical="center" indent="2" readingOrder="1"/>
    </xf>
    <xf numFmtId="0" fontId="7" fillId="0" borderId="0" xfId="0" applyFont="1" applyFill="1" applyBorder="1" applyAlignment="1">
      <alignment horizontal="right" vertical="center" indent="2" readingOrder="2"/>
    </xf>
    <xf numFmtId="0" fontId="7" fillId="0" borderId="0" xfId="0" applyFont="1" applyFill="1" applyBorder="1" applyAlignment="1">
      <alignment horizontal="right" vertical="top" indent="2" readingOrder="2"/>
    </xf>
    <xf numFmtId="164" fontId="9" fillId="0" borderId="0" xfId="1" applyNumberFormat="1" applyFont="1" applyFill="1" applyBorder="1" applyAlignment="1">
      <alignment horizontal="right" vertical="center"/>
    </xf>
    <xf numFmtId="164" fontId="9" fillId="0" borderId="0" xfId="1" applyNumberFormat="1" applyFont="1" applyFill="1" applyBorder="1" applyAlignment="1">
      <alignment horizontal="right" vertical="top"/>
    </xf>
    <xf numFmtId="0" fontId="7" fillId="0" borderId="2" xfId="0" applyFont="1" applyFill="1" applyBorder="1" applyAlignment="1">
      <alignment horizontal="right" vertical="top" indent="2" readingOrder="2"/>
    </xf>
    <xf numFmtId="164" fontId="9" fillId="0" borderId="2" xfId="1" applyNumberFormat="1" applyFont="1" applyFill="1" applyBorder="1" applyAlignment="1">
      <alignment horizontal="right" vertical="top"/>
    </xf>
    <xf numFmtId="0" fontId="8" fillId="0" borderId="0" xfId="0" applyFont="1" applyBorder="1" applyAlignment="1">
      <alignment horizontal="centerContinuous" vertical="top" wrapText="1"/>
    </xf>
    <xf numFmtId="0" fontId="9" fillId="0" borderId="0" xfId="0" applyFont="1" applyFill="1" applyBorder="1"/>
    <xf numFmtId="0" fontId="9" fillId="0" borderId="0" xfId="0" applyFont="1" applyFill="1" applyBorder="1" applyAlignment="1">
      <alignment vertical="top"/>
    </xf>
    <xf numFmtId="165" fontId="9" fillId="0" borderId="0" xfId="1" applyNumberFormat="1" applyFont="1" applyBorder="1"/>
    <xf numFmtId="164" fontId="9" fillId="0" borderId="0" xfId="1" applyNumberFormat="1" applyFont="1" applyBorder="1"/>
    <xf numFmtId="0" fontId="3" fillId="0" borderId="0" xfId="3" applyBorder="1"/>
    <xf numFmtId="0" fontId="29" fillId="0" borderId="0" xfId="0" applyFont="1" applyBorder="1" applyAlignment="1">
      <alignment horizontal="right" vertical="center" wrapText="1" readingOrder="2"/>
    </xf>
    <xf numFmtId="0" fontId="20" fillId="0" borderId="0" xfId="0" applyFont="1" applyBorder="1" applyAlignment="1">
      <alignment horizontal="center"/>
    </xf>
    <xf numFmtId="0" fontId="20" fillId="0" borderId="0" xfId="0" applyFont="1" applyBorder="1" applyAlignment="1">
      <alignment vertical="center" wrapText="1"/>
    </xf>
    <xf numFmtId="0" fontId="30" fillId="0" borderId="0" xfId="3" applyFont="1" applyBorder="1" applyAlignment="1">
      <alignment horizontal="left" vertical="top" wrapText="1" readingOrder="2"/>
    </xf>
    <xf numFmtId="0" fontId="31" fillId="0" borderId="0" xfId="3" applyFont="1" applyBorder="1"/>
    <xf numFmtId="0" fontId="15" fillId="0" borderId="0" xfId="3" applyFont="1" applyBorder="1" applyAlignment="1"/>
    <xf numFmtId="0" fontId="27" fillId="5" borderId="3" xfId="3" applyFont="1" applyFill="1" applyBorder="1" applyAlignment="1">
      <alignment horizontal="center" wrapText="1" readingOrder="2"/>
    </xf>
    <xf numFmtId="0" fontId="3" fillId="5" borderId="3" xfId="3" applyFont="1" applyFill="1" applyBorder="1" applyAlignment="1">
      <alignment horizontal="center" vertical="top" wrapText="1"/>
    </xf>
    <xf numFmtId="0" fontId="29" fillId="0" borderId="4" xfId="0" applyFont="1" applyBorder="1" applyAlignment="1">
      <alignment horizontal="right" vertical="center" wrapText="1" readingOrder="2"/>
    </xf>
    <xf numFmtId="0" fontId="20" fillId="0" borderId="4" xfId="0" applyFont="1" applyBorder="1" applyAlignment="1">
      <alignment horizontal="center"/>
    </xf>
    <xf numFmtId="0" fontId="20" fillId="0" borderId="4" xfId="0" applyFont="1" applyBorder="1" applyAlignment="1">
      <alignment vertical="center" wrapText="1"/>
    </xf>
    <xf numFmtId="0" fontId="32" fillId="0" borderId="0" xfId="0" applyFont="1" applyAlignment="1">
      <alignment vertical="center" readingOrder="2"/>
    </xf>
    <xf numFmtId="0" fontId="33" fillId="0" borderId="0" xfId="0" applyFont="1"/>
    <xf numFmtId="0" fontId="29" fillId="0" borderId="0" xfId="0" applyFont="1" applyBorder="1" applyAlignment="1">
      <alignment horizontal="right" readingOrder="2"/>
    </xf>
    <xf numFmtId="0" fontId="36" fillId="0" borderId="0" xfId="0" applyFont="1" applyBorder="1" applyAlignment="1">
      <alignment horizontal="left" vertical="center"/>
    </xf>
    <xf numFmtId="0" fontId="34" fillId="0" borderId="0" xfId="0" applyFont="1" applyAlignment="1">
      <alignment horizontal="right" vertical="top" wrapText="1" indent="1" readingOrder="2"/>
    </xf>
    <xf numFmtId="0" fontId="35" fillId="0" borderId="0" xfId="0" applyFont="1" applyAlignment="1">
      <alignment horizontal="left" vertical="top" wrapText="1" indent="1"/>
    </xf>
    <xf numFmtId="0" fontId="33" fillId="0" borderId="0" xfId="0" applyFont="1" applyBorder="1"/>
    <xf numFmtId="0" fontId="34" fillId="0" borderId="0" xfId="0" applyFont="1" applyAlignment="1">
      <alignment horizontal="left" vertical="center" readingOrder="1"/>
    </xf>
    <xf numFmtId="0" fontId="37" fillId="0" borderId="0" xfId="0" applyFont="1" applyAlignment="1">
      <alignment horizontal="right" vertical="center" indent="1" readingOrder="1"/>
    </xf>
    <xf numFmtId="0" fontId="34" fillId="0" borderId="0" xfId="0" applyFont="1" applyAlignment="1">
      <alignment horizontal="left" vertical="center" indent="2" readingOrder="1"/>
    </xf>
    <xf numFmtId="0" fontId="37" fillId="0" borderId="0" xfId="0" applyFont="1" applyAlignment="1">
      <alignment horizontal="right" vertical="center" readingOrder="1"/>
    </xf>
    <xf numFmtId="0" fontId="32" fillId="0" borderId="0" xfId="0" applyFont="1" applyAlignment="1">
      <alignment vertical="top" readingOrder="2"/>
    </xf>
    <xf numFmtId="0" fontId="33" fillId="0" borderId="0" xfId="0" applyFont="1" applyAlignment="1">
      <alignment vertical="top"/>
    </xf>
    <xf numFmtId="0" fontId="35" fillId="0" borderId="0" xfId="0" applyFont="1" applyAlignment="1">
      <alignment horizontal="justify" vertical="top" wrapText="1"/>
    </xf>
    <xf numFmtId="0" fontId="44" fillId="0" borderId="0" xfId="0" applyFont="1" applyBorder="1" applyAlignment="1">
      <alignment horizontal="center"/>
    </xf>
    <xf numFmtId="0" fontId="19" fillId="0" borderId="0" xfId="0" applyFont="1" applyBorder="1" applyAlignment="1">
      <alignment horizontal="center" vertical="top"/>
    </xf>
    <xf numFmtId="0" fontId="20" fillId="0" borderId="0" xfId="0" applyFont="1" applyBorder="1" applyAlignment="1">
      <alignment horizontal="centerContinuous" vertical="top"/>
    </xf>
    <xf numFmtId="0" fontId="20" fillId="0" borderId="0" xfId="0" applyFont="1" applyBorder="1" applyAlignment="1">
      <alignment horizontal="centerContinuous" wrapText="1"/>
    </xf>
    <xf numFmtId="0" fontId="20" fillId="0" borderId="0" xfId="0" applyFont="1" applyBorder="1" applyAlignment="1">
      <alignment horizontal="centerContinuous" vertical="top" wrapText="1"/>
    </xf>
    <xf numFmtId="164" fontId="18" fillId="2" borderId="0" xfId="1" applyNumberFormat="1" applyFont="1" applyFill="1" applyBorder="1" applyAlignment="1">
      <alignment horizontal="right"/>
    </xf>
    <xf numFmtId="164" fontId="9" fillId="2" borderId="0" xfId="1" applyNumberFormat="1" applyFont="1" applyFill="1" applyBorder="1" applyAlignment="1">
      <alignment horizontal="right"/>
    </xf>
    <xf numFmtId="164" fontId="9" fillId="2" borderId="0" xfId="1" applyNumberFormat="1" applyFont="1" applyFill="1" applyBorder="1" applyAlignment="1">
      <alignment horizontal="center"/>
    </xf>
    <xf numFmtId="164" fontId="45" fillId="3" borderId="0" xfId="1" applyNumberFormat="1" applyFont="1" applyFill="1" applyBorder="1" applyAlignment="1">
      <alignment horizontal="center"/>
    </xf>
    <xf numFmtId="164" fontId="18" fillId="3" borderId="0" xfId="1" applyNumberFormat="1" applyFont="1" applyFill="1" applyBorder="1" applyAlignment="1">
      <alignment horizontal="center"/>
    </xf>
    <xf numFmtId="164" fontId="18" fillId="2" borderId="0" xfId="1" applyNumberFormat="1" applyFont="1" applyFill="1" applyBorder="1" applyAlignment="1">
      <alignment horizontal="center"/>
    </xf>
    <xf numFmtId="164" fontId="48" fillId="3" borderId="0" xfId="1" applyNumberFormat="1" applyFont="1" applyFill="1" applyBorder="1" applyAlignment="1">
      <alignment horizontal="center"/>
    </xf>
    <xf numFmtId="0" fontId="13" fillId="0" borderId="0" xfId="0" applyFont="1" applyFill="1" applyBorder="1" applyAlignment="1">
      <alignment horizontal="right" vertical="center" indent="2" readingOrder="2"/>
    </xf>
    <xf numFmtId="0" fontId="18" fillId="0" borderId="0" xfId="0" applyFont="1" applyFill="1" applyBorder="1" applyAlignment="1">
      <alignment horizontal="left" vertical="center" indent="2" readingOrder="1"/>
    </xf>
    <xf numFmtId="0" fontId="13" fillId="0" borderId="0" xfId="0" applyFont="1" applyFill="1" applyBorder="1" applyAlignment="1">
      <alignment horizontal="right" vertical="top" indent="2" readingOrder="2"/>
    </xf>
    <xf numFmtId="0" fontId="7" fillId="0" borderId="2" xfId="0" applyFont="1" applyFill="1" applyBorder="1" applyAlignment="1">
      <alignment horizontal="right" vertical="top" indent="1" readingOrder="2"/>
    </xf>
    <xf numFmtId="164" fontId="11" fillId="3" borderId="0" xfId="1" applyNumberFormat="1" applyFont="1" applyFill="1" applyBorder="1" applyAlignment="1">
      <alignment horizontal="right"/>
    </xf>
    <xf numFmtId="164" fontId="13" fillId="3" borderId="0" xfId="1" applyNumberFormat="1" applyFont="1" applyFill="1" applyBorder="1" applyAlignment="1">
      <alignment horizontal="right"/>
    </xf>
    <xf numFmtId="0" fontId="34" fillId="0" borderId="0" xfId="0" applyFont="1" applyAlignment="1">
      <alignment horizontal="right" vertical="top" wrapText="1" readingOrder="2"/>
    </xf>
    <xf numFmtId="0" fontId="20" fillId="0" borderId="0" xfId="0" applyFont="1" applyBorder="1" applyAlignment="1">
      <alignment horizontal="center" vertical="center"/>
    </xf>
    <xf numFmtId="0" fontId="34" fillId="0" borderId="0" xfId="0" applyFont="1" applyAlignment="1">
      <alignment horizontal="left" vertical="justify" readingOrder="2"/>
    </xf>
    <xf numFmtId="0" fontId="18" fillId="0" borderId="0" xfId="0" applyFont="1" applyFill="1" applyBorder="1" applyAlignment="1">
      <alignment horizontal="right" vertical="center" indent="5" readingOrder="1"/>
    </xf>
    <xf numFmtId="0" fontId="9" fillId="0" borderId="0" xfId="0" applyFont="1" applyFill="1" applyBorder="1" applyAlignment="1">
      <alignment horizontal="left" vertical="center" indent="2"/>
    </xf>
    <xf numFmtId="0" fontId="9" fillId="0" borderId="2" xfId="0" applyFont="1" applyFill="1" applyBorder="1" applyAlignment="1">
      <alignment horizontal="left" vertical="center" indent="2"/>
    </xf>
    <xf numFmtId="0" fontId="18" fillId="0" borderId="0" xfId="0" applyFont="1" applyFill="1" applyBorder="1" applyAlignment="1">
      <alignment horizontal="left" vertical="center" indent="2"/>
    </xf>
    <xf numFmtId="0" fontId="9" fillId="0" borderId="2" xfId="0" applyFont="1" applyFill="1" applyBorder="1" applyAlignment="1">
      <alignment horizontal="left" vertical="center" indent="2" readingOrder="1"/>
    </xf>
    <xf numFmtId="0" fontId="52" fillId="0" borderId="0" xfId="3" applyFont="1" applyAlignment="1">
      <alignment horizontal="right" vertical="center" readingOrder="2"/>
    </xf>
    <xf numFmtId="0" fontId="28" fillId="0" borderId="0" xfId="0" applyFont="1" applyAlignment="1">
      <alignment vertical="center" readingOrder="1"/>
    </xf>
    <xf numFmtId="0" fontId="53" fillId="0" borderId="0" xfId="3" applyFont="1" applyAlignment="1">
      <alignment horizontal="right" vertical="center" readingOrder="2"/>
    </xf>
    <xf numFmtId="0" fontId="26" fillId="0" borderId="0" xfId="0" applyFont="1" applyBorder="1" applyAlignment="1">
      <alignment horizontal="right" vertical="center" readingOrder="2"/>
    </xf>
    <xf numFmtId="0" fontId="54" fillId="0" borderId="0" xfId="0" applyFont="1" applyBorder="1" applyAlignment="1">
      <alignment horizontal="left" vertical="center" readingOrder="1"/>
    </xf>
    <xf numFmtId="0" fontId="55" fillId="0" borderId="0" xfId="0" applyFont="1" applyBorder="1" applyAlignment="1">
      <alignment horizontal="right" vertical="center" wrapText="1" readingOrder="2"/>
    </xf>
    <xf numFmtId="0" fontId="15" fillId="0" borderId="0" xfId="3" applyFont="1" applyAlignment="1">
      <alignment readingOrder="1"/>
    </xf>
    <xf numFmtId="0" fontId="57" fillId="0" borderId="0" xfId="0" applyFont="1" applyBorder="1" applyAlignment="1">
      <alignment horizontal="center" vertical="center" readingOrder="1"/>
    </xf>
    <xf numFmtId="0" fontId="58" fillId="0" borderId="0" xfId="0" applyFont="1" applyAlignment="1">
      <alignment horizontal="left" vertical="center" readingOrder="2"/>
    </xf>
    <xf numFmtId="0" fontId="59" fillId="0" borderId="0" xfId="0" applyFont="1" applyAlignment="1">
      <alignment horizontal="right" vertical="center" readingOrder="1"/>
    </xf>
    <xf numFmtId="0" fontId="58" fillId="0" borderId="0" xfId="3" applyFont="1" applyAlignment="1">
      <alignment horizontal="left" vertical="center" readingOrder="2"/>
    </xf>
    <xf numFmtId="0" fontId="59" fillId="0" borderId="0" xfId="3" applyFont="1" applyAlignment="1">
      <alignment horizontal="right" readingOrder="1"/>
    </xf>
    <xf numFmtId="0" fontId="0" fillId="0" borderId="0" xfId="0" applyAlignment="1">
      <alignment vertical="center"/>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35" fillId="0" borderId="0" xfId="0" applyFont="1" applyAlignment="1">
      <alignment horizontal="justify" vertical="center" wrapText="1"/>
    </xf>
    <xf numFmtId="0" fontId="21" fillId="0" borderId="0" xfId="0" applyFont="1" applyBorder="1" applyAlignment="1">
      <alignment horizontal="justify" vertical="center" wrapText="1" readingOrder="2"/>
    </xf>
    <xf numFmtId="0" fontId="0" fillId="0" borderId="0" xfId="0" applyAlignment="1">
      <alignment horizontal="justify" vertical="center" wrapText="1"/>
    </xf>
    <xf numFmtId="0" fontId="34" fillId="0" borderId="0" xfId="0" applyFont="1" applyAlignment="1">
      <alignment horizontal="right" vertical="center" indent="3" readingOrder="2"/>
    </xf>
    <xf numFmtId="164" fontId="46" fillId="0" borderId="0" xfId="1" applyNumberFormat="1" applyFont="1" applyFill="1" applyBorder="1" applyAlignment="1">
      <alignment horizontal="right"/>
    </xf>
    <xf numFmtId="164" fontId="46" fillId="0" borderId="0" xfId="1" applyNumberFormat="1" applyFont="1" applyFill="1" applyBorder="1" applyAlignment="1">
      <alignment horizontal="right" vertical="center"/>
    </xf>
    <xf numFmtId="164" fontId="46" fillId="0" borderId="0" xfId="1" applyNumberFormat="1" applyFont="1" applyFill="1" applyBorder="1" applyAlignment="1">
      <alignment horizontal="right" vertical="top"/>
    </xf>
    <xf numFmtId="164" fontId="47" fillId="0" borderId="0" xfId="1" applyNumberFormat="1" applyFont="1" applyFill="1" applyBorder="1" applyAlignment="1">
      <alignment horizontal="right" vertical="center"/>
    </xf>
    <xf numFmtId="164" fontId="47" fillId="0" borderId="0" xfId="1" applyNumberFormat="1" applyFont="1" applyFill="1" applyBorder="1" applyAlignment="1">
      <alignment horizontal="right" vertical="top"/>
    </xf>
    <xf numFmtId="164" fontId="14" fillId="3" borderId="0" xfId="1" applyNumberFormat="1" applyFont="1" applyFill="1" applyBorder="1" applyAlignment="1">
      <alignment horizontal="center"/>
    </xf>
    <xf numFmtId="164" fontId="47" fillId="0" borderId="2" xfId="1" applyNumberFormat="1" applyFont="1" applyFill="1" applyBorder="1" applyAlignment="1">
      <alignment horizontal="right" vertical="top"/>
    </xf>
    <xf numFmtId="0" fontId="7" fillId="6" borderId="0" xfId="0" applyFont="1" applyFill="1"/>
    <xf numFmtId="164" fontId="13" fillId="6" borderId="0" xfId="1" applyNumberFormat="1" applyFont="1" applyFill="1" applyBorder="1" applyAlignment="1">
      <alignment horizontal="right"/>
    </xf>
    <xf numFmtId="164" fontId="13" fillId="6" borderId="0" xfId="1" applyNumberFormat="1" applyFont="1" applyFill="1" applyBorder="1" applyAlignment="1">
      <alignment horizontal="center"/>
    </xf>
    <xf numFmtId="164" fontId="11" fillId="6" borderId="0" xfId="1" applyNumberFormat="1" applyFont="1" applyFill="1" applyBorder="1" applyAlignment="1">
      <alignment horizontal="center"/>
    </xf>
    <xf numFmtId="0" fontId="2" fillId="6" borderId="0" xfId="0" applyFont="1" applyFill="1" applyBorder="1" applyAlignment="1">
      <alignment vertical="center" wrapText="1" readingOrder="1"/>
    </xf>
    <xf numFmtId="0" fontId="2" fillId="6" borderId="0" xfId="0" applyFont="1" applyFill="1" applyBorder="1" applyAlignment="1">
      <alignment horizontal="right" readingOrder="2"/>
    </xf>
    <xf numFmtId="0" fontId="2" fillId="6" borderId="0" xfId="0" applyFont="1" applyFill="1" applyBorder="1" applyAlignment="1">
      <alignment readingOrder="1"/>
    </xf>
    <xf numFmtId="0" fontId="7" fillId="6" borderId="0" xfId="0" applyFont="1" applyFill="1" applyAlignment="1">
      <alignment vertical="center"/>
    </xf>
    <xf numFmtId="164" fontId="11" fillId="6" borderId="0" xfId="1" applyNumberFormat="1" applyFont="1" applyFill="1" applyBorder="1" applyAlignment="1">
      <alignment horizontal="center" vertical="center"/>
    </xf>
    <xf numFmtId="164" fontId="46" fillId="3" borderId="0" xfId="1" applyNumberFormat="1" applyFont="1" applyFill="1" applyBorder="1" applyAlignment="1">
      <alignment horizontal="center"/>
    </xf>
    <xf numFmtId="164" fontId="12" fillId="6" borderId="0" xfId="1" applyNumberFormat="1" applyFont="1" applyFill="1" applyBorder="1" applyAlignment="1">
      <alignment horizontal="center"/>
    </xf>
    <xf numFmtId="164" fontId="13" fillId="6" borderId="0" xfId="1" applyNumberFormat="1" applyFont="1" applyFill="1" applyBorder="1" applyAlignment="1">
      <alignment horizontal="right" vertical="center"/>
    </xf>
    <xf numFmtId="164" fontId="13" fillId="6" borderId="0" xfId="1" applyNumberFormat="1" applyFont="1" applyFill="1" applyBorder="1" applyAlignment="1">
      <alignment horizontal="right" vertical="top"/>
    </xf>
    <xf numFmtId="164" fontId="7" fillId="6" borderId="0" xfId="1" applyNumberFormat="1" applyFont="1" applyFill="1" applyBorder="1" applyAlignment="1">
      <alignment horizontal="right"/>
    </xf>
    <xf numFmtId="0" fontId="60" fillId="0" borderId="0" xfId="0" applyFont="1" applyAlignment="1">
      <alignment vertical="top" readingOrder="2"/>
    </xf>
    <xf numFmtId="0" fontId="61" fillId="0" borderId="0" xfId="0" applyFont="1" applyAlignment="1">
      <alignment vertical="top" readingOrder="1"/>
    </xf>
    <xf numFmtId="0" fontId="29" fillId="0" borderId="0" xfId="0" applyFont="1" applyAlignment="1">
      <alignment horizontal="right" vertical="top" wrapText="1" readingOrder="2"/>
    </xf>
    <xf numFmtId="164" fontId="16" fillId="6" borderId="0" xfId="1" applyNumberFormat="1" applyFont="1" applyFill="1" applyBorder="1" applyAlignment="1">
      <alignment horizontal="right"/>
    </xf>
    <xf numFmtId="0" fontId="4" fillId="3" borderId="0" xfId="0" applyFont="1" applyFill="1" applyBorder="1" applyAlignment="1">
      <alignment vertical="top" readingOrder="1"/>
    </xf>
    <xf numFmtId="0" fontId="4" fillId="3" borderId="0" xfId="0" applyFont="1" applyFill="1" applyBorder="1" applyAlignment="1">
      <alignment horizontal="right" vertical="top" readingOrder="2"/>
    </xf>
    <xf numFmtId="164" fontId="10" fillId="3" borderId="0" xfId="1" applyNumberFormat="1" applyFont="1" applyFill="1" applyBorder="1" applyAlignment="1">
      <alignment horizontal="center" vertical="top"/>
    </xf>
    <xf numFmtId="164" fontId="14" fillId="3" borderId="0" xfId="1" applyNumberFormat="1" applyFont="1" applyFill="1" applyBorder="1" applyAlignment="1">
      <alignment horizontal="center" vertical="top"/>
    </xf>
    <xf numFmtId="0" fontId="4" fillId="3" borderId="0" xfId="0" applyFont="1" applyFill="1" applyBorder="1" applyAlignment="1">
      <alignment horizontal="left" vertical="top" readingOrder="1"/>
    </xf>
    <xf numFmtId="0" fontId="35" fillId="0" borderId="0" xfId="0" applyFont="1" applyAlignment="1">
      <alignment horizontal="left" vertical="center" indent="2"/>
    </xf>
    <xf numFmtId="0" fontId="40" fillId="0" borderId="0" xfId="0" applyFont="1" applyAlignment="1">
      <alignment horizontal="right" vertical="top" wrapText="1" readingOrder="2"/>
    </xf>
    <xf numFmtId="0" fontId="20" fillId="0" borderId="0" xfId="0" applyFont="1" applyBorder="1" applyAlignment="1">
      <alignment horizontal="centerContinuous" vertical="center"/>
    </xf>
    <xf numFmtId="0" fontId="0" fillId="0" borderId="0" xfId="0" applyFont="1" applyBorder="1" applyAlignment="1">
      <alignment horizontal="centerContinuous" vertical="center"/>
    </xf>
    <xf numFmtId="0" fontId="49" fillId="0" borderId="5" xfId="0" applyFont="1" applyBorder="1" applyAlignment="1">
      <alignment horizontal="right" vertical="justify" wrapText="1" readingOrder="2"/>
    </xf>
    <xf numFmtId="0" fontId="20" fillId="0" borderId="5" xfId="0" applyFont="1" applyBorder="1" applyAlignment="1">
      <alignment horizontal="center"/>
    </xf>
    <xf numFmtId="0" fontId="49" fillId="0" borderId="6" xfId="0" applyFont="1" applyBorder="1" applyAlignment="1">
      <alignment horizontal="right" vertical="center" wrapText="1" readingOrder="2"/>
    </xf>
    <xf numFmtId="0" fontId="20" fillId="0" borderId="6" xfId="0" applyFont="1" applyBorder="1" applyAlignment="1">
      <alignment horizontal="center" vertical="center"/>
    </xf>
    <xf numFmtId="0" fontId="49" fillId="0" borderId="6" xfId="0" applyFont="1" applyBorder="1" applyAlignment="1">
      <alignment horizontal="right" vertical="justify" wrapText="1" readingOrder="2"/>
    </xf>
    <xf numFmtId="0" fontId="20" fillId="0" borderId="6" xfId="0" applyFont="1" applyBorder="1" applyAlignment="1">
      <alignment horizontal="center"/>
    </xf>
    <xf numFmtId="0" fontId="49" fillId="0" borderId="5" xfId="0" applyFont="1" applyBorder="1" applyAlignment="1">
      <alignment horizontal="right" vertical="center" wrapText="1" readingOrder="2"/>
    </xf>
    <xf numFmtId="0" fontId="20" fillId="0" borderId="5" xfId="0" applyFont="1" applyBorder="1" applyAlignment="1">
      <alignment horizontal="justify" vertical="top"/>
    </xf>
    <xf numFmtId="0" fontId="50" fillId="0" borderId="5" xfId="0" applyFont="1" applyBorder="1" applyAlignment="1">
      <alignment horizontal="left" vertical="center" wrapText="1"/>
    </xf>
    <xf numFmtId="0" fontId="20" fillId="0" borderId="6" xfId="0" applyFont="1" applyBorder="1" applyAlignment="1">
      <alignment horizontal="justify" vertical="center"/>
    </xf>
    <xf numFmtId="0" fontId="50" fillId="0" borderId="6" xfId="0" applyFont="1" applyBorder="1" applyAlignment="1">
      <alignment horizontal="left" vertical="center" wrapText="1"/>
    </xf>
    <xf numFmtId="0" fontId="20" fillId="0" borderId="6" xfId="0" applyFont="1" applyBorder="1" applyAlignment="1">
      <alignment horizontal="justify" vertical="top"/>
    </xf>
    <xf numFmtId="0" fontId="49" fillId="0" borderId="7" xfId="0" applyFont="1" applyBorder="1" applyAlignment="1">
      <alignment horizontal="right" vertical="center" wrapText="1" readingOrder="2"/>
    </xf>
    <xf numFmtId="0" fontId="20" fillId="0" borderId="7" xfId="0" applyFont="1" applyBorder="1" applyAlignment="1">
      <alignment horizontal="center" vertical="top"/>
    </xf>
    <xf numFmtId="0" fontId="50" fillId="0" borderId="7" xfId="0" applyFont="1" applyBorder="1" applyAlignment="1">
      <alignment horizontal="left" vertical="center" wrapText="1"/>
    </xf>
    <xf numFmtId="0" fontId="49" fillId="0" borderId="8" xfId="0" applyFont="1" applyBorder="1" applyAlignment="1">
      <alignment horizontal="right" vertical="justify" wrapText="1" readingOrder="2"/>
    </xf>
    <xf numFmtId="0" fontId="20" fillId="0" borderId="8" xfId="0" applyFont="1" applyBorder="1" applyAlignment="1">
      <alignment horizontal="center"/>
    </xf>
    <xf numFmtId="0" fontId="35" fillId="0" borderId="0" xfId="0" applyFont="1" applyAlignment="1">
      <alignment horizontal="left" vertical="top" wrapText="1"/>
    </xf>
    <xf numFmtId="0" fontId="50" fillId="0" borderId="6" xfId="0" applyFont="1" applyBorder="1" applyAlignment="1">
      <alignment horizontal="left" vertical="top" wrapText="1"/>
    </xf>
    <xf numFmtId="0" fontId="50" fillId="0" borderId="8" xfId="0" applyFont="1" applyBorder="1" applyAlignment="1">
      <alignment horizontal="left" vertical="center" wrapText="1"/>
    </xf>
    <xf numFmtId="0" fontId="9" fillId="0" borderId="0" xfId="0" applyFont="1" applyBorder="1" applyAlignment="1">
      <alignment horizontal="right" readingOrder="2"/>
    </xf>
    <xf numFmtId="0" fontId="62" fillId="0" borderId="0" xfId="0" applyFont="1" applyBorder="1"/>
    <xf numFmtId="0" fontId="62" fillId="0" borderId="0" xfId="0" applyFont="1" applyBorder="1" applyAlignment="1">
      <alignment horizontal="right" readingOrder="2"/>
    </xf>
    <xf numFmtId="0" fontId="23" fillId="4" borderId="0" xfId="2" applyFont="1" applyFill="1" applyBorder="1" applyAlignment="1">
      <alignment horizontal="right" wrapText="1" readingOrder="2"/>
    </xf>
    <xf numFmtId="0" fontId="64" fillId="4" borderId="0" xfId="2" applyFont="1" applyFill="1" applyBorder="1" applyAlignment="1">
      <alignment horizontal="right" vertical="top" wrapText="1" readingOrder="1"/>
    </xf>
    <xf numFmtId="0" fontId="8" fillId="0" borderId="0" xfId="0" applyFont="1" applyBorder="1" applyAlignment="1">
      <alignment horizontal="center"/>
    </xf>
    <xf numFmtId="0" fontId="4" fillId="0" borderId="0" xfId="0" applyFont="1" applyBorder="1" applyAlignment="1">
      <alignment vertical="top" readingOrder="2"/>
    </xf>
    <xf numFmtId="0" fontId="0" fillId="0" borderId="0" xfId="0" applyFont="1" applyBorder="1" applyAlignment="1">
      <alignment horizontal="center" vertical="top"/>
    </xf>
    <xf numFmtId="0" fontId="4" fillId="0" borderId="0" xfId="0" applyFont="1" applyBorder="1" applyAlignment="1">
      <alignment horizontal="centerContinuous" vertical="top"/>
    </xf>
    <xf numFmtId="0" fontId="2" fillId="0" borderId="0" xfId="0" applyFont="1" applyBorder="1" applyAlignment="1"/>
    <xf numFmtId="0" fontId="2" fillId="0" borderId="0" xfId="0" applyFont="1" applyBorder="1" applyAlignment="1">
      <alignment vertical="top"/>
    </xf>
    <xf numFmtId="0" fontId="2" fillId="0" borderId="0" xfId="0" applyFont="1" applyBorder="1" applyAlignment="1">
      <alignment horizontal="center" vertical="top"/>
    </xf>
    <xf numFmtId="0" fontId="0" fillId="0" borderId="0" xfId="0" applyFont="1" applyBorder="1" applyAlignment="1">
      <alignment wrapText="1"/>
    </xf>
    <xf numFmtId="0" fontId="8" fillId="0" borderId="0" xfId="0" applyFont="1" applyBorder="1" applyAlignment="1">
      <alignment horizontal="center" wrapText="1"/>
    </xf>
    <xf numFmtId="0" fontId="0" fillId="0" borderId="0" xfId="0" applyFont="1" applyBorder="1" applyAlignment="1">
      <alignment vertical="top" wrapText="1"/>
    </xf>
    <xf numFmtId="0" fontId="4" fillId="0" borderId="0" xfId="0" applyFont="1" applyBorder="1" applyAlignment="1">
      <alignment vertical="top" wrapText="1" readingOrder="2"/>
    </xf>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164" fontId="18" fillId="0" borderId="0" xfId="1" applyNumberFormat="1" applyFont="1" applyFill="1" applyBorder="1" applyAlignment="1">
      <alignment horizontal="center"/>
    </xf>
    <xf numFmtId="164" fontId="9" fillId="0" borderId="0" xfId="1" applyNumberFormat="1" applyFont="1" applyFill="1" applyBorder="1" applyAlignment="1">
      <alignment horizontal="center"/>
    </xf>
    <xf numFmtId="164" fontId="9" fillId="0" borderId="0" xfId="1" applyNumberFormat="1" applyFont="1" applyFill="1" applyBorder="1" applyAlignment="1">
      <alignment horizontal="right"/>
    </xf>
    <xf numFmtId="164" fontId="46" fillId="0" borderId="0" xfId="1" applyNumberFormat="1" applyFont="1" applyFill="1" applyBorder="1" applyAlignment="1">
      <alignment horizontal="center"/>
    </xf>
    <xf numFmtId="164" fontId="13" fillId="0" borderId="0" xfId="1" applyNumberFormat="1" applyFont="1" applyFill="1" applyBorder="1" applyAlignment="1">
      <alignment horizontal="right"/>
    </xf>
    <xf numFmtId="164" fontId="13" fillId="0" borderId="0" xfId="1" applyNumberFormat="1" applyFont="1" applyFill="1" applyBorder="1" applyAlignment="1">
      <alignment horizontal="center"/>
    </xf>
    <xf numFmtId="164" fontId="16" fillId="0" borderId="0" xfId="1" applyNumberFormat="1" applyFont="1" applyFill="1" applyBorder="1" applyAlignment="1">
      <alignment horizontal="right"/>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right"/>
    </xf>
    <xf numFmtId="0" fontId="2" fillId="6" borderId="0" xfId="0" applyFont="1" applyFill="1" applyBorder="1" applyAlignment="1">
      <alignment horizontal="right" vertical="center" readingOrder="2"/>
    </xf>
    <xf numFmtId="0" fontId="2" fillId="6" borderId="0" xfId="0" applyFont="1" applyFill="1" applyBorder="1" applyAlignment="1">
      <alignment horizontal="left" vertical="center" readingOrder="1"/>
    </xf>
    <xf numFmtId="164" fontId="0" fillId="0" borderId="0" xfId="1" applyNumberFormat="1" applyFont="1" applyBorder="1"/>
    <xf numFmtId="164" fontId="15" fillId="0" borderId="0" xfId="1" applyNumberFormat="1" applyFont="1" applyFill="1" applyBorder="1" applyAlignment="1">
      <alignment horizontal="right"/>
    </xf>
    <xf numFmtId="0" fontId="0" fillId="0" borderId="0" xfId="0" applyBorder="1"/>
    <xf numFmtId="0" fontId="2" fillId="0" borderId="0" xfId="0" applyFont="1" applyFill="1" applyBorder="1" applyAlignment="1">
      <alignment readingOrder="1"/>
    </xf>
    <xf numFmtId="0" fontId="0" fillId="0" borderId="0" xfId="0" applyFill="1"/>
    <xf numFmtId="43" fontId="0" fillId="0" borderId="0" xfId="0" applyNumberFormat="1" applyFont="1" applyFill="1" applyBorder="1"/>
    <xf numFmtId="2" fontId="0" fillId="0" borderId="0" xfId="0" applyNumberFormat="1" applyFont="1" applyFill="1" applyBorder="1"/>
    <xf numFmtId="164" fontId="47" fillId="0" borderId="0" xfId="1" applyNumberFormat="1" applyFont="1" applyFill="1" applyBorder="1" applyAlignment="1">
      <alignment horizontal="right"/>
    </xf>
    <xf numFmtId="0" fontId="4" fillId="0" borderId="0" xfId="0" applyFont="1" applyFill="1" applyBorder="1" applyAlignment="1"/>
    <xf numFmtId="0" fontId="0" fillId="0" borderId="0" xfId="0" applyFill="1" applyAlignment="1"/>
    <xf numFmtId="0" fontId="4" fillId="0" borderId="0" xfId="0" applyFont="1" applyFill="1" applyBorder="1" applyAlignment="1">
      <alignment readingOrder="1"/>
    </xf>
    <xf numFmtId="0" fontId="0" fillId="0" borderId="0" xfId="0" applyFill="1" applyAlignment="1">
      <alignment horizontal="left" readingOrder="1"/>
    </xf>
    <xf numFmtId="0" fontId="2" fillId="0" borderId="0" xfId="0" applyFont="1" applyBorder="1" applyAlignment="1">
      <alignment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166" fontId="0" fillId="0" borderId="0" xfId="0" applyNumberFormat="1" applyFill="1"/>
    <xf numFmtId="37" fontId="0" fillId="0" borderId="0" xfId="0" applyNumberFormat="1" applyFont="1" applyFill="1" applyBorder="1" applyAlignment="1">
      <alignment horizontal="right"/>
    </xf>
    <xf numFmtId="2" fontId="0" fillId="0" borderId="0" xfId="0" applyNumberFormat="1" applyFill="1"/>
    <xf numFmtId="0" fontId="0" fillId="0" borderId="0" xfId="0" applyFill="1" applyAlignment="1">
      <alignment horizontal="right" indent="1"/>
    </xf>
    <xf numFmtId="164" fontId="9" fillId="0" borderId="1" xfId="1" applyNumberFormat="1" applyFont="1" applyFill="1" applyBorder="1" applyAlignment="1">
      <alignment horizontal="center"/>
    </xf>
    <xf numFmtId="0" fontId="0" fillId="0" borderId="0" xfId="0" applyFill="1" applyAlignment="1">
      <alignment horizontal="center"/>
    </xf>
    <xf numFmtId="0" fontId="0" fillId="0" borderId="0" xfId="0" applyFill="1" applyAlignment="1">
      <alignment readingOrder="2"/>
    </xf>
    <xf numFmtId="0" fontId="0" fillId="0" borderId="0" xfId="0" applyFont="1" applyAlignment="1"/>
    <xf numFmtId="0" fontId="2" fillId="6" borderId="0" xfId="0" applyFont="1" applyFill="1" applyBorder="1" applyAlignment="1">
      <alignment vertical="center" readingOrder="1"/>
    </xf>
    <xf numFmtId="0" fontId="7" fillId="6" borderId="0" xfId="0" applyFont="1" applyFill="1" applyAlignment="1"/>
    <xf numFmtId="0" fontId="0" fillId="6" borderId="0" xfId="0" applyFont="1" applyFill="1" applyBorder="1" applyAlignment="1"/>
    <xf numFmtId="166" fontId="0" fillId="0" borderId="0" xfId="0" applyNumberFormat="1" applyFont="1" applyFill="1" applyBorder="1" applyAlignment="1">
      <alignment horizontal="center"/>
    </xf>
    <xf numFmtId="166" fontId="0" fillId="0" borderId="0" xfId="0" applyNumberFormat="1" applyFont="1" applyFill="1" applyBorder="1" applyAlignment="1">
      <alignment horizontal="right"/>
    </xf>
    <xf numFmtId="166" fontId="0" fillId="0" borderId="0" xfId="0" applyNumberFormat="1" applyFill="1" applyAlignment="1">
      <alignment horizontal="center"/>
    </xf>
    <xf numFmtId="166" fontId="0" fillId="0" borderId="0" xfId="0" applyNumberFormat="1" applyFill="1" applyAlignment="1">
      <alignment horizontal="right"/>
    </xf>
    <xf numFmtId="0" fontId="0" fillId="0" borderId="0" xfId="0" applyFill="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vertical="center" readingOrder="1"/>
    </xf>
    <xf numFmtId="1" fontId="0" fillId="0" borderId="0" xfId="0" applyNumberFormat="1" applyFill="1"/>
    <xf numFmtId="1" fontId="0" fillId="0" borderId="0" xfId="0" applyNumberFormat="1" applyFont="1" applyFill="1" applyBorder="1"/>
    <xf numFmtId="0" fontId="0" fillId="0" borderId="0" xfId="0" applyFill="1" applyAlignment="1">
      <alignment wrapText="1"/>
    </xf>
    <xf numFmtId="0" fontId="7" fillId="0" borderId="0" xfId="0" applyFont="1" applyFill="1" applyBorder="1" applyAlignment="1">
      <alignment horizontal="right" indent="1" readingOrder="2"/>
    </xf>
    <xf numFmtId="0" fontId="44" fillId="0" borderId="0" xfId="0" applyFont="1" applyBorder="1" applyAlignment="1">
      <alignment horizontal="center" wrapText="1"/>
    </xf>
    <xf numFmtId="0" fontId="19" fillId="0" borderId="0" xfId="0" applyFont="1" applyBorder="1" applyAlignment="1">
      <alignment horizontal="center" vertical="top" wrapText="1"/>
    </xf>
    <xf numFmtId="166" fontId="0" fillId="0" borderId="0" xfId="0" applyNumberFormat="1" applyFill="1" applyAlignment="1">
      <alignment readingOrder="2"/>
    </xf>
    <xf numFmtId="0" fontId="9" fillId="0" borderId="0" xfId="0" applyFont="1" applyFill="1"/>
    <xf numFmtId="164" fontId="47" fillId="0" borderId="0" xfId="1" applyNumberFormat="1" applyFont="1" applyFill="1" applyBorder="1" applyAlignment="1">
      <alignment horizontal="center"/>
    </xf>
    <xf numFmtId="41" fontId="46" fillId="0" borderId="0" xfId="1" applyNumberFormat="1" applyFont="1" applyFill="1" applyBorder="1" applyAlignment="1">
      <alignment horizontal="right"/>
    </xf>
    <xf numFmtId="0" fontId="47" fillId="0" borderId="0" xfId="0" applyFont="1" applyFill="1"/>
    <xf numFmtId="164" fontId="46" fillId="0" borderId="0" xfId="1" applyNumberFormat="1" applyFont="1" applyFill="1" applyBorder="1" applyAlignment="1"/>
    <xf numFmtId="0" fontId="46" fillId="0" borderId="0" xfId="0" applyFont="1" applyFill="1"/>
    <xf numFmtId="164" fontId="0" fillId="0" borderId="0" xfId="0" applyNumberFormat="1" applyFill="1"/>
    <xf numFmtId="0" fontId="9" fillId="0" borderId="0" xfId="0" applyFont="1" applyFill="1" applyAlignment="1">
      <alignment horizontal="right"/>
    </xf>
    <xf numFmtId="2" fontId="0" fillId="0" borderId="0" xfId="0" applyNumberFormat="1" applyFont="1" applyFill="1" applyBorder="1" applyAlignment="1">
      <alignment horizontal="right"/>
    </xf>
    <xf numFmtId="166" fontId="0" fillId="0" borderId="0" xfId="0" applyNumberFormat="1" applyAlignment="1"/>
    <xf numFmtId="0" fontId="2" fillId="6" borderId="0" xfId="0" applyFont="1" applyFill="1" applyBorder="1" applyAlignment="1">
      <alignment horizontal="right" vertical="top" readingOrder="2"/>
    </xf>
    <xf numFmtId="0" fontId="2" fillId="6" borderId="0" xfId="0" applyFont="1" applyFill="1" applyBorder="1" applyAlignment="1">
      <alignment vertical="top" readingOrder="1"/>
    </xf>
    <xf numFmtId="166" fontId="0" fillId="0" borderId="0" xfId="0" applyNumberFormat="1" applyFont="1" applyBorder="1" applyAlignment="1"/>
    <xf numFmtId="41" fontId="13" fillId="0" borderId="0" xfId="1" applyNumberFormat="1" applyFont="1" applyFill="1" applyBorder="1" applyAlignment="1">
      <alignment horizontal="right"/>
    </xf>
    <xf numFmtId="0" fontId="18" fillId="0" borderId="0" xfId="0" applyFont="1" applyFill="1" applyBorder="1" applyAlignment="1">
      <alignment horizontal="left" indent="1" readingOrder="1"/>
    </xf>
    <xf numFmtId="0" fontId="18" fillId="0" borderId="0" xfId="0" applyFont="1" applyFill="1" applyAlignment="1">
      <alignment horizontal="left" indent="1"/>
    </xf>
    <xf numFmtId="0" fontId="9" fillId="0" borderId="0" xfId="0" applyFont="1" applyFill="1" applyBorder="1" applyAlignment="1">
      <alignment horizontal="left" indent="1" readingOrder="1"/>
    </xf>
    <xf numFmtId="0" fontId="0" fillId="0" borderId="0" xfId="0" applyFont="1" applyFill="1" applyAlignment="1">
      <alignment horizontal="left" indent="1"/>
    </xf>
    <xf numFmtId="0" fontId="9" fillId="0" borderId="2" xfId="0" applyFont="1" applyFill="1" applyBorder="1" applyAlignment="1">
      <alignment horizontal="left" indent="1" readingOrder="1"/>
    </xf>
    <xf numFmtId="41" fontId="7" fillId="0" borderId="0" xfId="1" applyNumberFormat="1" applyFont="1" applyFill="1" applyBorder="1" applyAlignment="1">
      <alignment horizontal="right"/>
    </xf>
    <xf numFmtId="0" fontId="0" fillId="0" borderId="0" xfId="0" applyFont="1" applyFill="1" applyBorder="1" applyAlignment="1">
      <alignment horizontal="left" indent="1"/>
    </xf>
    <xf numFmtId="0" fontId="13" fillId="0" borderId="0" xfId="0" applyFont="1" applyFill="1" applyBorder="1" applyAlignment="1">
      <alignment horizontal="right" indent="1" readingOrder="2"/>
    </xf>
    <xf numFmtId="0" fontId="13" fillId="0" borderId="0" xfId="0" applyFont="1" applyFill="1" applyBorder="1" applyAlignment="1">
      <alignment horizontal="right" vertical="top" indent="1" readingOrder="2"/>
    </xf>
    <xf numFmtId="0" fontId="2" fillId="0" borderId="0" xfId="0" applyFont="1" applyFill="1" applyAlignment="1">
      <alignment horizontal="right" indent="1"/>
    </xf>
    <xf numFmtId="0" fontId="7" fillId="0" borderId="0" xfId="0" applyFont="1" applyFill="1" applyBorder="1" applyAlignment="1">
      <alignment horizontal="right" indent="2" readingOrder="2"/>
    </xf>
    <xf numFmtId="37" fontId="13" fillId="0" borderId="0" xfId="1" applyNumberFormat="1" applyFont="1" applyFill="1" applyBorder="1" applyAlignment="1">
      <alignment horizontal="center" vertical="center"/>
    </xf>
    <xf numFmtId="37" fontId="7" fillId="0" borderId="0" xfId="1" applyNumberFormat="1" applyFont="1" applyFill="1" applyBorder="1" applyAlignment="1">
      <alignment horizontal="right" vertical="center"/>
    </xf>
    <xf numFmtId="39" fontId="7" fillId="0" borderId="0" xfId="1" applyNumberFormat="1" applyFont="1" applyFill="1" applyBorder="1" applyAlignment="1">
      <alignment horizontal="right" vertical="center"/>
    </xf>
    <xf numFmtId="166" fontId="7" fillId="0" borderId="0" xfId="1" applyNumberFormat="1" applyFont="1" applyFill="1" applyBorder="1" applyAlignment="1">
      <alignment horizontal="right"/>
    </xf>
    <xf numFmtId="166" fontId="7" fillId="0" borderId="0" xfId="1" applyNumberFormat="1" applyFont="1" applyFill="1" applyBorder="1" applyAlignment="1">
      <alignment horizontal="right" vertical="center"/>
    </xf>
    <xf numFmtId="164" fontId="7" fillId="0" borderId="0" xfId="1" applyNumberFormat="1" applyFont="1" applyFill="1" applyBorder="1" applyAlignment="1">
      <alignment horizontal="right" vertical="center"/>
    </xf>
    <xf numFmtId="0" fontId="7" fillId="0" borderId="0" xfId="0" applyFont="1" applyFill="1" applyBorder="1" applyAlignment="1">
      <alignment horizontal="center" vertical="center" readingOrder="2"/>
    </xf>
    <xf numFmtId="166" fontId="7" fillId="0" borderId="0" xfId="1" applyNumberFormat="1" applyFont="1" applyFill="1" applyBorder="1" applyAlignment="1">
      <alignment vertical="center"/>
    </xf>
    <xf numFmtId="166" fontId="0" fillId="0" borderId="0" xfId="0" applyNumberFormat="1" applyFill="1" applyAlignment="1">
      <alignment vertical="center"/>
    </xf>
    <xf numFmtId="167" fontId="7" fillId="0" borderId="0" xfId="1" applyNumberFormat="1" applyFont="1" applyFill="1" applyBorder="1" applyAlignment="1">
      <alignment horizontal="right" vertical="center"/>
    </xf>
    <xf numFmtId="0" fontId="9" fillId="0" borderId="0" xfId="0" applyFont="1" applyFill="1" applyBorder="1" applyAlignment="1">
      <alignment horizontal="center" vertical="center" readingOrder="1"/>
    </xf>
    <xf numFmtId="0" fontId="2" fillId="0" borderId="0" xfId="0" applyFont="1" applyFill="1" applyBorder="1" applyAlignment="1">
      <alignment horizontal="left" indent="1" readingOrder="1"/>
    </xf>
    <xf numFmtId="166" fontId="13" fillId="0" borderId="0" xfId="1" applyNumberFormat="1" applyFont="1" applyFill="1" applyBorder="1" applyAlignment="1">
      <alignment horizontal="right" vertical="center"/>
    </xf>
    <xf numFmtId="0" fontId="7" fillId="0" borderId="0" xfId="0" applyFont="1" applyFill="1" applyAlignment="1">
      <alignment horizontal="right" vertical="center"/>
    </xf>
    <xf numFmtId="0" fontId="50" fillId="0" borderId="9" xfId="0" applyFont="1" applyBorder="1" applyAlignment="1">
      <alignment horizontal="left" vertical="center" wrapText="1"/>
    </xf>
    <xf numFmtId="164" fontId="18" fillId="0" borderId="2" xfId="1" applyNumberFormat="1" applyFont="1" applyFill="1" applyBorder="1" applyAlignment="1">
      <alignment horizontal="right" vertical="top"/>
    </xf>
    <xf numFmtId="0" fontId="0" fillId="0" borderId="0" xfId="0" applyAlignment="1">
      <alignment horizontal="right" readingOrder="1"/>
    </xf>
    <xf numFmtId="164" fontId="2" fillId="6" borderId="0" xfId="1" applyNumberFormat="1" applyFont="1" applyFill="1" applyBorder="1" applyAlignment="1">
      <alignment horizontal="right" vertical="center" readingOrder="2"/>
    </xf>
    <xf numFmtId="0" fontId="2" fillId="6" borderId="0" xfId="0" applyFont="1" applyFill="1" applyBorder="1" applyAlignment="1">
      <alignment vertical="center" readingOrder="2"/>
    </xf>
    <xf numFmtId="164" fontId="13" fillId="6" borderId="0" xfId="1" applyNumberFormat="1" applyFont="1" applyFill="1" applyAlignment="1">
      <alignment horizontal="right" vertical="center"/>
    </xf>
    <xf numFmtId="166" fontId="7" fillId="0" borderId="0" xfId="0" applyNumberFormat="1" applyFont="1" applyFill="1" applyAlignment="1">
      <alignment horizontal="right"/>
    </xf>
    <xf numFmtId="0" fontId="7" fillId="0" borderId="0" xfId="0" applyFont="1" applyFill="1" applyAlignment="1">
      <alignment horizontal="right"/>
    </xf>
    <xf numFmtId="37" fontId="7" fillId="0" borderId="0" xfId="0" applyNumberFormat="1" applyFont="1" applyFill="1" applyAlignment="1">
      <alignment horizontal="right" vertical="center"/>
    </xf>
    <xf numFmtId="167" fontId="7" fillId="0" borderId="0" xfId="0" applyNumberFormat="1" applyFont="1" applyFill="1" applyAlignment="1">
      <alignment horizontal="right" vertical="center"/>
    </xf>
    <xf numFmtId="166" fontId="7" fillId="0" borderId="0" xfId="0" applyNumberFormat="1" applyFont="1" applyFill="1" applyAlignment="1">
      <alignment horizontal="right" vertical="center"/>
    </xf>
    <xf numFmtId="0" fontId="7" fillId="0" borderId="2" xfId="0" applyFont="1" applyFill="1" applyBorder="1" applyAlignment="1">
      <alignment horizontal="right" vertical="center"/>
    </xf>
    <xf numFmtId="166" fontId="7" fillId="0" borderId="2" xfId="0" applyNumberFormat="1" applyFont="1" applyFill="1" applyBorder="1" applyAlignment="1">
      <alignment horizontal="right" vertical="center"/>
    </xf>
    <xf numFmtId="164" fontId="7" fillId="0" borderId="2" xfId="1" applyNumberFormat="1" applyFont="1" applyFill="1" applyBorder="1" applyAlignment="1">
      <alignment horizontal="right" vertical="top"/>
    </xf>
    <xf numFmtId="0" fontId="69" fillId="0" borderId="0" xfId="0" applyFont="1" applyAlignment="1">
      <alignment horizontal="right" vertical="top" wrapText="1" readingOrder="2"/>
    </xf>
    <xf numFmtId="0" fontId="0" fillId="0" borderId="0" xfId="0" applyNumberFormat="1" applyFont="1" applyBorder="1"/>
    <xf numFmtId="166" fontId="9" fillId="0" borderId="0" xfId="1" applyNumberFormat="1" applyFont="1" applyBorder="1"/>
    <xf numFmtId="166" fontId="0" fillId="0" borderId="0" xfId="1" applyNumberFormat="1" applyFont="1" applyBorder="1"/>
    <xf numFmtId="166" fontId="0" fillId="0" borderId="0" xfId="1" applyNumberFormat="1" applyFont="1"/>
    <xf numFmtId="0" fontId="9" fillId="0" borderId="0" xfId="0" applyFont="1" applyBorder="1" applyAlignment="1">
      <alignment horizontal="right" vertical="center" readingOrder="2"/>
    </xf>
    <xf numFmtId="0" fontId="0" fillId="0" borderId="0" xfId="0" applyFill="1" applyAlignment="1">
      <alignment horizontal="right"/>
    </xf>
    <xf numFmtId="164" fontId="13" fillId="0" borderId="0" xfId="0" applyNumberFormat="1" applyFont="1" applyFill="1"/>
    <xf numFmtId="164" fontId="16" fillId="2" borderId="0" xfId="1" applyNumberFormat="1" applyFont="1" applyFill="1" applyBorder="1" applyAlignment="1">
      <alignment horizontal="right"/>
    </xf>
    <xf numFmtId="164" fontId="13" fillId="0" borderId="2" xfId="1" applyNumberFormat="1" applyFont="1" applyFill="1" applyBorder="1" applyAlignment="1">
      <alignment horizontal="right" vertical="top"/>
    </xf>
    <xf numFmtId="0" fontId="0" fillId="0" borderId="0" xfId="0" applyFont="1" applyFill="1" applyBorder="1" applyAlignment="1">
      <alignment readingOrder="2"/>
    </xf>
    <xf numFmtId="0" fontId="0" fillId="0" borderId="0" xfId="0" applyFill="1" applyAlignment="1">
      <alignment horizontal="center"/>
    </xf>
    <xf numFmtId="0" fontId="47" fillId="0" borderId="0" xfId="0" applyFont="1" applyFill="1" applyBorder="1"/>
    <xf numFmtId="0" fontId="9" fillId="0" borderId="0" xfId="0" applyFont="1" applyFill="1" applyBorder="1" applyAlignment="1">
      <alignment horizontal="right"/>
    </xf>
    <xf numFmtId="41" fontId="9" fillId="0" borderId="0" xfId="0" applyNumberFormat="1" applyFont="1" applyFill="1" applyAlignment="1">
      <alignment horizontal="right"/>
    </xf>
    <xf numFmtId="2" fontId="0" fillId="0" borderId="0" xfId="0" applyNumberFormat="1" applyFill="1" applyAlignment="1">
      <alignment horizontal="center"/>
    </xf>
    <xf numFmtId="166" fontId="0" fillId="0" borderId="0" xfId="0" applyNumberFormat="1" applyFill="1" applyAlignment="1">
      <alignment horizontal="center" readingOrder="2"/>
    </xf>
    <xf numFmtId="41" fontId="9" fillId="0" borderId="2" xfId="1" applyNumberFormat="1" applyFont="1" applyFill="1" applyBorder="1" applyAlignment="1">
      <alignment horizontal="right"/>
    </xf>
    <xf numFmtId="41" fontId="9" fillId="0" borderId="2" xfId="1" applyNumberFormat="1" applyFont="1" applyFill="1" applyBorder="1" applyAlignment="1">
      <alignment horizontal="right" vertical="top"/>
    </xf>
    <xf numFmtId="166" fontId="0" fillId="0" borderId="0" xfId="0" applyNumberFormat="1" applyFont="1" applyFill="1" applyBorder="1" applyAlignment="1">
      <alignment horizontal="right" vertical="center"/>
    </xf>
    <xf numFmtId="167" fontId="0" fillId="0" borderId="0" xfId="0" applyNumberFormat="1" applyFont="1" applyFill="1" applyBorder="1" applyAlignment="1">
      <alignment horizontal="right" vertical="center"/>
    </xf>
    <xf numFmtId="167" fontId="0" fillId="0" borderId="0" xfId="0" applyNumberFormat="1" applyFont="1" applyBorder="1" applyAlignment="1">
      <alignment horizontal="right" vertical="center"/>
    </xf>
    <xf numFmtId="166" fontId="0" fillId="0" borderId="0" xfId="0" applyNumberFormat="1" applyFont="1" applyBorder="1" applyAlignment="1">
      <alignment horizontal="right" vertical="center"/>
    </xf>
    <xf numFmtId="167" fontId="0" fillId="0" borderId="0" xfId="0" applyNumberFormat="1" applyAlignment="1">
      <alignment horizontal="right" vertical="center"/>
    </xf>
    <xf numFmtId="166" fontId="0" fillId="0" borderId="0" xfId="0" applyNumberFormat="1" applyFill="1" applyAlignment="1">
      <alignment horizontal="right" vertical="center"/>
    </xf>
    <xf numFmtId="41" fontId="13" fillId="6" borderId="0" xfId="1" applyNumberFormat="1" applyFont="1" applyFill="1" applyBorder="1" applyAlignment="1">
      <alignment horizontal="right"/>
    </xf>
    <xf numFmtId="41" fontId="7" fillId="6" borderId="0" xfId="1" applyNumberFormat="1" applyFont="1" applyFill="1" applyBorder="1" applyAlignment="1">
      <alignment horizontal="right"/>
    </xf>
    <xf numFmtId="41" fontId="9" fillId="0" borderId="0" xfId="1" applyNumberFormat="1" applyFont="1" applyFill="1" applyBorder="1" applyAlignment="1">
      <alignment horizontal="right" vertical="top"/>
    </xf>
    <xf numFmtId="41" fontId="11" fillId="3" borderId="0" xfId="1" applyNumberFormat="1" applyFont="1" applyFill="1" applyBorder="1" applyAlignment="1">
      <alignment horizontal="center"/>
    </xf>
    <xf numFmtId="41" fontId="13" fillId="3" borderId="0" xfId="1" applyNumberFormat="1" applyFont="1" applyFill="1" applyBorder="1" applyAlignment="1">
      <alignment horizontal="center"/>
    </xf>
    <xf numFmtId="41" fontId="13" fillId="6" borderId="0" xfId="1" applyNumberFormat="1" applyFont="1" applyFill="1" applyBorder="1" applyAlignment="1">
      <alignment horizontal="right" vertical="top"/>
    </xf>
    <xf numFmtId="166" fontId="0" fillId="0" borderId="0" xfId="0" applyNumberFormat="1" applyAlignment="1">
      <alignment horizontal="right"/>
    </xf>
    <xf numFmtId="0" fontId="7" fillId="0" borderId="0" xfId="0" applyFont="1" applyFill="1" applyBorder="1" applyAlignment="1">
      <alignment horizontal="right" vertical="center"/>
    </xf>
    <xf numFmtId="166" fontId="7" fillId="0" borderId="0" xfId="0" applyNumberFormat="1" applyFont="1" applyFill="1" applyBorder="1" applyAlignment="1">
      <alignment horizontal="right" vertical="center"/>
    </xf>
    <xf numFmtId="165" fontId="7" fillId="0" borderId="2" xfId="1" applyNumberFormat="1" applyFont="1" applyFill="1" applyBorder="1" applyAlignment="1">
      <alignment horizontal="right" vertical="top"/>
    </xf>
    <xf numFmtId="0" fontId="67" fillId="0" borderId="0" xfId="0" applyFont="1" applyBorder="1" applyAlignment="1">
      <alignment horizontal="centerContinuous" vertical="top" wrapText="1"/>
    </xf>
    <xf numFmtId="0" fontId="56" fillId="0" borderId="0" xfId="0" applyFont="1" applyAlignment="1">
      <alignment horizontal="left" vertical="center" wrapText="1" readingOrder="1"/>
    </xf>
    <xf numFmtId="0" fontId="7" fillId="0" borderId="10" xfId="0" applyFont="1" applyFill="1" applyBorder="1" applyAlignment="1">
      <alignment horizontal="right" vertical="top" indent="2" readingOrder="2"/>
    </xf>
    <xf numFmtId="164" fontId="7" fillId="0" borderId="10" xfId="1" applyNumberFormat="1" applyFont="1" applyFill="1" applyBorder="1" applyAlignment="1">
      <alignment horizontal="right"/>
    </xf>
    <xf numFmtId="164" fontId="16" fillId="0" borderId="10" xfId="1" applyNumberFormat="1" applyFont="1" applyFill="1" applyBorder="1" applyAlignment="1">
      <alignment horizontal="right"/>
    </xf>
    <xf numFmtId="0" fontId="9" fillId="0" borderId="10" xfId="0" applyFont="1" applyFill="1" applyBorder="1" applyAlignment="1">
      <alignment horizontal="left" vertical="center" indent="2"/>
    </xf>
    <xf numFmtId="164" fontId="15" fillId="0" borderId="10" xfId="1" applyNumberFormat="1" applyFont="1" applyFill="1" applyBorder="1" applyAlignment="1">
      <alignment horizontal="right"/>
    </xf>
    <xf numFmtId="164" fontId="9" fillId="0" borderId="10" xfId="1" applyNumberFormat="1" applyFont="1" applyFill="1" applyBorder="1" applyAlignment="1">
      <alignment horizontal="right" vertical="top"/>
    </xf>
    <xf numFmtId="0" fontId="7" fillId="0" borderId="10" xfId="0" applyFont="1" applyFill="1" applyBorder="1" applyAlignment="1">
      <alignment horizontal="right" vertical="top" indent="1" readingOrder="2"/>
    </xf>
    <xf numFmtId="164" fontId="7" fillId="0" borderId="10" xfId="1" applyNumberFormat="1" applyFont="1" applyFill="1" applyBorder="1" applyAlignment="1">
      <alignment horizontal="right" vertical="top"/>
    </xf>
    <xf numFmtId="41" fontId="7" fillId="0" borderId="10" xfId="1" applyNumberFormat="1" applyFont="1" applyFill="1" applyBorder="1" applyAlignment="1">
      <alignment horizontal="right"/>
    </xf>
    <xf numFmtId="164" fontId="13" fillId="0" borderId="10" xfId="1" applyNumberFormat="1" applyFont="1" applyFill="1" applyBorder="1" applyAlignment="1">
      <alignment horizontal="right"/>
    </xf>
    <xf numFmtId="0" fontId="9" fillId="0" borderId="10" xfId="0" applyFont="1" applyFill="1" applyBorder="1" applyAlignment="1">
      <alignment horizontal="left" indent="1" readingOrder="1"/>
    </xf>
    <xf numFmtId="164" fontId="9" fillId="0" borderId="2" xfId="1" applyNumberFormat="1" applyFont="1" applyFill="1" applyBorder="1" applyAlignment="1">
      <alignment horizontal="right"/>
    </xf>
    <xf numFmtId="0" fontId="0" fillId="0" borderId="0" xfId="0" applyFont="1" applyBorder="1" applyAlignment="1">
      <alignment vertical="center"/>
    </xf>
    <xf numFmtId="0" fontId="0" fillId="0" borderId="0" xfId="0" applyFont="1" applyFill="1" applyBorder="1" applyAlignment="1">
      <alignment vertical="center"/>
    </xf>
    <xf numFmtId="164" fontId="7" fillId="2" borderId="0" xfId="1" applyNumberFormat="1" applyFont="1" applyFill="1" applyBorder="1" applyAlignment="1">
      <alignment horizontal="right"/>
    </xf>
    <xf numFmtId="164" fontId="72" fillId="2" borderId="0" xfId="1" applyNumberFormat="1" applyFont="1" applyFill="1" applyBorder="1" applyAlignment="1">
      <alignment horizontal="right"/>
    </xf>
    <xf numFmtId="41" fontId="18" fillId="0" borderId="0" xfId="1" applyNumberFormat="1" applyFont="1" applyFill="1" applyBorder="1" applyAlignment="1">
      <alignment horizontal="right"/>
    </xf>
    <xf numFmtId="41" fontId="9" fillId="0" borderId="0" xfId="1" applyNumberFormat="1" applyFont="1" applyFill="1" applyBorder="1" applyAlignment="1">
      <alignment horizontal="right"/>
    </xf>
    <xf numFmtId="41" fontId="18" fillId="0" borderId="0" xfId="1" applyNumberFormat="1" applyFont="1" applyFill="1" applyBorder="1" applyAlignment="1">
      <alignment horizontal="center"/>
    </xf>
    <xf numFmtId="41" fontId="9" fillId="0" borderId="0" xfId="1" applyNumberFormat="1" applyFont="1" applyFill="1" applyBorder="1" applyAlignment="1">
      <alignment horizontal="center"/>
    </xf>
    <xf numFmtId="41" fontId="9" fillId="0" borderId="1" xfId="1" applyNumberFormat="1" applyFont="1" applyFill="1" applyBorder="1" applyAlignment="1">
      <alignment horizontal="right"/>
    </xf>
    <xf numFmtId="0" fontId="0" fillId="0" borderId="0" xfId="0" applyFill="1" applyAlignment="1">
      <alignment horizontal="center"/>
    </xf>
    <xf numFmtId="41" fontId="18" fillId="0" borderId="0" xfId="1" applyNumberFormat="1" applyFont="1" applyFill="1" applyBorder="1" applyAlignment="1"/>
    <xf numFmtId="0" fontId="7" fillId="0" borderId="2" xfId="0" applyFont="1" applyFill="1" applyBorder="1" applyAlignment="1">
      <alignment horizontal="right" vertical="center" indent="2" readingOrder="2"/>
    </xf>
    <xf numFmtId="164" fontId="47" fillId="0" borderId="2" xfId="1" applyNumberFormat="1" applyFont="1" applyFill="1" applyBorder="1" applyAlignment="1">
      <alignment horizontal="right"/>
    </xf>
    <xf numFmtId="41" fontId="47" fillId="0" borderId="0" xfId="1" applyNumberFormat="1" applyFont="1" applyFill="1" applyBorder="1" applyAlignment="1">
      <alignment horizontal="right"/>
    </xf>
    <xf numFmtId="41" fontId="47" fillId="0" borderId="0" xfId="1" applyNumberFormat="1" applyFont="1" applyFill="1" applyBorder="1" applyAlignment="1">
      <alignment horizontal="right" vertical="top"/>
    </xf>
    <xf numFmtId="41" fontId="47" fillId="0" borderId="2" xfId="1" applyNumberFormat="1" applyFont="1" applyFill="1" applyBorder="1" applyAlignment="1">
      <alignment horizontal="right" vertical="top"/>
    </xf>
    <xf numFmtId="41" fontId="47" fillId="0" borderId="0" xfId="1" applyNumberFormat="1" applyFont="1" applyFill="1" applyBorder="1" applyAlignment="1">
      <alignment horizontal="center"/>
    </xf>
    <xf numFmtId="0" fontId="9" fillId="0" borderId="2" xfId="0" applyFont="1" applyFill="1" applyBorder="1" applyAlignment="1">
      <alignment horizontal="right"/>
    </xf>
    <xf numFmtId="0" fontId="2" fillId="0" borderId="0" xfId="0" applyFont="1" applyFill="1" applyBorder="1" applyAlignment="1">
      <alignment horizontal="right" vertical="center" indent="1" readingOrder="2"/>
    </xf>
    <xf numFmtId="0" fontId="0" fillId="0" borderId="0" xfId="0" applyAlignment="1">
      <alignment horizontal="right" vertical="center" indent="1" readingOrder="2"/>
    </xf>
    <xf numFmtId="0" fontId="2" fillId="6" borderId="0" xfId="0" applyFont="1" applyFill="1" applyBorder="1" applyAlignment="1">
      <alignment horizontal="right" vertical="center" indent="1" readingOrder="2"/>
    </xf>
    <xf numFmtId="0" fontId="4" fillId="3" borderId="0" xfId="0" applyFont="1" applyFill="1" applyBorder="1" applyAlignment="1">
      <alignment horizontal="right" vertical="center" indent="1" readingOrder="2"/>
    </xf>
    <xf numFmtId="0" fontId="13" fillId="0" borderId="0" xfId="0" applyFont="1" applyFill="1" applyBorder="1" applyAlignment="1">
      <alignment horizontal="right" vertical="center" indent="3" readingOrder="2"/>
    </xf>
    <xf numFmtId="0" fontId="7" fillId="0" borderId="0" xfId="0" applyFont="1" applyFill="1" applyBorder="1" applyAlignment="1">
      <alignment horizontal="right" vertical="center" indent="3" readingOrder="2"/>
    </xf>
    <xf numFmtId="0" fontId="7" fillId="0" borderId="0" xfId="0" applyFont="1" applyBorder="1" applyAlignment="1">
      <alignment horizontal="right" vertical="center" indent="2" readingOrder="2"/>
    </xf>
    <xf numFmtId="0" fontId="49" fillId="0" borderId="6" xfId="0" applyFont="1" applyBorder="1" applyAlignment="1">
      <alignment horizontal="right" vertical="center" indent="1" readingOrder="2"/>
    </xf>
    <xf numFmtId="0" fontId="29" fillId="0" borderId="0" xfId="0" applyFont="1" applyBorder="1" applyAlignment="1">
      <alignment horizontal="right" vertical="center" indent="1" readingOrder="2"/>
    </xf>
    <xf numFmtId="49" fontId="59" fillId="0" borderId="0" xfId="0" applyNumberFormat="1" applyFont="1" applyAlignment="1">
      <alignment horizontal="right" vertical="center" indent="1" readingOrder="1"/>
    </xf>
    <xf numFmtId="0" fontId="58" fillId="0" borderId="0" xfId="0" applyFont="1" applyAlignment="1">
      <alignment horizontal="right" vertical="center" indent="31" readingOrder="2"/>
    </xf>
    <xf numFmtId="0" fontId="7" fillId="0" borderId="0" xfId="0" applyFont="1" applyFill="1" applyBorder="1" applyAlignment="1">
      <alignment horizontal="right" vertical="top" indent="1" readingOrder="2"/>
    </xf>
    <xf numFmtId="164" fontId="7" fillId="0" borderId="0" xfId="1" applyNumberFormat="1" applyFont="1" applyFill="1" applyBorder="1" applyAlignment="1">
      <alignment horizontal="right" vertical="top"/>
    </xf>
    <xf numFmtId="164" fontId="13" fillId="0" borderId="0" xfId="1" applyNumberFormat="1" applyFont="1" applyFill="1" applyBorder="1" applyAlignment="1">
      <alignment horizontal="right" vertical="top"/>
    </xf>
    <xf numFmtId="41" fontId="7" fillId="0" borderId="0" xfId="1" applyNumberFormat="1" applyFont="1" applyFill="1" applyBorder="1" applyAlignment="1">
      <alignment horizontal="right" vertical="top"/>
    </xf>
    <xf numFmtId="165" fontId="7" fillId="0" borderId="0" xfId="1" applyNumberFormat="1" applyFont="1" applyFill="1" applyBorder="1" applyAlignment="1">
      <alignment horizontal="right" vertical="top"/>
    </xf>
    <xf numFmtId="0" fontId="9" fillId="0" borderId="0" xfId="0" applyFont="1" applyFill="1" applyBorder="1" applyAlignment="1">
      <alignment horizontal="left" vertical="top" indent="2" readingOrder="1"/>
    </xf>
    <xf numFmtId="164" fontId="2" fillId="0" borderId="0" xfId="0" applyNumberFormat="1" applyFont="1"/>
    <xf numFmtId="164" fontId="2" fillId="0" borderId="0" xfId="1" applyNumberFormat="1" applyFont="1" applyFill="1" applyBorder="1" applyAlignment="1">
      <alignment horizontal="right"/>
    </xf>
    <xf numFmtId="0" fontId="7" fillId="0" borderId="0" xfId="0" applyFont="1" applyFill="1" applyBorder="1" applyAlignment="1">
      <alignment horizontal="right" vertical="center" wrapText="1" indent="2" readingOrder="2"/>
    </xf>
    <xf numFmtId="0" fontId="9" fillId="0" borderId="0" xfId="0" applyFont="1" applyFill="1" applyBorder="1" applyAlignment="1">
      <alignment horizontal="left" vertical="center" wrapText="1" indent="2" readingOrder="1"/>
    </xf>
    <xf numFmtId="0" fontId="7" fillId="0" borderId="2" xfId="0" applyFont="1" applyFill="1" applyBorder="1" applyAlignment="1">
      <alignment horizontal="right" vertical="center" wrapText="1" indent="2"/>
    </xf>
    <xf numFmtId="0" fontId="9" fillId="0" borderId="2" xfId="0" applyFont="1" applyFill="1" applyBorder="1" applyAlignment="1">
      <alignment horizontal="left" vertical="center" wrapText="1" indent="2" readingOrder="1"/>
    </xf>
    <xf numFmtId="0" fontId="7" fillId="0" borderId="0" xfId="0" applyFont="1" applyFill="1"/>
    <xf numFmtId="165" fontId="18" fillId="0" borderId="0" xfId="1" applyNumberFormat="1" applyFont="1" applyFill="1" applyBorder="1" applyAlignment="1">
      <alignment horizontal="right"/>
    </xf>
    <xf numFmtId="166" fontId="7" fillId="0" borderId="0" xfId="1" applyNumberFormat="1" applyFont="1" applyFill="1" applyBorder="1" applyAlignment="1">
      <alignment horizontal="center" vertical="center"/>
    </xf>
    <xf numFmtId="0" fontId="0" fillId="0" borderId="0" xfId="0" applyFill="1" applyAlignment="1">
      <alignment horizontal="center"/>
    </xf>
    <xf numFmtId="166" fontId="7" fillId="0" borderId="0" xfId="1" applyNumberFormat="1" applyFont="1" applyFill="1" applyBorder="1" applyAlignment="1">
      <alignment horizontal="center"/>
    </xf>
    <xf numFmtId="166" fontId="7" fillId="0" borderId="0" xfId="0" applyNumberFormat="1" applyFont="1" applyFill="1" applyAlignment="1">
      <alignment horizontal="center"/>
    </xf>
    <xf numFmtId="166" fontId="7" fillId="0" borderId="0" xfId="0" applyNumberFormat="1" applyFont="1" applyFill="1" applyAlignment="1">
      <alignment horizontal="center" vertical="center"/>
    </xf>
    <xf numFmtId="0" fontId="7" fillId="0" borderId="0" xfId="0" applyFont="1" applyFill="1" applyAlignment="1">
      <alignment horizontal="center"/>
    </xf>
    <xf numFmtId="164" fontId="13" fillId="2" borderId="0" xfId="1" applyNumberFormat="1" applyFont="1" applyFill="1" applyBorder="1" applyAlignment="1">
      <alignment horizontal="right"/>
    </xf>
    <xf numFmtId="165" fontId="7" fillId="0" borderId="0" xfId="1" applyNumberFormat="1" applyFont="1" applyFill="1" applyBorder="1" applyAlignment="1">
      <alignment horizontal="right" vertical="center"/>
    </xf>
    <xf numFmtId="0" fontId="29" fillId="0" borderId="0" xfId="0" applyFont="1" applyAlignment="1">
      <alignment horizontal="right" vertical="center" wrapText="1" indent="1" readingOrder="2"/>
    </xf>
    <xf numFmtId="0" fontId="59" fillId="0" borderId="0" xfId="3" applyFont="1" applyAlignment="1">
      <alignment horizontal="center" readingOrder="1"/>
    </xf>
    <xf numFmtId="0" fontId="26" fillId="5" borderId="0" xfId="3" applyFont="1" applyFill="1" applyBorder="1" applyAlignment="1">
      <alignment horizontal="right" vertical="center" wrapText="1" readingOrder="2"/>
    </xf>
    <xf numFmtId="0" fontId="28" fillId="5" borderId="0" xfId="3" applyFont="1" applyFill="1" applyBorder="1" applyAlignment="1">
      <alignment horizontal="left" vertical="center" wrapText="1"/>
    </xf>
    <xf numFmtId="0" fontId="25" fillId="4" borderId="0" xfId="2" applyFont="1" applyFill="1" applyBorder="1" applyAlignment="1">
      <alignment horizontal="left" vertical="center" wrapText="1" readingOrder="1"/>
    </xf>
    <xf numFmtId="0" fontId="4" fillId="4" borderId="0" xfId="0" applyFont="1" applyFill="1" applyBorder="1" applyAlignment="1">
      <alignment horizontal="right" vertical="center" wrapText="1" readingOrder="2"/>
    </xf>
    <xf numFmtId="0" fontId="25" fillId="4" borderId="0" xfId="2" applyFont="1" applyFill="1" applyBorder="1" applyAlignment="1">
      <alignment horizontal="right" vertical="center" wrapText="1" readingOrder="2"/>
    </xf>
    <xf numFmtId="0" fontId="4" fillId="0" borderId="0" xfId="0" applyFont="1" applyBorder="1" applyAlignment="1">
      <alignment horizontal="center" wrapText="1" readingOrder="1"/>
    </xf>
    <xf numFmtId="0" fontId="4" fillId="0" borderId="0" xfId="0" applyFont="1" applyBorder="1" applyAlignment="1">
      <alignment horizontal="center" vertical="top" wrapText="1" readingOrder="1"/>
    </xf>
    <xf numFmtId="0" fontId="62" fillId="0" borderId="0" xfId="0" applyFont="1" applyBorder="1" applyAlignment="1">
      <alignment horizontal="left" wrapText="1"/>
    </xf>
    <xf numFmtId="0" fontId="6" fillId="4" borderId="0" xfId="2" applyFont="1" applyFill="1" applyBorder="1" applyAlignment="1">
      <alignment horizontal="left" vertical="center" wrapText="1" readingOrder="1"/>
    </xf>
    <xf numFmtId="166" fontId="7" fillId="0" borderId="0" xfId="1" applyNumberFormat="1" applyFont="1" applyFill="1" applyBorder="1" applyAlignment="1">
      <alignment horizontal="center" vertical="center"/>
    </xf>
    <xf numFmtId="0" fontId="0" fillId="0" borderId="0" xfId="0" applyFill="1" applyAlignment="1">
      <alignment horizontal="center"/>
    </xf>
    <xf numFmtId="0" fontId="8" fillId="4" borderId="0" xfId="0" applyFont="1" applyFill="1" applyBorder="1" applyAlignment="1">
      <alignment horizontal="right" vertical="center" wrapText="1" readingOrder="2"/>
    </xf>
    <xf numFmtId="0" fontId="6" fillId="4" borderId="0" xfId="2" applyFont="1" applyFill="1" applyBorder="1" applyAlignment="1">
      <alignment horizontal="left" vertical="center" wrapText="1" readingOrder="2"/>
    </xf>
  </cellXfs>
  <cellStyles count="4">
    <cellStyle name="Comma" xfId="1" builtinId="3"/>
    <cellStyle name="Normal" xfId="0" builtinId="0"/>
    <cellStyle name="Normal 10" xfId="2"/>
    <cellStyle name="Normal 5" xfId="3"/>
  </cellStyles>
  <dxfs count="0"/>
  <tableStyles count="0" defaultTableStyle="TableStyleMedium2" defaultPivotStyle="PivotStyleMedium9"/>
  <colors>
    <mruColors>
      <color rgb="FFFF4F4F"/>
      <color rgb="FFE20000"/>
      <color rgb="FF21FF7B"/>
      <color rgb="FF00B449"/>
      <color rgb="FF008035"/>
      <color rgb="FFA7FFCB"/>
      <color rgb="FF8BE3FF"/>
      <color rgb="FF00B1E6"/>
      <color rgb="FFD9F6FF"/>
      <color rgb="FFED7B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337037037037039E-2"/>
          <c:y val="0.18351666666666666"/>
          <c:w val="0.93995925925925905"/>
          <c:h val="0.61290873015873015"/>
        </c:manualLayout>
      </c:layout>
      <c:barChart>
        <c:barDir val="col"/>
        <c:grouping val="clustered"/>
        <c:varyColors val="0"/>
        <c:ser>
          <c:idx val="0"/>
          <c:order val="0"/>
          <c:tx>
            <c:strRef>
              <c:f>'T01'!$N$3:$N$6</c:f>
              <c:strCache>
                <c:ptCount val="4"/>
                <c:pt idx="0">
                  <c:v>223.0</c:v>
                </c:pt>
                <c:pt idx="1">
                  <c:v>219.0</c:v>
                </c:pt>
                <c:pt idx="2">
                  <c:v>260.2</c:v>
                </c:pt>
                <c:pt idx="3">
                  <c:v>279.0</c:v>
                </c:pt>
              </c:strCache>
            </c:strRef>
          </c:tx>
          <c:spPr>
            <a:solidFill>
              <a:srgbClr val="C4BA97"/>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'T01'!$M$3:$M$6</c:f>
              <c:strCache>
                <c:ptCount val="4"/>
                <c:pt idx="0">
                  <c:v>2011/2012</c:v>
                </c:pt>
                <c:pt idx="1">
                  <c:v>2012/2013</c:v>
                </c:pt>
                <c:pt idx="2">
                  <c:v>2013/2014</c:v>
                </c:pt>
                <c:pt idx="3">
                  <c:v>2014/2015</c:v>
                </c:pt>
              </c:strCache>
            </c:strRef>
          </c:cat>
          <c:val>
            <c:numRef>
              <c:f>'T01'!$N$3:$N$6</c:f>
              <c:numCache>
                <c:formatCode>0.0</c:formatCode>
                <c:ptCount val="4"/>
                <c:pt idx="0">
                  <c:v>223</c:v>
                </c:pt>
                <c:pt idx="1">
                  <c:v>219</c:v>
                </c:pt>
                <c:pt idx="2" formatCode="General">
                  <c:v>260.2</c:v>
                </c:pt>
                <c:pt idx="3">
                  <c:v>279</c:v>
                </c:pt>
              </c:numCache>
            </c:numRef>
          </c:val>
          <c:extLst>
            <c:ext xmlns:c16="http://schemas.microsoft.com/office/drawing/2014/chart" uri="{C3380CC4-5D6E-409C-BE32-E72D297353CC}">
              <c16:uniqueId val="{00000000-D52A-4984-B157-94C8D6869CB9}"/>
            </c:ext>
          </c:extLst>
        </c:ser>
        <c:dLbls>
          <c:showLegendKey val="0"/>
          <c:showVal val="0"/>
          <c:showCatName val="0"/>
          <c:showSerName val="0"/>
          <c:showPercent val="0"/>
          <c:showBubbleSize val="0"/>
        </c:dLbls>
        <c:gapWidth val="219"/>
        <c:overlap val="-27"/>
        <c:axId val="1795699936"/>
        <c:axId val="1795701024"/>
      </c:barChart>
      <c:catAx>
        <c:axId val="1795699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7576759259259257"/>
              <c:y val="0.91915436507936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95701024"/>
        <c:crosses val="autoZero"/>
        <c:auto val="1"/>
        <c:lblAlgn val="ctr"/>
        <c:lblOffset val="100"/>
        <c:noMultiLvlLbl val="0"/>
      </c:catAx>
      <c:valAx>
        <c:axId val="1795701024"/>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rtl="1">
                  <a:defRPr sz="1000" b="0" i="0" u="none" strike="noStrike" kern="1200" baseline="0">
                    <a:solidFill>
                      <a:schemeClr val="tx1">
                        <a:lumMod val="65000"/>
                        <a:lumOff val="35000"/>
                      </a:schemeClr>
                    </a:solidFill>
                    <a:latin typeface="+mn-lt"/>
                    <a:ea typeface="+mn-ea"/>
                    <a:cs typeface="+mn-cs"/>
                  </a:defRPr>
                </a:pPr>
                <a:r>
                  <a:rPr lang="ar-OM" sz="1000"/>
                  <a:t>عدد</a:t>
                </a:r>
                <a:r>
                  <a:rPr lang="en-US" sz="1000"/>
                  <a:t>No.</a:t>
                </a:r>
                <a:r>
                  <a:rPr lang="en-US" sz="1000" baseline="0"/>
                  <a:t> </a:t>
                </a:r>
                <a:endParaRPr lang="ar-OM" sz="1000"/>
              </a:p>
              <a:p>
                <a:pPr rtl="1">
                  <a:defRPr/>
                </a:pPr>
                <a:r>
                  <a:rPr lang="en-US" sz="1000"/>
                  <a:t>(000)</a:t>
                </a:r>
              </a:p>
            </c:rich>
          </c:tx>
          <c:layout>
            <c:manualLayout>
              <c:xMode val="edge"/>
              <c:yMode val="edge"/>
              <c:x val="1.5646666666666666E-2"/>
              <c:y val="2.9023809523809527E-3"/>
            </c:manualLayout>
          </c:layout>
          <c:overlay val="0"/>
          <c:spPr>
            <a:noFill/>
            <a:ln>
              <a:noFill/>
            </a:ln>
            <a:effectLst/>
          </c:spPr>
          <c:txPr>
            <a:bodyPr rot="0" spcFirstLastPara="1" vertOverflow="ellipsis" wrap="square" anchor="ctr" anchorCtr="1"/>
            <a:lstStyle/>
            <a:p>
              <a:pPr rtl="1">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699936"/>
        <c:crosses val="autoZero"/>
        <c:crossBetween val="between"/>
        <c:majorUnit val="100"/>
      </c:valAx>
      <c:spPr>
        <a:noFill/>
        <a:ln>
          <a:noFill/>
        </a:ln>
        <a:effectLst/>
      </c:spPr>
    </c:plotArea>
    <c:plotVisOnly val="1"/>
    <c:dispBlanksAs val="gap"/>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'T03'!$N$70</c:f>
              <c:strCache>
                <c:ptCount val="1"/>
                <c:pt idx="0">
                  <c:v>الحكومي</c:v>
                </c:pt>
              </c:strCache>
            </c:strRef>
          </c:tx>
          <c:spPr>
            <a:ln w="28575" cap="rnd">
              <a:solidFill>
                <a:srgbClr val="000000"/>
              </a:solidFill>
              <a:round/>
            </a:ln>
            <a:effectLst/>
          </c:spPr>
          <c:marker>
            <c:symbol val="none"/>
          </c:marker>
          <c:dLbls>
            <c:dLbl>
              <c:idx val="0"/>
              <c:layout>
                <c:manualLayout>
                  <c:x val="-5.5555555555555657E-2"/>
                  <c:y val="-6.0185185185185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8E-400B-873A-B7F6EA2B64BD}"/>
                </c:ext>
              </c:extLst>
            </c:dLbl>
            <c:dLbl>
              <c:idx val="4"/>
              <c:layout>
                <c:manualLayout>
                  <c:x val="-5.2777777777777778E-2"/>
                  <c:y val="-5.5555555555555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8E-400B-873A-B7F6EA2B64B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'T03'!$L$49:$L$53</c:f>
              <c:strCache>
                <c:ptCount val="5"/>
                <c:pt idx="0">
                  <c:v>2012/2011</c:v>
                </c:pt>
                <c:pt idx="1">
                  <c:v>2013/2012</c:v>
                </c:pt>
                <c:pt idx="2">
                  <c:v>2014/2013</c:v>
                </c:pt>
                <c:pt idx="3">
                  <c:v>2015/2014</c:v>
                </c:pt>
                <c:pt idx="4">
                  <c:v>2016/2015</c:v>
                </c:pt>
              </c:strCache>
            </c:strRef>
          </c:cat>
          <c:val>
            <c:numRef>
              <c:f>'T03'!$N$72:$N$76</c:f>
              <c:numCache>
                <c:formatCode>_(* #,##0.0_);_(* \(#,##0.0\);_(* "-"??_);_(@_)</c:formatCode>
                <c:ptCount val="5"/>
                <c:pt idx="0">
                  <c:v>21.3</c:v>
                </c:pt>
                <c:pt idx="1">
                  <c:v>20.3</c:v>
                </c:pt>
                <c:pt idx="2">
                  <c:v>20.100000000000001</c:v>
                </c:pt>
                <c:pt idx="3">
                  <c:v>20.7</c:v>
                </c:pt>
                <c:pt idx="4">
                  <c:v>20.2</c:v>
                </c:pt>
              </c:numCache>
            </c:numRef>
          </c:val>
          <c:smooth val="0"/>
          <c:extLst>
            <c:ext xmlns:c16="http://schemas.microsoft.com/office/drawing/2014/chart" uri="{C3380CC4-5D6E-409C-BE32-E72D297353CC}">
              <c16:uniqueId val="{00000000-BB8E-400B-873A-B7F6EA2B64BD}"/>
            </c:ext>
          </c:extLst>
        </c:ser>
        <c:ser>
          <c:idx val="2"/>
          <c:order val="1"/>
          <c:tx>
            <c:strRef>
              <c:f>'T03'!$O$70</c:f>
              <c:strCache>
                <c:ptCount val="1"/>
                <c:pt idx="0">
                  <c:v>الخاص</c:v>
                </c:pt>
              </c:strCache>
            </c:strRef>
          </c:tx>
          <c:spPr>
            <a:ln w="28575" cap="rnd">
              <a:solidFill>
                <a:schemeClr val="tx1"/>
              </a:solidFill>
              <a:prstDash val="dash"/>
              <a:round/>
            </a:ln>
            <a:effectLst/>
          </c:spPr>
          <c:marker>
            <c:symbol val="none"/>
          </c:marker>
          <c:dLbls>
            <c:dLbl>
              <c:idx val="0"/>
              <c:layout>
                <c:manualLayout>
                  <c:x val="-6.1111111111111109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8E-400B-873A-B7F6EA2B64BD}"/>
                </c:ext>
              </c:extLst>
            </c:dLbl>
            <c:dLbl>
              <c:idx val="4"/>
              <c:layout>
                <c:manualLayout>
                  <c:x val="-0.05"/>
                  <c:y val="-6.94444444444444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8E-400B-873A-B7F6EA2B64B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'T03'!$L$49:$L$53</c:f>
              <c:strCache>
                <c:ptCount val="5"/>
                <c:pt idx="0">
                  <c:v>2012/2011</c:v>
                </c:pt>
                <c:pt idx="1">
                  <c:v>2013/2012</c:v>
                </c:pt>
                <c:pt idx="2">
                  <c:v>2014/2013</c:v>
                </c:pt>
                <c:pt idx="3">
                  <c:v>2015/2014</c:v>
                </c:pt>
                <c:pt idx="4">
                  <c:v>2016/2015</c:v>
                </c:pt>
              </c:strCache>
            </c:strRef>
          </c:cat>
          <c:val>
            <c:numRef>
              <c:f>'T03'!$O$72:$O$76</c:f>
              <c:numCache>
                <c:formatCode>_(* #,##0.0_);_(* \(#,##0.0\);_(* "-"??_);_(@_)</c:formatCode>
                <c:ptCount val="5"/>
                <c:pt idx="0">
                  <c:v>78.7</c:v>
                </c:pt>
                <c:pt idx="1">
                  <c:v>79.7</c:v>
                </c:pt>
                <c:pt idx="2">
                  <c:v>79.900000000000006</c:v>
                </c:pt>
                <c:pt idx="3">
                  <c:v>79.3</c:v>
                </c:pt>
                <c:pt idx="4">
                  <c:v>79.8</c:v>
                </c:pt>
              </c:numCache>
            </c:numRef>
          </c:val>
          <c:smooth val="0"/>
          <c:extLst>
            <c:ext xmlns:c16="http://schemas.microsoft.com/office/drawing/2014/chart" uri="{C3380CC4-5D6E-409C-BE32-E72D297353CC}">
              <c16:uniqueId val="{00000001-BB8E-400B-873A-B7F6EA2B64BD}"/>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330555555555552"/>
              <c:y val="6.138086905803441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0.21551399825021869"/>
          <c:y val="7.002260134149893E-2"/>
          <c:w val="0.36074978127734036"/>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cked"/>
        <c:varyColors val="0"/>
        <c:ser>
          <c:idx val="0"/>
          <c:order val="0"/>
          <c:tx>
            <c:strRef>
              <c:f>'T03'!$L$26</c:f>
              <c:strCache>
                <c:ptCount val="1"/>
                <c:pt idx="0">
                  <c:v>الإجمالي</c:v>
                </c:pt>
              </c:strCache>
            </c:strRef>
          </c:tx>
          <c:spPr>
            <a:ln w="28575" cap="rnd">
              <a:solidFill>
                <a:srgbClr val="D9DADB"/>
              </a:solidFill>
              <a:round/>
            </a:ln>
            <a:effectLst/>
          </c:spPr>
          <c:marker>
            <c:symbol val="diamond"/>
            <c:size val="7"/>
            <c:spPr>
              <a:solidFill>
                <a:srgbClr val="D9DADB"/>
              </a:solidFill>
              <a:ln w="9525">
                <a:solidFill>
                  <a:srgbClr val="D9DADB"/>
                </a:solidFill>
              </a:ln>
              <a:effectLst/>
            </c:spPr>
          </c:marker>
          <c:cat>
            <c:strRef>
              <c:f>'T03'!$K$27:$K$31</c:f>
              <c:strCache>
                <c:ptCount val="5"/>
                <c:pt idx="0">
                  <c:v>2012/2011</c:v>
                </c:pt>
                <c:pt idx="1">
                  <c:v>2013/2012</c:v>
                </c:pt>
                <c:pt idx="2">
                  <c:v>2014/2013</c:v>
                </c:pt>
                <c:pt idx="3">
                  <c:v>2015/2014</c:v>
                </c:pt>
                <c:pt idx="4">
                  <c:v>2016/2015</c:v>
                </c:pt>
              </c:strCache>
            </c:strRef>
          </c:cat>
          <c:val>
            <c:numRef>
              <c:f>'T03'!$L$27:$L$31</c:f>
              <c:numCache>
                <c:formatCode>0.0</c:formatCode>
                <c:ptCount val="5"/>
                <c:pt idx="0">
                  <c:v>9.2765031518991385</c:v>
                </c:pt>
                <c:pt idx="1">
                  <c:v>13.685661525657364</c:v>
                </c:pt>
                <c:pt idx="2">
                  <c:v>12.010706687103932</c:v>
                </c:pt>
                <c:pt idx="3">
                  <c:v>7.5631625171054511</c:v>
                </c:pt>
                <c:pt idx="4">
                  <c:v>62.841789457694063</c:v>
                </c:pt>
              </c:numCache>
            </c:numRef>
          </c:val>
          <c:smooth val="0"/>
          <c:extLst>
            <c:ext xmlns:c16="http://schemas.microsoft.com/office/drawing/2014/chart" uri="{C3380CC4-5D6E-409C-BE32-E72D297353CC}">
              <c16:uniqueId val="{00000000-EBC3-4DF5-AD2D-44BC0CC4A1EF}"/>
            </c:ext>
          </c:extLst>
        </c:ser>
        <c:ser>
          <c:idx val="1"/>
          <c:order val="1"/>
          <c:tx>
            <c:strRef>
              <c:f>'T03'!$M$26</c:f>
              <c:strCache>
                <c:ptCount val="1"/>
                <c:pt idx="0">
                  <c:v>ذكور</c:v>
                </c:pt>
              </c:strCache>
            </c:strRef>
          </c:tx>
          <c:spPr>
            <a:ln w="28575" cap="rnd">
              <a:solidFill>
                <a:srgbClr val="D9DADB"/>
              </a:solidFill>
              <a:round/>
            </a:ln>
            <a:effectLst/>
          </c:spPr>
          <c:marker>
            <c:symbol val="none"/>
          </c:marker>
          <c:cat>
            <c:strRef>
              <c:f>'T03'!$K$27:$K$31</c:f>
              <c:strCache>
                <c:ptCount val="5"/>
                <c:pt idx="0">
                  <c:v>2012/2011</c:v>
                </c:pt>
                <c:pt idx="1">
                  <c:v>2013/2012</c:v>
                </c:pt>
                <c:pt idx="2">
                  <c:v>2014/2013</c:v>
                </c:pt>
                <c:pt idx="3">
                  <c:v>2015/2014</c:v>
                </c:pt>
                <c:pt idx="4">
                  <c:v>2016/2015</c:v>
                </c:pt>
              </c:strCache>
            </c:strRef>
          </c:cat>
          <c:val>
            <c:numRef>
              <c:f>'T03'!$M$27:$M$31</c:f>
              <c:numCache>
                <c:formatCode>General</c:formatCode>
                <c:ptCount val="5"/>
                <c:pt idx="0">
                  <c:v>9.9</c:v>
                </c:pt>
                <c:pt idx="1">
                  <c:v>11.8</c:v>
                </c:pt>
                <c:pt idx="2" formatCode="0.0">
                  <c:v>13.06326604181687</c:v>
                </c:pt>
                <c:pt idx="3" formatCode="0.0">
                  <c:v>8.0626519469132347</c:v>
                </c:pt>
                <c:pt idx="4" formatCode="0.0">
                  <c:v>55.989525706277199</c:v>
                </c:pt>
              </c:numCache>
            </c:numRef>
          </c:val>
          <c:smooth val="0"/>
          <c:extLst>
            <c:ext xmlns:c16="http://schemas.microsoft.com/office/drawing/2014/chart" uri="{C3380CC4-5D6E-409C-BE32-E72D297353CC}">
              <c16:uniqueId val="{00000001-EBC3-4DF5-AD2D-44BC0CC4A1EF}"/>
            </c:ext>
          </c:extLst>
        </c:ser>
        <c:ser>
          <c:idx val="2"/>
          <c:order val="2"/>
          <c:tx>
            <c:strRef>
              <c:f>'T03'!$N$26</c:f>
              <c:strCache>
                <c:ptCount val="1"/>
                <c:pt idx="0">
                  <c:v>إناث</c:v>
                </c:pt>
              </c:strCache>
            </c:strRef>
          </c:tx>
          <c:spPr>
            <a:ln w="28575" cap="rnd">
              <a:solidFill>
                <a:srgbClr val="D9DADB"/>
              </a:solidFill>
              <a:prstDash val="dash"/>
              <a:round/>
            </a:ln>
            <a:effectLst/>
          </c:spPr>
          <c:marker>
            <c:symbol val="none"/>
          </c:marker>
          <c:cat>
            <c:strRef>
              <c:f>'T03'!$K$27:$K$31</c:f>
              <c:strCache>
                <c:ptCount val="5"/>
                <c:pt idx="0">
                  <c:v>2012/2011</c:v>
                </c:pt>
                <c:pt idx="1">
                  <c:v>2013/2012</c:v>
                </c:pt>
                <c:pt idx="2">
                  <c:v>2014/2013</c:v>
                </c:pt>
                <c:pt idx="3">
                  <c:v>2015/2014</c:v>
                </c:pt>
                <c:pt idx="4">
                  <c:v>2016/2015</c:v>
                </c:pt>
              </c:strCache>
            </c:strRef>
          </c:cat>
          <c:val>
            <c:numRef>
              <c:f>'T03'!$N$27:$N$31</c:f>
              <c:numCache>
                <c:formatCode>General</c:formatCode>
                <c:ptCount val="5"/>
                <c:pt idx="0">
                  <c:v>8.6</c:v>
                </c:pt>
                <c:pt idx="1">
                  <c:v>15.7</c:v>
                </c:pt>
                <c:pt idx="2" formatCode="0.0">
                  <c:v>10.92522886751243</c:v>
                </c:pt>
                <c:pt idx="3" formatCode="0.0">
                  <c:v>7.0381231671554261</c:v>
                </c:pt>
                <c:pt idx="4" formatCode="0.0">
                  <c:v>70.11350293542074</c:v>
                </c:pt>
              </c:numCache>
            </c:numRef>
          </c:val>
          <c:smooth val="0"/>
          <c:extLst>
            <c:ext xmlns:c16="http://schemas.microsoft.com/office/drawing/2014/chart" uri="{C3380CC4-5D6E-409C-BE32-E72D297353CC}">
              <c16:uniqueId val="{00000002-EBC3-4DF5-AD2D-44BC0CC4A1EF}"/>
            </c:ext>
          </c:extLst>
        </c:ser>
        <c:dLbls>
          <c:showLegendKey val="0"/>
          <c:showVal val="0"/>
          <c:showCatName val="0"/>
          <c:showSerName val="0"/>
          <c:showPercent val="0"/>
          <c:showBubbleSize val="0"/>
        </c:dLbls>
        <c:marker val="1"/>
        <c:smooth val="0"/>
        <c:axId val="2136635023"/>
        <c:axId val="2136625039"/>
      </c:lineChart>
      <c:catAx>
        <c:axId val="2136635023"/>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a:t>
                </a:r>
                <a:r>
                  <a:rPr lang="ar-OM" baseline="0"/>
                  <a:t> الأكاديمي</a:t>
                </a:r>
                <a:endParaRPr lang="en-US"/>
              </a:p>
            </c:rich>
          </c:tx>
          <c:layout>
            <c:manualLayout>
              <c:xMode val="edge"/>
              <c:yMode val="edge"/>
              <c:x val="0.39793853893263342"/>
              <c:y val="0.805184456109652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6625039"/>
        <c:crosses val="autoZero"/>
        <c:auto val="1"/>
        <c:lblAlgn val="ctr"/>
        <c:lblOffset val="100"/>
        <c:noMultiLvlLbl val="0"/>
      </c:catAx>
      <c:valAx>
        <c:axId val="2136625039"/>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6635023"/>
        <c:crosses val="autoZero"/>
        <c:crossBetween val="between"/>
        <c:majorUnit val="5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'T03'!$V$25</c:f>
              <c:strCache>
                <c:ptCount val="1"/>
                <c:pt idx="0">
                  <c:v>حكومي</c:v>
                </c:pt>
              </c:strCache>
            </c:strRef>
          </c:tx>
          <c:spPr>
            <a:ln w="28575" cap="rnd">
              <a:solidFill>
                <a:srgbClr val="99154C"/>
              </a:solidFill>
              <a:round/>
            </a:ln>
            <a:effectLst/>
          </c:spPr>
          <c:marker>
            <c:symbol val="none"/>
          </c:marker>
          <c:dLbls>
            <c:dLbl>
              <c:idx val="0"/>
              <c:layout>
                <c:manualLayout>
                  <c:x val="-5.5555555555555657E-2"/>
                  <c:y val="-6.01851851851851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717-420F-96EF-D05FBAE259EB}"/>
                </c:ext>
              </c:extLst>
            </c:dLbl>
            <c:dLbl>
              <c:idx val="4"/>
              <c:layout>
                <c:manualLayout>
                  <c:x val="-5.2777777777777778E-2"/>
                  <c:y val="-5.55555555555554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717-420F-96EF-D05FBAE259E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'T03'!$U$27:$U$32</c:f>
              <c:strCache>
                <c:ptCount val="6"/>
                <c:pt idx="0">
                  <c:v>2011/2010</c:v>
                </c:pt>
                <c:pt idx="1">
                  <c:v>2012/2011</c:v>
                </c:pt>
                <c:pt idx="2">
                  <c:v>2013/2012</c:v>
                </c:pt>
                <c:pt idx="3">
                  <c:v>2014/2013</c:v>
                </c:pt>
                <c:pt idx="4">
                  <c:v>2015/2014</c:v>
                </c:pt>
                <c:pt idx="5">
                  <c:v>2016/2015</c:v>
                </c:pt>
              </c:strCache>
            </c:strRef>
          </c:cat>
          <c:val>
            <c:numRef>
              <c:f>'T03'!$V$27:$V$32</c:f>
              <c:numCache>
                <c:formatCode>_(* #,##0.0_);_(* \(#,##0.0\);_(* "-"??_);_(@_)</c:formatCode>
                <c:ptCount val="6"/>
                <c:pt idx="0">
                  <c:v>14.607503572553105</c:v>
                </c:pt>
                <c:pt idx="1">
                  <c:v>14.730890140726205</c:v>
                </c:pt>
                <c:pt idx="2">
                  <c:v>17.443252399774138</c:v>
                </c:pt>
                <c:pt idx="3">
                  <c:v>17.443252399774138</c:v>
                </c:pt>
                <c:pt idx="4">
                  <c:v>16.507806080525881</c:v>
                </c:pt>
                <c:pt idx="5">
                  <c:v>15.534234790252297</c:v>
                </c:pt>
              </c:numCache>
            </c:numRef>
          </c:val>
          <c:smooth val="0"/>
          <c:extLst>
            <c:ext xmlns:c16="http://schemas.microsoft.com/office/drawing/2014/chart" uri="{C3380CC4-5D6E-409C-BE32-E72D297353CC}">
              <c16:uniqueId val="{00000002-2717-420F-96EF-D05FBAE259EB}"/>
            </c:ext>
          </c:extLst>
        </c:ser>
        <c:ser>
          <c:idx val="2"/>
          <c:order val="1"/>
          <c:tx>
            <c:strRef>
              <c:f>'T03'!$W$25</c:f>
              <c:strCache>
                <c:ptCount val="1"/>
                <c:pt idx="0">
                  <c:v>خاص</c:v>
                </c:pt>
              </c:strCache>
            </c:strRef>
          </c:tx>
          <c:spPr>
            <a:ln w="28575" cap="rnd">
              <a:solidFill>
                <a:srgbClr val="99154C"/>
              </a:solidFill>
              <a:prstDash val="dash"/>
              <a:round/>
            </a:ln>
            <a:effectLst/>
          </c:spPr>
          <c:marker>
            <c:symbol val="none"/>
          </c:marker>
          <c:dLbls>
            <c:dLbl>
              <c:idx val="0"/>
              <c:layout>
                <c:manualLayout>
                  <c:x val="-6.1111111111111109E-2"/>
                  <c:y val="-5.5555555555555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717-420F-96EF-D05FBAE259EB}"/>
                </c:ext>
              </c:extLst>
            </c:dLbl>
            <c:dLbl>
              <c:idx val="4"/>
              <c:layout>
                <c:manualLayout>
                  <c:x val="-0.05"/>
                  <c:y val="-6.94444444444444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17-420F-96EF-D05FBAE259E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'T03'!$U$27:$U$32</c:f>
              <c:strCache>
                <c:ptCount val="6"/>
                <c:pt idx="0">
                  <c:v>2011/2010</c:v>
                </c:pt>
                <c:pt idx="1">
                  <c:v>2012/2011</c:v>
                </c:pt>
                <c:pt idx="2">
                  <c:v>2013/2012</c:v>
                </c:pt>
                <c:pt idx="3">
                  <c:v>2014/2013</c:v>
                </c:pt>
                <c:pt idx="4">
                  <c:v>2015/2014</c:v>
                </c:pt>
                <c:pt idx="5">
                  <c:v>2016/2015</c:v>
                </c:pt>
              </c:strCache>
            </c:strRef>
          </c:cat>
          <c:val>
            <c:numRef>
              <c:f>'T03'!$W$27:$W$32</c:f>
              <c:numCache>
                <c:formatCode>_(* #,##0.0_);_(* \(#,##0.0\);_(* "-"??_);_(@_)</c:formatCode>
                <c:ptCount val="6"/>
                <c:pt idx="0">
                  <c:v>85.3924964274469</c:v>
                </c:pt>
                <c:pt idx="1">
                  <c:v>85.269109859273797</c:v>
                </c:pt>
                <c:pt idx="2">
                  <c:v>82.556747600225862</c:v>
                </c:pt>
                <c:pt idx="3">
                  <c:v>82.556747600225862</c:v>
                </c:pt>
                <c:pt idx="4">
                  <c:v>83.492193919474119</c:v>
                </c:pt>
                <c:pt idx="5">
                  <c:v>84.465765209747701</c:v>
                </c:pt>
              </c:numCache>
            </c:numRef>
          </c:val>
          <c:smooth val="0"/>
          <c:extLst>
            <c:ext xmlns:c16="http://schemas.microsoft.com/office/drawing/2014/chart" uri="{C3380CC4-5D6E-409C-BE32-E72D297353CC}">
              <c16:uniqueId val="{00000005-2717-420F-96EF-D05FBAE259EB}"/>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330555555555552"/>
              <c:y val="6.138086905803441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1.9595693395468416E-2"/>
          <c:y val="0.90798556430446198"/>
          <c:w val="0.9158517328191119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'T03'!$M$81</c:f>
              <c:strCache>
                <c:ptCount val="1"/>
                <c:pt idx="0">
                  <c:v>حكومي</c:v>
                </c:pt>
              </c:strCache>
            </c:strRef>
          </c:tx>
          <c:spPr>
            <a:ln w="28575" cap="rnd">
              <a:solidFill>
                <a:srgbClr val="00B1E6"/>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8E-4288-8A37-6206C462A5C1}"/>
                </c:ext>
              </c:extLst>
            </c:dLbl>
            <c:dLbl>
              <c:idx val="4"/>
              <c:layout>
                <c:manualLayout>
                  <c:x val="-9.523809523809523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8E-4288-8A37-6206C462A5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'T03'!$L$83:$L$87</c:f>
              <c:strCache>
                <c:ptCount val="5"/>
                <c:pt idx="0">
                  <c:v>2012/2011</c:v>
                </c:pt>
                <c:pt idx="1">
                  <c:v>2013/2012</c:v>
                </c:pt>
                <c:pt idx="2">
                  <c:v>2014/2013</c:v>
                </c:pt>
                <c:pt idx="3">
                  <c:v>2015/2014</c:v>
                </c:pt>
                <c:pt idx="4">
                  <c:v>2016/2015</c:v>
                </c:pt>
              </c:strCache>
            </c:strRef>
          </c:cat>
          <c:val>
            <c:numRef>
              <c:f>'T03'!$M$83:$M$87</c:f>
              <c:numCache>
                <c:formatCode>_(* #,##0.0_);_(* \(#,##0.0\);_(* "-"??_);_(@_)</c:formatCode>
                <c:ptCount val="5"/>
                <c:pt idx="0">
                  <c:v>54.447770638629279</c:v>
                </c:pt>
                <c:pt idx="1">
                  <c:v>53.462710659776178</c:v>
                </c:pt>
                <c:pt idx="2">
                  <c:v>52.002556711971927</c:v>
                </c:pt>
                <c:pt idx="3">
                  <c:v>51.743007947582356</c:v>
                </c:pt>
                <c:pt idx="4">
                  <c:v>52.300484376715751</c:v>
                </c:pt>
              </c:numCache>
            </c:numRef>
          </c:val>
          <c:smooth val="0"/>
          <c:extLst>
            <c:ext xmlns:c16="http://schemas.microsoft.com/office/drawing/2014/chart" uri="{C3380CC4-5D6E-409C-BE32-E72D297353CC}">
              <c16:uniqueId val="{00000002-A28E-4288-8A37-6206C462A5C1}"/>
            </c:ext>
          </c:extLst>
        </c:ser>
        <c:ser>
          <c:idx val="2"/>
          <c:order val="1"/>
          <c:tx>
            <c:strRef>
              <c:f>'T03'!$N$81</c:f>
              <c:strCache>
                <c:ptCount val="1"/>
                <c:pt idx="0">
                  <c:v>خاص</c:v>
                </c:pt>
              </c:strCache>
            </c:strRef>
          </c:tx>
          <c:spPr>
            <a:ln w="28575" cap="rnd">
              <a:solidFill>
                <a:srgbClr val="00B1E6"/>
              </a:solidFill>
              <a:prstDash val="dash"/>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8E-4288-8A37-6206C462A5C1}"/>
                </c:ext>
              </c:extLst>
            </c:dLbl>
            <c:dLbl>
              <c:idx val="4"/>
              <c:layout>
                <c:manualLayout>
                  <c:x val="-8.70748299319727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8E-4288-8A37-6206C462A5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'T03'!$L$83:$L$87</c:f>
              <c:strCache>
                <c:ptCount val="5"/>
                <c:pt idx="0">
                  <c:v>2012/2011</c:v>
                </c:pt>
                <c:pt idx="1">
                  <c:v>2013/2012</c:v>
                </c:pt>
                <c:pt idx="2">
                  <c:v>2014/2013</c:v>
                </c:pt>
                <c:pt idx="3">
                  <c:v>2015/2014</c:v>
                </c:pt>
                <c:pt idx="4">
                  <c:v>2016/2015</c:v>
                </c:pt>
              </c:strCache>
            </c:strRef>
          </c:cat>
          <c:val>
            <c:numRef>
              <c:f>'T03'!$N$83:$N$87</c:f>
              <c:numCache>
                <c:formatCode>_(* #,##0.0_);_(* \(#,##0.0\);_(* "-"??_);_(@_)</c:formatCode>
                <c:ptCount val="5"/>
                <c:pt idx="0">
                  <c:v>45.552229361370735</c:v>
                </c:pt>
                <c:pt idx="1">
                  <c:v>46.537289340223822</c:v>
                </c:pt>
                <c:pt idx="2">
                  <c:v>47.997443288028073</c:v>
                </c:pt>
                <c:pt idx="3">
                  <c:v>48.256992052417644</c:v>
                </c:pt>
                <c:pt idx="4">
                  <c:v>47.699515623284249</c:v>
                </c:pt>
              </c:numCache>
            </c:numRef>
          </c:val>
          <c:smooth val="0"/>
          <c:extLst>
            <c:ext xmlns:c16="http://schemas.microsoft.com/office/drawing/2014/chart" uri="{C3380CC4-5D6E-409C-BE32-E72D297353CC}">
              <c16:uniqueId val="{00000005-A28E-4288-8A37-6206C462A5C1}"/>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330555555555552"/>
              <c:y val="6.138086905803441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1.9595693395468416E-2"/>
          <c:y val="0.90798556430446198"/>
          <c:w val="0.9158517328191119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'T03'!$M$92:$M$93</c:f>
              <c:strCache>
                <c:ptCount val="2"/>
                <c:pt idx="0">
                  <c:v>حكومي</c:v>
                </c:pt>
              </c:strCache>
            </c:strRef>
          </c:tx>
          <c:spPr>
            <a:ln w="28575" cap="rnd">
              <a:solidFill>
                <a:srgbClr val="008035"/>
              </a:solidFill>
              <a:round/>
            </a:ln>
            <a:effectLst/>
          </c:spPr>
          <c:marker>
            <c:symbol val="none"/>
          </c:marker>
          <c:dLbls>
            <c:dLbl>
              <c:idx val="0"/>
              <c:layout>
                <c:manualLayout>
                  <c:x val="-6.2585034013605545E-2"/>
                  <c:y val="-6.018518518518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CD-44F1-8B13-0E4761BBFC83}"/>
                </c:ext>
              </c:extLst>
            </c:dLbl>
            <c:dLbl>
              <c:idx val="4"/>
              <c:layout>
                <c:manualLayout>
                  <c:x val="-3.5374149659863949E-2"/>
                  <c:y val="-5.5555555555555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CD-44F1-8B13-0E4761BBFC8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'T03'!$L$94:$L$98</c:f>
              <c:strCache>
                <c:ptCount val="5"/>
                <c:pt idx="0">
                  <c:v>2012/2011</c:v>
                </c:pt>
                <c:pt idx="1">
                  <c:v>2013/2012</c:v>
                </c:pt>
                <c:pt idx="2">
                  <c:v>2014/2013</c:v>
                </c:pt>
                <c:pt idx="3">
                  <c:v>2015/2014</c:v>
                </c:pt>
                <c:pt idx="4">
                  <c:v>2016/2015</c:v>
                </c:pt>
              </c:strCache>
            </c:strRef>
          </c:cat>
          <c:val>
            <c:numRef>
              <c:f>'T03'!$M$94:$M$98</c:f>
              <c:numCache>
                <c:formatCode>_(* #,##0.0_);_(* \(#,##0.0\);_(* "-"??_);_(@_)</c:formatCode>
                <c:ptCount val="5"/>
                <c:pt idx="0">
                  <c:v>50.099757527158872</c:v>
                </c:pt>
                <c:pt idx="1">
                  <c:v>59.327795030413796</c:v>
                </c:pt>
                <c:pt idx="2">
                  <c:v>55.373906690748221</c:v>
                </c:pt>
                <c:pt idx="3">
                  <c:v>57.715937247354489</c:v>
                </c:pt>
                <c:pt idx="4">
                  <c:v>59.327882697308077</c:v>
                </c:pt>
              </c:numCache>
            </c:numRef>
          </c:val>
          <c:smooth val="0"/>
          <c:extLst>
            <c:ext xmlns:c16="http://schemas.microsoft.com/office/drawing/2014/chart" uri="{C3380CC4-5D6E-409C-BE32-E72D297353CC}">
              <c16:uniqueId val="{00000002-BBCD-44F1-8B13-0E4761BBFC83}"/>
            </c:ext>
          </c:extLst>
        </c:ser>
        <c:ser>
          <c:idx val="2"/>
          <c:order val="1"/>
          <c:tx>
            <c:strRef>
              <c:f>'T03'!$N$92:$N$93</c:f>
              <c:strCache>
                <c:ptCount val="2"/>
                <c:pt idx="0">
                  <c:v>خاص</c:v>
                </c:pt>
              </c:strCache>
            </c:strRef>
          </c:tx>
          <c:spPr>
            <a:ln w="28575" cap="rnd">
              <a:solidFill>
                <a:srgbClr val="008035"/>
              </a:solidFill>
              <a:prstDash val="dash"/>
              <a:round/>
            </a:ln>
            <a:effectLst/>
          </c:spPr>
          <c:marker>
            <c:symbol val="none"/>
          </c:marker>
          <c:dLbls>
            <c:dLbl>
              <c:idx val="0"/>
              <c:layout>
                <c:manualLayout>
                  <c:x val="-5.9863945578231291E-2"/>
                  <c:y val="7.8703703703703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CD-44F1-8B13-0E4761BBFC83}"/>
                </c:ext>
              </c:extLst>
            </c:dLbl>
            <c:dLbl>
              <c:idx val="4"/>
              <c:layout>
                <c:manualLayout>
                  <c:x val="-3.8095238095238106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CD-44F1-8B13-0E4761BBFC8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'T03'!$L$94:$L$98</c:f>
              <c:strCache>
                <c:ptCount val="5"/>
                <c:pt idx="0">
                  <c:v>2012/2011</c:v>
                </c:pt>
                <c:pt idx="1">
                  <c:v>2013/2012</c:v>
                </c:pt>
                <c:pt idx="2">
                  <c:v>2014/2013</c:v>
                </c:pt>
                <c:pt idx="3">
                  <c:v>2015/2014</c:v>
                </c:pt>
                <c:pt idx="4">
                  <c:v>2016/2015</c:v>
                </c:pt>
              </c:strCache>
            </c:strRef>
          </c:cat>
          <c:val>
            <c:numRef>
              <c:f>'T03'!$N$94:$N$98</c:f>
              <c:numCache>
                <c:formatCode>_(* #,##0.0_);_(* \(#,##0.0\);_(* "-"??_);_(@_)</c:formatCode>
                <c:ptCount val="5"/>
                <c:pt idx="0">
                  <c:v>49.900242472841143</c:v>
                </c:pt>
                <c:pt idx="1">
                  <c:v>40.672204969586204</c:v>
                </c:pt>
                <c:pt idx="2">
                  <c:v>44.626093309251779</c:v>
                </c:pt>
                <c:pt idx="3">
                  <c:v>42.284062752645511</c:v>
                </c:pt>
                <c:pt idx="4">
                  <c:v>40.672117302691923</c:v>
                </c:pt>
              </c:numCache>
            </c:numRef>
          </c:val>
          <c:smooth val="0"/>
          <c:extLst>
            <c:ext xmlns:c16="http://schemas.microsoft.com/office/drawing/2014/chart" uri="{C3380CC4-5D6E-409C-BE32-E72D297353CC}">
              <c16:uniqueId val="{00000005-BBCD-44F1-8B13-0E4761BBFC83}"/>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330555555555552"/>
              <c:y val="6.138086905803441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1.9595693395468416E-2"/>
          <c:y val="0.90798556430446198"/>
          <c:w val="0.9430626171728532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88148148148146E-2"/>
          <c:y val="0.16102539682539685"/>
          <c:w val="0.96611185185185189"/>
          <c:h val="0.62902103174603174"/>
        </c:manualLayout>
      </c:layout>
      <c:barChart>
        <c:barDir val="col"/>
        <c:grouping val="clustered"/>
        <c:varyColors val="0"/>
        <c:ser>
          <c:idx val="0"/>
          <c:order val="0"/>
          <c:tx>
            <c:strRef>
              <c:f>'T04'!$M$8:$M$9</c:f>
              <c:strCache>
                <c:ptCount val="2"/>
                <c:pt idx="0">
                  <c:v>ذكور</c:v>
                </c:pt>
                <c:pt idx="1">
                  <c:v>Males</c:v>
                </c:pt>
              </c:strCache>
            </c:strRef>
          </c:tx>
          <c:spPr>
            <a:solidFill>
              <a:srgbClr val="C4BA97"/>
            </a:solidFill>
            <a:ln>
              <a:noFill/>
            </a:ln>
            <a:effectLst/>
          </c:spPr>
          <c:invertIfNegative val="0"/>
          <c:dLbls>
            <c:dLbl>
              <c:idx val="0"/>
              <c:layout>
                <c:manualLayout>
                  <c:x val="0"/>
                  <c:y val="0.1064814814814814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0C-4155-929D-A13D65D952C8}"/>
                </c:ext>
              </c:extLst>
            </c:dLbl>
            <c:dLbl>
              <c:idx val="1"/>
              <c:layout>
                <c:manualLayout>
                  <c:x val="-2.3432923257176762E-3"/>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0C-4155-929D-A13D65D952C8}"/>
                </c:ext>
              </c:extLst>
            </c:dLbl>
            <c:dLbl>
              <c:idx val="2"/>
              <c:layout>
                <c:manualLayout>
                  <c:x val="-7.0298769771528994E-3"/>
                  <c:y val="9.25925925925925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10C-4155-929D-A13D65D952C8}"/>
                </c:ext>
              </c:extLst>
            </c:dLbl>
            <c:dLbl>
              <c:idx val="3"/>
              <c:layout>
                <c:manualLayout>
                  <c:x val="-7.0298769771528994E-3"/>
                  <c:y val="9.25925925925925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10C-4155-929D-A13D65D952C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'T04'!$L$10:$L$13</c:f>
              <c:strCache>
                <c:ptCount val="4"/>
                <c:pt idx="0">
                  <c:v>2011/2012</c:v>
                </c:pt>
                <c:pt idx="1">
                  <c:v>2012/2013</c:v>
                </c:pt>
                <c:pt idx="2">
                  <c:v>2013/2014</c:v>
                </c:pt>
                <c:pt idx="3">
                  <c:v>2014/2015</c:v>
                </c:pt>
              </c:strCache>
            </c:strRef>
          </c:cat>
          <c:val>
            <c:numRef>
              <c:f>'T04'!$M$10:$M$13</c:f>
              <c:numCache>
                <c:formatCode>_(* #,##0.0_);_(* \(#,##0.0\);_(* "-"??_);_(@_)</c:formatCode>
                <c:ptCount val="4"/>
                <c:pt idx="0">
                  <c:v>3.5</c:v>
                </c:pt>
                <c:pt idx="1">
                  <c:v>3.6</c:v>
                </c:pt>
                <c:pt idx="2">
                  <c:v>3.7</c:v>
                </c:pt>
                <c:pt idx="3">
                  <c:v>3.8</c:v>
                </c:pt>
              </c:numCache>
            </c:numRef>
          </c:val>
          <c:extLst>
            <c:ext xmlns:c16="http://schemas.microsoft.com/office/drawing/2014/chart" uri="{C3380CC4-5D6E-409C-BE32-E72D297353CC}">
              <c16:uniqueId val="{00000004-910C-4155-929D-A13D65D952C8}"/>
            </c:ext>
          </c:extLst>
        </c:ser>
        <c:ser>
          <c:idx val="1"/>
          <c:order val="1"/>
          <c:tx>
            <c:strRef>
              <c:f>'T04'!$N$8:$N$9</c:f>
              <c:strCache>
                <c:ptCount val="2"/>
                <c:pt idx="0">
                  <c:v>إناث</c:v>
                </c:pt>
                <c:pt idx="1">
                  <c:v>Females</c:v>
                </c:pt>
              </c:strCache>
            </c:strRef>
          </c:tx>
          <c:spPr>
            <a:solidFill>
              <a:srgbClr val="9D8E59"/>
            </a:solidFill>
            <a:ln>
              <a:noFill/>
            </a:ln>
            <a:effectLst/>
          </c:spPr>
          <c:invertIfNegative val="0"/>
          <c:dLbls>
            <c:dLbl>
              <c:idx val="0"/>
              <c:layout>
                <c:manualLayout>
                  <c:x val="-4.2959863028819662E-17"/>
                  <c:y val="9.72222222222222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10C-4155-929D-A13D65D952C8}"/>
                </c:ext>
              </c:extLst>
            </c:dLbl>
            <c:dLbl>
              <c:idx val="1"/>
              <c:layout>
                <c:manualLayout>
                  <c:x val="-7.0298769771528994E-3"/>
                  <c:y val="9.72222222222222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10C-4155-929D-A13D65D952C8}"/>
                </c:ext>
              </c:extLst>
            </c:dLbl>
            <c:dLbl>
              <c:idx val="2"/>
              <c:layout>
                <c:manualLayout>
                  <c:x val="-2.3432923257177191E-3"/>
                  <c:y val="7.870370370370370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10C-4155-929D-A13D65D952C8}"/>
                </c:ext>
              </c:extLst>
            </c:dLbl>
            <c:dLbl>
              <c:idx val="3"/>
              <c:layout>
                <c:manualLayout>
                  <c:x val="0"/>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10C-4155-929D-A13D65D952C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'T04'!$L$10:$L$13</c:f>
              <c:strCache>
                <c:ptCount val="4"/>
                <c:pt idx="0">
                  <c:v>2011/2012</c:v>
                </c:pt>
                <c:pt idx="1">
                  <c:v>2012/2013</c:v>
                </c:pt>
                <c:pt idx="2">
                  <c:v>2013/2014</c:v>
                </c:pt>
                <c:pt idx="3">
                  <c:v>2014/2015</c:v>
                </c:pt>
              </c:strCache>
            </c:strRef>
          </c:cat>
          <c:val>
            <c:numRef>
              <c:f>'T04'!$N$10:$N$13</c:f>
              <c:numCache>
                <c:formatCode>_(* #,##0.0_);_(* \(#,##0.0\);_(* "-"??_);_(@_)</c:formatCode>
                <c:ptCount val="4"/>
                <c:pt idx="0">
                  <c:v>3.6</c:v>
                </c:pt>
                <c:pt idx="1">
                  <c:v>3.6</c:v>
                </c:pt>
                <c:pt idx="2">
                  <c:v>3.6</c:v>
                </c:pt>
                <c:pt idx="3">
                  <c:v>4</c:v>
                </c:pt>
              </c:numCache>
            </c:numRef>
          </c:val>
          <c:extLst>
            <c:ext xmlns:c16="http://schemas.microsoft.com/office/drawing/2014/chart" uri="{C3380CC4-5D6E-409C-BE32-E72D297353CC}">
              <c16:uniqueId val="{00000009-910C-4155-929D-A13D65D952C8}"/>
            </c:ext>
          </c:extLst>
        </c:ser>
        <c:dLbls>
          <c:dLblPos val="outEnd"/>
          <c:showLegendKey val="0"/>
          <c:showVal val="1"/>
          <c:showCatName val="0"/>
          <c:showSerName val="0"/>
          <c:showPercent val="0"/>
          <c:showBubbleSize val="0"/>
        </c:dLbls>
        <c:gapWidth val="219"/>
        <c:overlap val="-27"/>
        <c:axId val="1795900736"/>
        <c:axId val="1795898560"/>
      </c:barChart>
      <c:catAx>
        <c:axId val="1795900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326518518518521"/>
              <c:y val="0.922021428571428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95898560"/>
        <c:crosses val="autoZero"/>
        <c:auto val="1"/>
        <c:lblAlgn val="ctr"/>
        <c:lblOffset val="100"/>
        <c:noMultiLvlLbl val="0"/>
      </c:catAx>
      <c:valAx>
        <c:axId val="1795898560"/>
        <c:scaling>
          <c:orientation val="minMax"/>
          <c:max val="4"/>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p>
              <a:p>
                <a:pPr>
                  <a:defRPr/>
                </a:pPr>
                <a:r>
                  <a:rPr lang="en-US" sz="1000"/>
                  <a:t>Million</a:t>
                </a:r>
                <a:r>
                  <a:rPr lang="en-US" sz="1000" baseline="0"/>
                  <a:t> </a:t>
                </a:r>
                <a:r>
                  <a:rPr lang="ar-OM" sz="1000" baseline="0"/>
                  <a:t>مليون</a:t>
                </a:r>
                <a:endParaRPr lang="en-US" sz="1000"/>
              </a:p>
            </c:rich>
          </c:tx>
          <c:layout>
            <c:manualLayout>
              <c:xMode val="edge"/>
              <c:yMode val="edge"/>
              <c:x val="2.511388888888889E-2"/>
              <c:y val="4.931349206349205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00736"/>
        <c:crosses val="autoZero"/>
        <c:crossBetween val="between"/>
        <c:majorUnit val="1"/>
      </c:valAx>
      <c:spPr>
        <a:noFill/>
        <a:ln>
          <a:noFill/>
        </a:ln>
        <a:effectLst/>
      </c:spPr>
    </c:plotArea>
    <c:legend>
      <c:legendPos val="b"/>
      <c:layout>
        <c:manualLayout>
          <c:xMode val="edge"/>
          <c:yMode val="edge"/>
          <c:x val="0.59086388888888886"/>
          <c:y val="9.600753968253968E-2"/>
          <c:w val="0.39185870370370368"/>
          <c:h val="7.62150144076027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888148148148146E-2"/>
          <c:y val="0.10927629568691974"/>
          <c:w val="0.96611185185185189"/>
          <c:h val="0.69503015873015872"/>
        </c:manualLayout>
      </c:layout>
      <c:lineChart>
        <c:grouping val="standard"/>
        <c:varyColors val="0"/>
        <c:ser>
          <c:idx val="0"/>
          <c:order val="0"/>
          <c:tx>
            <c:strRef>
              <c:f>'T04'!$N$16:$N$17</c:f>
              <c:strCache>
                <c:ptCount val="2"/>
                <c:pt idx="0">
                  <c:v>ذكور</c:v>
                </c:pt>
                <c:pt idx="1">
                  <c:v>Males</c:v>
                </c:pt>
              </c:strCache>
            </c:strRef>
          </c:tx>
          <c:spPr>
            <a:ln w="28575" cap="rnd">
              <a:solidFill>
                <a:srgbClr val="C4BA97"/>
              </a:solidFill>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49-410F-BF44-5228F0B0FCA0}"/>
                </c:ext>
              </c:extLst>
            </c:dLbl>
            <c:dLbl>
              <c:idx val="1"/>
              <c:delete val="1"/>
              <c:extLst>
                <c:ext xmlns:c15="http://schemas.microsoft.com/office/drawing/2012/chart" uri="{CE6537A1-D6FC-4f65-9D91-7224C49458BB}"/>
                <c:ext xmlns:c16="http://schemas.microsoft.com/office/drawing/2014/chart" uri="{C3380CC4-5D6E-409C-BE32-E72D297353CC}">
                  <c16:uniqueId val="{00000001-5D49-410F-BF44-5228F0B0FCA0}"/>
                </c:ext>
              </c:extLst>
            </c:dLbl>
            <c:dLbl>
              <c:idx val="2"/>
              <c:delete val="1"/>
              <c:extLst>
                <c:ext xmlns:c15="http://schemas.microsoft.com/office/drawing/2012/chart" uri="{CE6537A1-D6FC-4f65-9D91-7224C49458BB}"/>
                <c:ext xmlns:c16="http://schemas.microsoft.com/office/drawing/2014/chart" uri="{C3380CC4-5D6E-409C-BE32-E72D297353CC}">
                  <c16:uniqueId val="{00000002-5D49-410F-BF44-5228F0B0FCA0}"/>
                </c:ext>
              </c:extLst>
            </c:dLbl>
            <c:dLbl>
              <c:idx val="3"/>
              <c:layout>
                <c:manualLayout>
                  <c:x val="-7.6687154041765824E-3"/>
                  <c:y val="7.597222222222222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49-410F-BF44-5228F0B0FC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'T04'!$M$18:$M$21</c:f>
              <c:strCache>
                <c:ptCount val="4"/>
                <c:pt idx="0">
                  <c:v>2011/2012</c:v>
                </c:pt>
                <c:pt idx="1">
                  <c:v>2012/2013</c:v>
                </c:pt>
                <c:pt idx="2">
                  <c:v>2013/2014</c:v>
                </c:pt>
                <c:pt idx="3">
                  <c:v>2014/2015</c:v>
                </c:pt>
              </c:strCache>
            </c:strRef>
          </c:cat>
          <c:val>
            <c:numRef>
              <c:f>'T04'!$N$18:$N$21</c:f>
              <c:numCache>
                <c:formatCode>_(* #,##0.0_);_(* \(#,##0.0\);_(* "-"??_);_(@_)</c:formatCode>
                <c:ptCount val="4"/>
                <c:pt idx="0">
                  <c:v>0.2</c:v>
                </c:pt>
                <c:pt idx="1">
                  <c:v>0.2199072706571196</c:v>
                </c:pt>
                <c:pt idx="2">
                  <c:v>3.5652566472957932</c:v>
                </c:pt>
                <c:pt idx="3">
                  <c:v>3.2160190131381676</c:v>
                </c:pt>
              </c:numCache>
            </c:numRef>
          </c:val>
          <c:smooth val="0"/>
          <c:extLst>
            <c:ext xmlns:c16="http://schemas.microsoft.com/office/drawing/2014/chart" uri="{C3380CC4-5D6E-409C-BE32-E72D297353CC}">
              <c16:uniqueId val="{00000004-5D49-410F-BF44-5228F0B0FCA0}"/>
            </c:ext>
          </c:extLst>
        </c:ser>
        <c:ser>
          <c:idx val="1"/>
          <c:order val="1"/>
          <c:tx>
            <c:strRef>
              <c:f>'T04'!$O$16:$O$17</c:f>
              <c:strCache>
                <c:ptCount val="2"/>
                <c:pt idx="0">
                  <c:v>إناث</c:v>
                </c:pt>
                <c:pt idx="1">
                  <c:v>Females</c:v>
                </c:pt>
              </c:strCache>
            </c:strRef>
          </c:tx>
          <c:spPr>
            <a:ln w="28575" cap="rnd">
              <a:solidFill>
                <a:srgbClr val="9D8E59"/>
              </a:solidFill>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49-410F-BF44-5228F0B0FCA0}"/>
                </c:ext>
              </c:extLst>
            </c:dLbl>
            <c:dLbl>
              <c:idx val="1"/>
              <c:delete val="1"/>
              <c:extLst>
                <c:ext xmlns:c15="http://schemas.microsoft.com/office/drawing/2012/chart" uri="{CE6537A1-D6FC-4f65-9D91-7224C49458BB}"/>
                <c:ext xmlns:c16="http://schemas.microsoft.com/office/drawing/2014/chart" uri="{C3380CC4-5D6E-409C-BE32-E72D297353CC}">
                  <c16:uniqueId val="{00000006-5D49-410F-BF44-5228F0B0FCA0}"/>
                </c:ext>
              </c:extLst>
            </c:dLbl>
            <c:dLbl>
              <c:idx val="2"/>
              <c:delete val="1"/>
              <c:extLst>
                <c:ext xmlns:c15="http://schemas.microsoft.com/office/drawing/2012/chart" uri="{CE6537A1-D6FC-4f65-9D91-7224C49458BB}"/>
                <c:ext xmlns:c16="http://schemas.microsoft.com/office/drawing/2014/chart" uri="{C3380CC4-5D6E-409C-BE32-E72D297353CC}">
                  <c16:uniqueId val="{00000007-5D49-410F-BF44-5228F0B0FCA0}"/>
                </c:ext>
              </c:extLst>
            </c:dLbl>
            <c:dLbl>
              <c:idx val="3"/>
              <c:layout>
                <c:manualLayout>
                  <c:x val="-8.3371129623827124E-3"/>
                  <c:y val="-1.7601190476190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49-410F-BF44-5228F0B0FC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'T04'!$M$18:$M$21</c:f>
              <c:strCache>
                <c:ptCount val="4"/>
                <c:pt idx="0">
                  <c:v>2011/2012</c:v>
                </c:pt>
                <c:pt idx="1">
                  <c:v>2012/2013</c:v>
                </c:pt>
                <c:pt idx="2">
                  <c:v>2013/2014</c:v>
                </c:pt>
                <c:pt idx="3">
                  <c:v>2014/2015</c:v>
                </c:pt>
              </c:strCache>
            </c:strRef>
          </c:cat>
          <c:val>
            <c:numRef>
              <c:f>'T04'!$O$18:$O$21</c:f>
              <c:numCache>
                <c:formatCode>_(* #,##0.0_);_(* \(#,##0.0\);_(* "-"??_);_(@_)</c:formatCode>
                <c:ptCount val="4"/>
                <c:pt idx="0">
                  <c:v>1.8</c:v>
                </c:pt>
                <c:pt idx="1">
                  <c:v>1.8293585587185979</c:v>
                </c:pt>
                <c:pt idx="2">
                  <c:v>0.83493830290996895</c:v>
                </c:pt>
                <c:pt idx="3">
                  <c:v>0.27168307652041601</c:v>
                </c:pt>
              </c:numCache>
            </c:numRef>
          </c:val>
          <c:smooth val="0"/>
          <c:extLst>
            <c:ext xmlns:c16="http://schemas.microsoft.com/office/drawing/2014/chart" uri="{C3380CC4-5D6E-409C-BE32-E72D297353CC}">
              <c16:uniqueId val="{00000009-5D49-410F-BF44-5228F0B0FCA0}"/>
            </c:ext>
          </c:extLst>
        </c:ser>
        <c:ser>
          <c:idx val="2"/>
          <c:order val="2"/>
          <c:tx>
            <c:strRef>
              <c:f>'T04'!$P$16:$P$17</c:f>
              <c:strCache>
                <c:ptCount val="2"/>
                <c:pt idx="0">
                  <c:v>الإجمالي</c:v>
                </c:pt>
                <c:pt idx="1">
                  <c:v>Total</c:v>
                </c:pt>
              </c:strCache>
            </c:strRef>
          </c:tx>
          <c:spPr>
            <a:ln w="28575" cap="rnd">
              <a:solidFill>
                <a:srgbClr val="9D8E59"/>
              </a:solidFill>
              <a:prstDash val="sysDash"/>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49-410F-BF44-5228F0B0FCA0}"/>
                </c:ext>
              </c:extLst>
            </c:dLbl>
            <c:dLbl>
              <c:idx val="1"/>
              <c:delete val="1"/>
              <c:extLst>
                <c:ext xmlns:c15="http://schemas.microsoft.com/office/drawing/2012/chart" uri="{CE6537A1-D6FC-4f65-9D91-7224C49458BB}"/>
                <c:ext xmlns:c16="http://schemas.microsoft.com/office/drawing/2014/chart" uri="{C3380CC4-5D6E-409C-BE32-E72D297353CC}">
                  <c16:uniqueId val="{0000000B-5D49-410F-BF44-5228F0B0FCA0}"/>
                </c:ext>
              </c:extLst>
            </c:dLbl>
            <c:dLbl>
              <c:idx val="2"/>
              <c:delete val="1"/>
              <c:extLst>
                <c:ext xmlns:c15="http://schemas.microsoft.com/office/drawing/2012/chart" uri="{CE6537A1-D6FC-4f65-9D91-7224C49458BB}"/>
                <c:ext xmlns:c16="http://schemas.microsoft.com/office/drawing/2014/chart" uri="{C3380CC4-5D6E-409C-BE32-E72D297353CC}">
                  <c16:uniqueId val="{0000000C-5D49-410F-BF44-5228F0B0FCA0}"/>
                </c:ext>
              </c:extLst>
            </c:dLbl>
            <c:dLbl>
              <c:idx val="3"/>
              <c:layout>
                <c:manualLayout>
                  <c:x val="-5.2398534111676902E-3"/>
                  <c:y val="-1.7601190476190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49-410F-BF44-5228F0B0FC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'T04'!$M$18:$M$21</c:f>
              <c:strCache>
                <c:ptCount val="4"/>
                <c:pt idx="0">
                  <c:v>2011/2012</c:v>
                </c:pt>
                <c:pt idx="1">
                  <c:v>2012/2013</c:v>
                </c:pt>
                <c:pt idx="2">
                  <c:v>2013/2014</c:v>
                </c:pt>
                <c:pt idx="3">
                  <c:v>2014/2015</c:v>
                </c:pt>
              </c:strCache>
            </c:strRef>
          </c:cat>
          <c:val>
            <c:numRef>
              <c:f>'T04'!$P$18:$P$21</c:f>
              <c:numCache>
                <c:formatCode>_(* #,##0.0_);_(* \(#,##0.0\);_(* "-"??_);_(@_)</c:formatCode>
                <c:ptCount val="4"/>
                <c:pt idx="0">
                  <c:v>1</c:v>
                </c:pt>
                <c:pt idx="1">
                  <c:v>1.0295369260625218</c:v>
                </c:pt>
                <c:pt idx="2">
                  <c:v>2.180904740581413</c:v>
                </c:pt>
                <c:pt idx="3" formatCode="0.0">
                  <c:v>1.7428184742004436</c:v>
                </c:pt>
              </c:numCache>
            </c:numRef>
          </c:val>
          <c:smooth val="0"/>
          <c:extLst>
            <c:ext xmlns:c16="http://schemas.microsoft.com/office/drawing/2014/chart" uri="{C3380CC4-5D6E-409C-BE32-E72D297353CC}">
              <c16:uniqueId val="{0000000E-5D49-410F-BF44-5228F0B0FCA0}"/>
            </c:ext>
          </c:extLst>
        </c:ser>
        <c:dLbls>
          <c:showLegendKey val="0"/>
          <c:showVal val="0"/>
          <c:showCatName val="0"/>
          <c:showSerName val="0"/>
          <c:showPercent val="0"/>
          <c:showBubbleSize val="0"/>
        </c:dLbls>
        <c:smooth val="0"/>
        <c:axId val="2023483184"/>
        <c:axId val="2023483728"/>
      </c:lineChart>
      <c:catAx>
        <c:axId val="20234831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444740740740746"/>
              <c:y val="0.919532936507936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023483728"/>
        <c:crosses val="autoZero"/>
        <c:auto val="1"/>
        <c:lblAlgn val="ctr"/>
        <c:lblOffset val="100"/>
        <c:noMultiLvlLbl val="0"/>
      </c:catAx>
      <c:valAx>
        <c:axId val="2023483728"/>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2.1161666666666669E-2"/>
              <c:y val="2.057936507936507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3483184"/>
        <c:crosses val="autoZero"/>
        <c:crossBetween val="between"/>
        <c:majorUnit val="1"/>
        <c:minorUnit val="0.5"/>
      </c:valAx>
      <c:spPr>
        <a:noFill/>
        <a:ln>
          <a:noFill/>
        </a:ln>
        <a:effectLst/>
      </c:spPr>
    </c:plotArea>
    <c:legend>
      <c:legendPos val="b"/>
      <c:layout>
        <c:manualLayout>
          <c:xMode val="edge"/>
          <c:yMode val="edge"/>
          <c:x val="0.38414888888888887"/>
          <c:y val="2.4679761904761906E-2"/>
          <c:w val="0.61097518518518523"/>
          <c:h val="0.101292063492063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41481481481478E-2"/>
          <c:y val="0.15184166666666668"/>
          <c:w val="0.92865851851851855"/>
          <c:h val="0.64203650793650791"/>
        </c:manualLayout>
      </c:layout>
      <c:barChart>
        <c:barDir val="col"/>
        <c:grouping val="clustered"/>
        <c:varyColors val="0"/>
        <c:ser>
          <c:idx val="0"/>
          <c:order val="0"/>
          <c:tx>
            <c:strRef>
              <c:f>'T05'!$O$5:$O$6</c:f>
              <c:strCache>
                <c:ptCount val="2"/>
                <c:pt idx="0">
                  <c:v>ذكور</c:v>
                </c:pt>
                <c:pt idx="1">
                  <c:v>Males</c:v>
                </c:pt>
              </c:strCache>
            </c:strRef>
          </c:tx>
          <c:spPr>
            <a:solidFill>
              <a:srgbClr val="C4BA97"/>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BA33-4BFB-A85A-461509A13480}"/>
                </c:ext>
              </c:extLst>
            </c:dLbl>
            <c:dLbl>
              <c:idx val="1"/>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BA33-4BFB-A85A-461509A13480}"/>
                </c:ext>
              </c:extLst>
            </c:dLbl>
            <c:dLbl>
              <c:idx val="2"/>
              <c:spPr>
                <a:noFill/>
                <a:ln>
                  <a:noFill/>
                </a:ln>
                <a:effectLst/>
              </c:spPr>
              <c:txPr>
                <a:bodyPr rot="-5400000" spcFirstLastPara="1" vertOverflow="ellipsis" wrap="square" lIns="38100" tIns="19050" rIns="38100" bIns="19050" anchor="ctr" anchorCtr="0">
                  <a:spAutoFit/>
                </a:bodyPr>
                <a:lstStyle/>
                <a:p>
                  <a:pPr algn="ctr" rtl="0">
                    <a:defRPr lang="en-US" sz="1050" b="1" i="0" u="none" strike="noStrike" kern="1200" baseline="0">
                      <a:solidFill>
                        <a:sysClr val="window" lastClr="FFFFFF"/>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BA33-4BFB-A85A-461509A13480}"/>
                </c:ext>
              </c:extLst>
            </c:dLbl>
            <c:dLbl>
              <c:idx val="3"/>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BA33-4BFB-A85A-461509A1348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'T05'!$N$7:$N$10</c:f>
              <c:strCache>
                <c:ptCount val="4"/>
                <c:pt idx="0">
                  <c:v>2011/2012</c:v>
                </c:pt>
                <c:pt idx="1">
                  <c:v>2012/2013</c:v>
                </c:pt>
                <c:pt idx="2">
                  <c:v>2013/2014</c:v>
                </c:pt>
                <c:pt idx="3">
                  <c:v>2014/2015</c:v>
                </c:pt>
              </c:strCache>
            </c:strRef>
          </c:cat>
          <c:val>
            <c:numRef>
              <c:f>'T05'!$O$7:$O$10</c:f>
              <c:numCache>
                <c:formatCode>_(* #,##0.0_);_(* \(#,##0.0\);_(* "-"??_);_(@_)</c:formatCode>
                <c:ptCount val="4"/>
                <c:pt idx="0">
                  <c:v>923.5</c:v>
                </c:pt>
                <c:pt idx="1">
                  <c:v>990.9</c:v>
                </c:pt>
                <c:pt idx="2" formatCode="#,##0.0">
                  <c:v>1044.4000000000001</c:v>
                </c:pt>
                <c:pt idx="3" formatCode="0.0">
                  <c:v>1165</c:v>
                </c:pt>
              </c:numCache>
            </c:numRef>
          </c:val>
          <c:extLst>
            <c:ext xmlns:c16="http://schemas.microsoft.com/office/drawing/2014/chart" uri="{C3380CC4-5D6E-409C-BE32-E72D297353CC}">
              <c16:uniqueId val="{00000004-BA33-4BFB-A85A-461509A13480}"/>
            </c:ext>
          </c:extLst>
        </c:ser>
        <c:ser>
          <c:idx val="1"/>
          <c:order val="1"/>
          <c:tx>
            <c:strRef>
              <c:f>'T05'!$P$5:$P$6</c:f>
              <c:strCache>
                <c:ptCount val="2"/>
                <c:pt idx="0">
                  <c:v>إناث</c:v>
                </c:pt>
                <c:pt idx="1">
                  <c:v>Females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'T05'!$N$7:$N$10</c:f>
              <c:strCache>
                <c:ptCount val="4"/>
                <c:pt idx="0">
                  <c:v>2011/2012</c:v>
                </c:pt>
                <c:pt idx="1">
                  <c:v>2012/2013</c:v>
                </c:pt>
                <c:pt idx="2">
                  <c:v>2013/2014</c:v>
                </c:pt>
                <c:pt idx="3">
                  <c:v>2014/2015</c:v>
                </c:pt>
              </c:strCache>
            </c:strRef>
          </c:cat>
          <c:val>
            <c:numRef>
              <c:f>'T05'!$P$7:$P$10</c:f>
              <c:numCache>
                <c:formatCode>_(* #,##0.0_);_(* \(#,##0.0\);_(* "-"??_);_(@_)</c:formatCode>
                <c:ptCount val="4"/>
                <c:pt idx="0">
                  <c:v>649.5</c:v>
                </c:pt>
                <c:pt idx="1">
                  <c:v>682.1</c:v>
                </c:pt>
                <c:pt idx="2">
                  <c:v>713.3</c:v>
                </c:pt>
                <c:pt idx="3">
                  <c:v>732.7</c:v>
                </c:pt>
              </c:numCache>
            </c:numRef>
          </c:val>
          <c:extLst>
            <c:ext xmlns:c16="http://schemas.microsoft.com/office/drawing/2014/chart" uri="{C3380CC4-5D6E-409C-BE32-E72D297353CC}">
              <c16:uniqueId val="{00000005-BA33-4BFB-A85A-461509A13480}"/>
            </c:ext>
          </c:extLst>
        </c:ser>
        <c:dLbls>
          <c:showLegendKey val="0"/>
          <c:showVal val="0"/>
          <c:showCatName val="0"/>
          <c:showSerName val="0"/>
          <c:showPercent val="0"/>
          <c:showBubbleSize val="0"/>
        </c:dLbls>
        <c:gapWidth val="219"/>
        <c:overlap val="-27"/>
        <c:axId val="2023485904"/>
        <c:axId val="2023486448"/>
      </c:barChart>
      <c:catAx>
        <c:axId val="2023485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567499999999999"/>
              <c:y val="0.918926587301587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023486448"/>
        <c:crosses val="autoZero"/>
        <c:auto val="1"/>
        <c:lblAlgn val="ctr"/>
        <c:lblOffset val="100"/>
        <c:noMultiLvlLbl val="0"/>
      </c:catAx>
      <c:valAx>
        <c:axId val="2023486448"/>
        <c:scaling>
          <c:orientation val="minMax"/>
          <c:max val="1200"/>
          <c:min val="2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p>
              <a:p>
                <a:pPr>
                  <a:defRPr/>
                </a:pPr>
                <a:r>
                  <a:rPr lang="ar-OM" sz="1000"/>
                  <a:t>(000)</a:t>
                </a:r>
                <a:endParaRPr lang="en-US" sz="1000"/>
              </a:p>
            </c:rich>
          </c:tx>
          <c:layout>
            <c:manualLayout>
              <c:xMode val="edge"/>
              <c:yMode val="edge"/>
              <c:x val="4.2504708970202254E-2"/>
              <c:y val="2.869654406089255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3485904"/>
        <c:crosses val="autoZero"/>
        <c:crossBetween val="between"/>
        <c:majorUnit val="200"/>
      </c:valAx>
      <c:spPr>
        <a:noFill/>
        <a:ln>
          <a:noFill/>
        </a:ln>
        <a:effectLst/>
      </c:spPr>
    </c:plotArea>
    <c:legend>
      <c:legendPos val="b"/>
      <c:layout>
        <c:manualLayout>
          <c:xMode val="edge"/>
          <c:yMode val="edge"/>
          <c:x val="0.69633944444444451"/>
          <c:y val="6.6916269841269846E-2"/>
          <c:w val="0.29993888888888892"/>
          <c:h val="0.106575676922058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888148148148146E-2"/>
          <c:y val="8.6705448776481023E-2"/>
          <c:w val="0.96611185185185189"/>
          <c:h val="0.69660000000000011"/>
        </c:manualLayout>
      </c:layout>
      <c:lineChart>
        <c:grouping val="standard"/>
        <c:varyColors val="0"/>
        <c:ser>
          <c:idx val="0"/>
          <c:order val="0"/>
          <c:tx>
            <c:strRef>
              <c:f>'T05'!$O$13:$O$14</c:f>
              <c:strCache>
                <c:ptCount val="2"/>
                <c:pt idx="0">
                  <c:v>ذكور</c:v>
                </c:pt>
                <c:pt idx="1">
                  <c:v>Males</c:v>
                </c:pt>
              </c:strCache>
            </c:strRef>
          </c:tx>
          <c:spPr>
            <a:ln w="28575" cap="rnd">
              <a:solidFill>
                <a:srgbClr val="C4BA97"/>
              </a:solidFill>
              <a:round/>
            </a:ln>
            <a:effectLst/>
          </c:spPr>
          <c:marker>
            <c:symbol val="none"/>
          </c:marker>
          <c:cat>
            <c:strRef>
              <c:f>'T05'!$N$15:$N$18</c:f>
              <c:strCache>
                <c:ptCount val="4"/>
                <c:pt idx="0">
                  <c:v>2011/2012</c:v>
                </c:pt>
                <c:pt idx="1">
                  <c:v>2012/2013</c:v>
                </c:pt>
                <c:pt idx="2">
                  <c:v>2013/2014</c:v>
                </c:pt>
                <c:pt idx="3">
                  <c:v>2014/2015</c:v>
                </c:pt>
              </c:strCache>
            </c:strRef>
          </c:cat>
          <c:val>
            <c:numRef>
              <c:f>'T05'!$O$15:$O$18</c:f>
              <c:numCache>
                <c:formatCode>0.0</c:formatCode>
                <c:ptCount val="4"/>
                <c:pt idx="0" formatCode="_(* #,##0.0_);_(* \(#,##0.0\);_(* &quot;-&quot;??_);_(@_)">
                  <c:v>6.6</c:v>
                </c:pt>
                <c:pt idx="1">
                  <c:v>6.3485311296287428</c:v>
                </c:pt>
                <c:pt idx="2">
                  <c:v>8.1079524571916828</c:v>
                </c:pt>
                <c:pt idx="3">
                  <c:v>3.6778714604652061</c:v>
                </c:pt>
              </c:numCache>
            </c:numRef>
          </c:val>
          <c:smooth val="0"/>
          <c:extLst>
            <c:ext xmlns:c16="http://schemas.microsoft.com/office/drawing/2014/chart" uri="{C3380CC4-5D6E-409C-BE32-E72D297353CC}">
              <c16:uniqueId val="{00000000-4E15-472C-AAEA-A6D360EB55E9}"/>
            </c:ext>
          </c:extLst>
        </c:ser>
        <c:ser>
          <c:idx val="1"/>
          <c:order val="1"/>
          <c:tx>
            <c:strRef>
              <c:f>'T05'!$P$13:$P$14</c:f>
              <c:strCache>
                <c:ptCount val="2"/>
                <c:pt idx="0">
                  <c:v>إناث</c:v>
                </c:pt>
                <c:pt idx="1">
                  <c:v>Females</c:v>
                </c:pt>
              </c:strCache>
            </c:strRef>
          </c:tx>
          <c:spPr>
            <a:ln w="28575" cap="rnd">
              <a:solidFill>
                <a:srgbClr val="9D8E59"/>
              </a:solidFill>
              <a:round/>
            </a:ln>
            <a:effectLst/>
          </c:spPr>
          <c:marker>
            <c:symbol val="none"/>
          </c:marker>
          <c:cat>
            <c:strRef>
              <c:f>'T05'!$N$15:$N$18</c:f>
              <c:strCache>
                <c:ptCount val="4"/>
                <c:pt idx="0">
                  <c:v>2011/2012</c:v>
                </c:pt>
                <c:pt idx="1">
                  <c:v>2012/2013</c:v>
                </c:pt>
                <c:pt idx="2">
                  <c:v>2013/2014</c:v>
                </c:pt>
                <c:pt idx="3">
                  <c:v>2014/2015</c:v>
                </c:pt>
              </c:strCache>
            </c:strRef>
          </c:cat>
          <c:val>
            <c:numRef>
              <c:f>'T05'!$P$15:$P$18</c:f>
              <c:numCache>
                <c:formatCode>0.0</c:formatCode>
                <c:ptCount val="4"/>
                <c:pt idx="0" formatCode="_(* #,##0.0_);_(* \(#,##0.0\);_(* &quot;-&quot;??_);_(@_)">
                  <c:v>6.9</c:v>
                </c:pt>
                <c:pt idx="1">
                  <c:v>5.8334676933336045</c:v>
                </c:pt>
                <c:pt idx="2">
                  <c:v>6.5725776035095551</c:v>
                </c:pt>
                <c:pt idx="3">
                  <c:v>2.2655419452794732</c:v>
                </c:pt>
              </c:numCache>
            </c:numRef>
          </c:val>
          <c:smooth val="0"/>
          <c:extLst>
            <c:ext xmlns:c16="http://schemas.microsoft.com/office/drawing/2014/chart" uri="{C3380CC4-5D6E-409C-BE32-E72D297353CC}">
              <c16:uniqueId val="{00000001-4E15-472C-AAEA-A6D360EB55E9}"/>
            </c:ext>
          </c:extLst>
        </c:ser>
        <c:ser>
          <c:idx val="2"/>
          <c:order val="2"/>
          <c:tx>
            <c:strRef>
              <c:f>'T05'!$Q$13:$Q$14</c:f>
              <c:strCache>
                <c:ptCount val="2"/>
                <c:pt idx="0">
                  <c:v>الإجمالي</c:v>
                </c:pt>
                <c:pt idx="1">
                  <c:v>Total</c:v>
                </c:pt>
              </c:strCache>
            </c:strRef>
          </c:tx>
          <c:spPr>
            <a:ln w="28575" cap="rnd">
              <a:solidFill>
                <a:srgbClr val="9D8E59"/>
              </a:solidFill>
              <a:prstDash val="sysDash"/>
              <a:round/>
            </a:ln>
            <a:effectLst/>
          </c:spPr>
          <c:marker>
            <c:symbol val="none"/>
          </c:marker>
          <c:cat>
            <c:strRef>
              <c:f>'T05'!$N$15:$N$18</c:f>
              <c:strCache>
                <c:ptCount val="4"/>
                <c:pt idx="0">
                  <c:v>2011/2012</c:v>
                </c:pt>
                <c:pt idx="1">
                  <c:v>2012/2013</c:v>
                </c:pt>
                <c:pt idx="2">
                  <c:v>2013/2014</c:v>
                </c:pt>
                <c:pt idx="3">
                  <c:v>2014/2015</c:v>
                </c:pt>
              </c:strCache>
            </c:strRef>
          </c:cat>
          <c:val>
            <c:numRef>
              <c:f>'T05'!$Q$15:$Q$18</c:f>
              <c:numCache>
                <c:formatCode>0.0</c:formatCode>
                <c:ptCount val="4"/>
                <c:pt idx="0" formatCode="_(* #,##0.0_);_(* \(#,##0.0\);_(* &quot;-&quot;??_);_(@_)">
                  <c:v>6.7</c:v>
                </c:pt>
                <c:pt idx="1">
                  <c:v>6.1344296130876854</c:v>
                </c:pt>
                <c:pt idx="2">
                  <c:v>7.4715377871510809</c:v>
                </c:pt>
                <c:pt idx="3">
                  <c:v>3.097355986580558</c:v>
                </c:pt>
              </c:numCache>
            </c:numRef>
          </c:val>
          <c:smooth val="0"/>
          <c:extLst>
            <c:ext xmlns:c16="http://schemas.microsoft.com/office/drawing/2014/chart" uri="{C3380CC4-5D6E-409C-BE32-E72D297353CC}">
              <c16:uniqueId val="{00000002-4E15-472C-AAEA-A6D360EB55E9}"/>
            </c:ext>
          </c:extLst>
        </c:ser>
        <c:dLbls>
          <c:showLegendKey val="0"/>
          <c:showVal val="0"/>
          <c:showCatName val="0"/>
          <c:showSerName val="0"/>
          <c:showPercent val="0"/>
          <c:showBubbleSize val="0"/>
        </c:dLbls>
        <c:smooth val="0"/>
        <c:axId val="1889975696"/>
        <c:axId val="1889977328"/>
      </c:lineChart>
      <c:catAx>
        <c:axId val="1889975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842925925925925"/>
              <c:y val="0.9188238095238094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9977328"/>
        <c:crosses val="autoZero"/>
        <c:auto val="1"/>
        <c:lblAlgn val="ctr"/>
        <c:lblOffset val="100"/>
        <c:noMultiLvlLbl val="0"/>
      </c:catAx>
      <c:valAx>
        <c:axId val="1889977328"/>
        <c:scaling>
          <c:orientation val="minMax"/>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sz="1000"/>
                  <a:t>%</a:t>
                </a:r>
                <a:endParaRPr lang="en-US" sz="1000"/>
              </a:p>
            </c:rich>
          </c:tx>
          <c:layout>
            <c:manualLayout>
              <c:xMode val="edge"/>
              <c:yMode val="edge"/>
              <c:x val="3.6010370370370373E-2"/>
              <c:y val="2.6186507936507941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9975696"/>
        <c:crosses val="autoZero"/>
        <c:crossBetween val="between"/>
        <c:majorUnit val="2"/>
      </c:valAx>
      <c:spPr>
        <a:noFill/>
        <a:ln>
          <a:noFill/>
        </a:ln>
        <a:effectLst/>
      </c:spPr>
    </c:plotArea>
    <c:legend>
      <c:legendPos val="b"/>
      <c:layout>
        <c:manualLayout>
          <c:xMode val="edge"/>
          <c:yMode val="edge"/>
          <c:x val="9.547664252950859E-2"/>
          <c:y val="9.8661904761904756E-2"/>
          <c:w val="0.28323611111111113"/>
          <c:h val="0.174066666666666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05938514679455E-2"/>
          <c:y val="0.16191452118144484"/>
          <c:w val="0.95519406148532049"/>
          <c:h val="0.63021301032569055"/>
        </c:manualLayout>
      </c:layout>
      <c:barChart>
        <c:barDir val="col"/>
        <c:grouping val="clustered"/>
        <c:varyColors val="0"/>
        <c:ser>
          <c:idx val="0"/>
          <c:order val="0"/>
          <c:tx>
            <c:strRef>
              <c:f>'T06'!$P$2</c:f>
              <c:strCache>
                <c:ptCount val="1"/>
                <c:pt idx="0">
                  <c:v>دول مجلس التعاون</c:v>
                </c:pt>
              </c:strCache>
            </c:strRef>
          </c:tx>
          <c:spPr>
            <a:solidFill>
              <a:srgbClr val="9D8E59"/>
            </a:solidFill>
            <a:ln>
              <a:noFill/>
            </a:ln>
            <a:effectLst/>
          </c:spPr>
          <c:invertIfNegative val="0"/>
          <c:dLbls>
            <c:dLbl>
              <c:idx val="0"/>
              <c:layout>
                <c:manualLayout>
                  <c:x val="0"/>
                  <c:y val="0.1096935059795524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53-4636-A87B-CCE0393D6CE6}"/>
                </c:ext>
              </c:extLst>
            </c:dLbl>
            <c:dLbl>
              <c:idx val="1"/>
              <c:layout>
                <c:manualLayout>
                  <c:x val="0"/>
                  <c:y val="0.1146795744331684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E53-4636-A87B-CCE0393D6CE6}"/>
                </c:ext>
              </c:extLst>
            </c:dLbl>
            <c:dLbl>
              <c:idx val="2"/>
              <c:layout>
                <c:manualLayout>
                  <c:x val="0"/>
                  <c:y val="0.1296377797940164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E53-4636-A87B-CCE0393D6CE6}"/>
                </c:ext>
              </c:extLst>
            </c:dLbl>
            <c:dLbl>
              <c:idx val="3"/>
              <c:layout>
                <c:manualLayout>
                  <c:x val="-2.3580189447326779E-3"/>
                  <c:y val="0.1209523809523809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E53-4636-A87B-CCE0393D6CE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'T06'!$O$3:$O$7</c15:sqref>
                  </c15:fullRef>
                </c:ext>
              </c:extLst>
              <c:f>'T06'!$O$4:$O$7</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'T06'!$P$3:$P$7</c15:sqref>
                  </c15:fullRef>
                </c:ext>
              </c:extLst>
              <c:f>'T06'!$P$4:$P$7</c:f>
              <c:numCache>
                <c:formatCode>General</c:formatCode>
                <c:ptCount val="4"/>
                <c:pt idx="0">
                  <c:v>8.6</c:v>
                </c:pt>
                <c:pt idx="1">
                  <c:v>8.9</c:v>
                </c:pt>
                <c:pt idx="2">
                  <c:v>9.1</c:v>
                </c:pt>
                <c:pt idx="3">
                  <c:v>9.6999999999999993</c:v>
                </c:pt>
              </c:numCache>
            </c:numRef>
          </c:val>
          <c:extLst>
            <c:ext xmlns:c15="http://schemas.microsoft.com/office/drawing/2012/chart" uri="{02D57815-91ED-43cb-92C2-25804820EDAC}">
              <c15:categoryFilterExceptions>
                <c15:categoryFilterException>
                  <c15:sqref>'T06'!$P$3</c15:sqref>
                  <c15:dLbl>
                    <c:idx val="-1"/>
                    <c:layout>
                      <c:manualLayout>
                        <c:x val="2.1552411731842998E-3"/>
                        <c:y val="0.10470743752593635"/>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EE76-4A18-8B22-17479322AE19}"/>
                      </c:ext>
                    </c:extLst>
                  </c15:dLbl>
                </c15:categoryFilterException>
              </c15:categoryFilterExceptions>
            </c:ext>
            <c:ext xmlns:c16="http://schemas.microsoft.com/office/drawing/2014/chart" uri="{C3380CC4-5D6E-409C-BE32-E72D297353CC}">
              <c16:uniqueId val="{00000005-CE53-4636-A87B-CCE0393D6CE6}"/>
            </c:ext>
          </c:extLst>
        </c:ser>
        <c:dLbls>
          <c:showLegendKey val="0"/>
          <c:showVal val="0"/>
          <c:showCatName val="0"/>
          <c:showSerName val="0"/>
          <c:showPercent val="0"/>
          <c:showBubbleSize val="0"/>
        </c:dLbls>
        <c:gapWidth val="219"/>
        <c:overlap val="-27"/>
        <c:axId val="1889977872"/>
        <c:axId val="1889978416"/>
      </c:barChart>
      <c:catAx>
        <c:axId val="18899778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7669030323071895"/>
              <c:y val="0.918076277518730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9978416"/>
        <c:crosses val="autoZero"/>
        <c:auto val="1"/>
        <c:lblAlgn val="ctr"/>
        <c:lblOffset val="100"/>
        <c:noMultiLvlLbl val="0"/>
      </c:catAx>
      <c:valAx>
        <c:axId val="1889978416"/>
        <c:scaling>
          <c:orientation val="minMax"/>
          <c:max val="1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p>
              <a:p>
                <a:pPr>
                  <a:defRPr/>
                </a:pPr>
                <a:r>
                  <a:rPr lang="en-US" sz="1000"/>
                  <a:t>Million</a:t>
                </a:r>
                <a:r>
                  <a:rPr lang="ar-OM" sz="1000"/>
                  <a:t>مليون </a:t>
                </a:r>
                <a:endParaRPr lang="en-US" sz="1000"/>
              </a:p>
            </c:rich>
          </c:tx>
          <c:layout>
            <c:manualLayout>
              <c:xMode val="edge"/>
              <c:yMode val="edge"/>
              <c:x val="1.9199516134251907E-3"/>
              <c:y val="1.4290117092487769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9977872"/>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447608942499208E-2"/>
          <c:y val="9.1243650793650807E-2"/>
          <c:w val="0.94890796296296298"/>
          <c:h val="0.6112777777777777"/>
        </c:manualLayout>
      </c:layout>
      <c:lineChart>
        <c:grouping val="standard"/>
        <c:varyColors val="0"/>
        <c:ser>
          <c:idx val="0"/>
          <c:order val="0"/>
          <c:tx>
            <c:strRef>
              <c:f>'T01'!$N$12:$N$13</c:f>
              <c:strCache>
                <c:ptCount val="2"/>
                <c:pt idx="0">
                  <c:v>الإمارات</c:v>
                </c:pt>
                <c:pt idx="1">
                  <c:v>UAE</c:v>
                </c:pt>
              </c:strCache>
            </c:strRef>
          </c:tx>
          <c:spPr>
            <a:ln w="28575" cap="rnd">
              <a:solidFill>
                <a:srgbClr val="000000"/>
              </a:solidFill>
              <a:round/>
            </a:ln>
            <a:effectLst/>
          </c:spPr>
          <c:marker>
            <c:symbol val="none"/>
          </c:marker>
          <c:dLbls>
            <c:dLbl>
              <c:idx val="0"/>
              <c:layout>
                <c:manualLayout>
                  <c:x val="-7.7810925925925922E-2"/>
                  <c:y val="-1.5119047619047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87-4735-8F35-813F85F6364B}"/>
                </c:ext>
              </c:extLst>
            </c:dLbl>
            <c:dLbl>
              <c:idx val="3"/>
              <c:layout>
                <c:manualLayout>
                  <c:x val="-1.5187603716405381E-3"/>
                  <c:y val="2.2716269841269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87-4735-8F35-813F85F636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'T01'!$M$14:$M$17</c:f>
              <c:strCache>
                <c:ptCount val="4"/>
                <c:pt idx="0">
                  <c:v>2011/2012</c:v>
                </c:pt>
                <c:pt idx="1">
                  <c:v>2012/2013</c:v>
                </c:pt>
                <c:pt idx="2">
                  <c:v>2013/2014</c:v>
                </c:pt>
                <c:pt idx="3">
                  <c:v>2014/2015</c:v>
                </c:pt>
              </c:strCache>
            </c:strRef>
          </c:cat>
          <c:val>
            <c:numRef>
              <c:f>'T01'!$N$14:$N$17</c:f>
              <c:numCache>
                <c:formatCode>0.0</c:formatCode>
                <c:ptCount val="4"/>
                <c:pt idx="0">
                  <c:v>10</c:v>
                </c:pt>
                <c:pt idx="1">
                  <c:v>8.2867169313088489</c:v>
                </c:pt>
                <c:pt idx="2">
                  <c:v>5.9776679715074117</c:v>
                </c:pt>
                <c:pt idx="3">
                  <c:v>-2.0012716097974508</c:v>
                </c:pt>
              </c:numCache>
            </c:numRef>
          </c:val>
          <c:smooth val="0"/>
          <c:extLst>
            <c:ext xmlns:c16="http://schemas.microsoft.com/office/drawing/2014/chart" uri="{C3380CC4-5D6E-409C-BE32-E72D297353CC}">
              <c16:uniqueId val="{00000002-FB87-4735-8F35-813F85F6364B}"/>
            </c:ext>
          </c:extLst>
        </c:ser>
        <c:ser>
          <c:idx val="1"/>
          <c:order val="1"/>
          <c:tx>
            <c:strRef>
              <c:f>'T01'!$P$12:$P$13</c:f>
              <c:strCache>
                <c:ptCount val="2"/>
                <c:pt idx="0">
                  <c:v>السعودية</c:v>
                </c:pt>
                <c:pt idx="1">
                  <c:v>KSA</c:v>
                </c:pt>
              </c:strCache>
            </c:strRef>
          </c:tx>
          <c:spPr>
            <a:ln w="28575" cap="rnd">
              <a:solidFill>
                <a:srgbClr val="008035"/>
              </a:solidFill>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87-4735-8F35-813F85F6364B}"/>
                </c:ext>
              </c:extLst>
            </c:dLbl>
            <c:dLbl>
              <c:idx val="3"/>
              <c:layout>
                <c:manualLayout>
                  <c:x val="-6.0481343146231194E-3"/>
                  <c:y val="-2.26408730158730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87-4735-8F35-813F85F636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'T01'!$M$14:$M$17</c:f>
              <c:strCache>
                <c:ptCount val="4"/>
                <c:pt idx="0">
                  <c:v>2011/2012</c:v>
                </c:pt>
                <c:pt idx="1">
                  <c:v>2012/2013</c:v>
                </c:pt>
                <c:pt idx="2">
                  <c:v>2013/2014</c:v>
                </c:pt>
                <c:pt idx="3">
                  <c:v>2014/2015</c:v>
                </c:pt>
              </c:strCache>
            </c:strRef>
          </c:cat>
          <c:val>
            <c:numRef>
              <c:f>'T01'!$P$14:$P$17</c:f>
              <c:numCache>
                <c:formatCode>0.0</c:formatCode>
                <c:ptCount val="4"/>
                <c:pt idx="0">
                  <c:v>36.700000000000003</c:v>
                </c:pt>
                <c:pt idx="1">
                  <c:v>36.689119022893777</c:v>
                </c:pt>
                <c:pt idx="2">
                  <c:v>-4.9068465843747608</c:v>
                </c:pt>
                <c:pt idx="3">
                  <c:v>29.244391019767946</c:v>
                </c:pt>
              </c:numCache>
            </c:numRef>
          </c:val>
          <c:smooth val="0"/>
          <c:extLst>
            <c:ext xmlns:c16="http://schemas.microsoft.com/office/drawing/2014/chart" uri="{C3380CC4-5D6E-409C-BE32-E72D297353CC}">
              <c16:uniqueId val="{00000005-FB87-4735-8F35-813F85F6364B}"/>
            </c:ext>
          </c:extLst>
        </c:ser>
        <c:ser>
          <c:idx val="2"/>
          <c:order val="2"/>
          <c:tx>
            <c:strRef>
              <c:f>'T01'!$R$12:$R$13</c:f>
              <c:strCache>
                <c:ptCount val="2"/>
                <c:pt idx="0">
                  <c:v>قطر</c:v>
                </c:pt>
                <c:pt idx="1">
                  <c:v>Qatar</c:v>
                </c:pt>
              </c:strCache>
            </c:strRef>
          </c:tx>
          <c:spPr>
            <a:ln w="28575" cap="rnd">
              <a:solidFill>
                <a:srgbClr val="99154C"/>
              </a:solidFill>
              <a:round/>
            </a:ln>
            <a:effectLst/>
          </c:spPr>
          <c:marker>
            <c:symbol val="none"/>
          </c:marker>
          <c:dLbls>
            <c:dLbl>
              <c:idx val="0"/>
              <c:layout>
                <c:manualLayout>
                  <c:x val="-6.7086481481481483E-2"/>
                  <c:y val="1.51190476190476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87-4735-8F35-813F85F6364B}"/>
                </c:ext>
              </c:extLst>
            </c:dLbl>
            <c:dLbl>
              <c:idx val="3"/>
              <c:layout>
                <c:manualLayout>
                  <c:x val="1.7427999491005997E-3"/>
                  <c:y val="1.26369047619047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87-4735-8F35-813F85F636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'T01'!$M$14:$M$17</c:f>
              <c:strCache>
                <c:ptCount val="4"/>
                <c:pt idx="0">
                  <c:v>2011/2012</c:v>
                </c:pt>
                <c:pt idx="1">
                  <c:v>2012/2013</c:v>
                </c:pt>
                <c:pt idx="2">
                  <c:v>2013/2014</c:v>
                </c:pt>
                <c:pt idx="3">
                  <c:v>2014/2015</c:v>
                </c:pt>
              </c:strCache>
            </c:strRef>
          </c:cat>
          <c:val>
            <c:numRef>
              <c:f>'T01'!$R$14:$R$17</c:f>
              <c:numCache>
                <c:formatCode>0.0</c:formatCode>
                <c:ptCount val="4"/>
                <c:pt idx="0">
                  <c:v>8</c:v>
                </c:pt>
                <c:pt idx="1">
                  <c:v>15.768529265461781</c:v>
                </c:pt>
                <c:pt idx="2">
                  <c:v>10.613004869664852</c:v>
                </c:pt>
                <c:pt idx="3">
                  <c:v>4.0528292114463298</c:v>
                </c:pt>
              </c:numCache>
            </c:numRef>
          </c:val>
          <c:smooth val="0"/>
          <c:extLst>
            <c:ext xmlns:c16="http://schemas.microsoft.com/office/drawing/2014/chart" uri="{C3380CC4-5D6E-409C-BE32-E72D297353CC}">
              <c16:uniqueId val="{00000008-FB87-4735-8F35-813F85F6364B}"/>
            </c:ext>
          </c:extLst>
        </c:ser>
        <c:ser>
          <c:idx val="3"/>
          <c:order val="3"/>
          <c:tx>
            <c:strRef>
              <c:f>'T01'!$S$12:$S$13</c:f>
              <c:strCache>
                <c:ptCount val="2"/>
                <c:pt idx="0">
                  <c:v>الكويت</c:v>
                </c:pt>
                <c:pt idx="1">
                  <c:v>Kuwait</c:v>
                </c:pt>
              </c:strCache>
            </c:strRef>
          </c:tx>
          <c:spPr>
            <a:ln w="28575" cap="rnd">
              <a:solidFill>
                <a:srgbClr val="00B1E6"/>
              </a:solidFill>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B87-4735-8F35-813F85F6364B}"/>
                </c:ext>
              </c:extLst>
            </c:dLbl>
            <c:dLbl>
              <c:idx val="3"/>
              <c:layout>
                <c:manualLayout>
                  <c:x val="-3.8809858414087547E-3"/>
                  <c:y val="-7.521825396825489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B87-4735-8F35-813F85F636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'T01'!$M$14:$M$17</c:f>
              <c:strCache>
                <c:ptCount val="4"/>
                <c:pt idx="0">
                  <c:v>2011/2012</c:v>
                </c:pt>
                <c:pt idx="1">
                  <c:v>2012/2013</c:v>
                </c:pt>
                <c:pt idx="2">
                  <c:v>2013/2014</c:v>
                </c:pt>
                <c:pt idx="3">
                  <c:v>2014/2015</c:v>
                </c:pt>
              </c:strCache>
            </c:strRef>
          </c:cat>
          <c:val>
            <c:numRef>
              <c:f>'T01'!$S$14:$S$17</c:f>
              <c:numCache>
                <c:formatCode>0.0</c:formatCode>
                <c:ptCount val="4"/>
                <c:pt idx="0">
                  <c:v>0.3</c:v>
                </c:pt>
                <c:pt idx="1">
                  <c:v>-0.80906510515611385</c:v>
                </c:pt>
                <c:pt idx="2">
                  <c:v>-2.8413059642639871</c:v>
                </c:pt>
                <c:pt idx="3">
                  <c:v>-1.1038961038961039</c:v>
                </c:pt>
              </c:numCache>
            </c:numRef>
          </c:val>
          <c:smooth val="0"/>
          <c:extLst>
            <c:ext xmlns:c16="http://schemas.microsoft.com/office/drawing/2014/chart" uri="{C3380CC4-5D6E-409C-BE32-E72D297353CC}">
              <c16:uniqueId val="{0000000B-FB87-4735-8F35-813F85F6364B}"/>
            </c:ext>
          </c:extLst>
        </c:ser>
        <c:ser>
          <c:idx val="4"/>
          <c:order val="4"/>
          <c:tx>
            <c:strRef>
              <c:f>'T01'!$T$12:$T$13</c:f>
              <c:strCache>
                <c:ptCount val="2"/>
                <c:pt idx="0">
                  <c:v>مجلس التعاون </c:v>
                </c:pt>
                <c:pt idx="1">
                  <c:v>GCC</c:v>
                </c:pt>
              </c:strCache>
            </c:strRef>
          </c:tx>
          <c:spPr>
            <a:ln w="28575" cap="rnd">
              <a:solidFill>
                <a:srgbClr val="9D8E59"/>
              </a:solidFill>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B87-4735-8F35-813F85F6364B}"/>
                </c:ext>
              </c:extLst>
            </c:dLbl>
            <c:dLbl>
              <c:idx val="3"/>
              <c:layout>
                <c:manualLayout>
                  <c:x val="1.7524535003883427E-3"/>
                  <c:y val="2.557539682539682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B87-4735-8F35-813F85F636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'T01'!$M$14:$M$17</c:f>
              <c:strCache>
                <c:ptCount val="4"/>
                <c:pt idx="0">
                  <c:v>2011/2012</c:v>
                </c:pt>
                <c:pt idx="1">
                  <c:v>2012/2013</c:v>
                </c:pt>
                <c:pt idx="2">
                  <c:v>2013/2014</c:v>
                </c:pt>
                <c:pt idx="3">
                  <c:v>2014/2015</c:v>
                </c:pt>
              </c:strCache>
            </c:strRef>
          </c:cat>
          <c:val>
            <c:numRef>
              <c:f>'T01'!$T$14:$T$17</c:f>
              <c:numCache>
                <c:formatCode>0.0</c:formatCode>
                <c:ptCount val="4"/>
                <c:pt idx="0">
                  <c:v>23</c:v>
                </c:pt>
                <c:pt idx="1">
                  <c:v>22.482359444607031</c:v>
                </c:pt>
                <c:pt idx="2">
                  <c:v>-2.5207741524411289</c:v>
                </c:pt>
                <c:pt idx="3">
                  <c:v>17.736774017838904</c:v>
                </c:pt>
              </c:numCache>
            </c:numRef>
          </c:val>
          <c:smooth val="0"/>
          <c:extLst>
            <c:ext xmlns:c16="http://schemas.microsoft.com/office/drawing/2014/chart" uri="{C3380CC4-5D6E-409C-BE32-E72D297353CC}">
              <c16:uniqueId val="{0000000E-FB87-4735-8F35-813F85F6364B}"/>
            </c:ext>
          </c:extLst>
        </c:ser>
        <c:dLbls>
          <c:showLegendKey val="0"/>
          <c:showVal val="0"/>
          <c:showCatName val="0"/>
          <c:showSerName val="0"/>
          <c:showPercent val="0"/>
          <c:showBubbleSize val="0"/>
        </c:dLbls>
        <c:smooth val="0"/>
        <c:axId val="1885871040"/>
        <c:axId val="1885878112"/>
      </c:lineChart>
      <c:catAx>
        <c:axId val="1885871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Academic Year </a:t>
                </a:r>
                <a:r>
                  <a:rPr lang="ar-OM" sz="1000" b="0" i="0" baseline="0">
                    <a:effectLst/>
                  </a:rPr>
                  <a:t>العام الأكاديمي </a:t>
                </a:r>
                <a:endParaRPr lang="en-US" sz="1000">
                  <a:effectLst/>
                </a:endParaRPr>
              </a:p>
            </c:rich>
          </c:tx>
          <c:layout>
            <c:manualLayout>
              <c:xMode val="edge"/>
              <c:yMode val="edge"/>
              <c:x val="0.37860722222222221"/>
              <c:y val="0.804364682539682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0" spcFirstLastPara="1" vertOverflow="ellipsis" wrap="square" anchor="t" anchorCtr="0"/>
          <a:lstStyle/>
          <a:p>
            <a:pPr>
              <a:defRPr sz="1100" b="1" i="0" u="none" strike="noStrike" kern="1200" baseline="0">
                <a:solidFill>
                  <a:schemeClr val="tx1">
                    <a:lumMod val="65000"/>
                    <a:lumOff val="35000"/>
                  </a:schemeClr>
                </a:solidFill>
                <a:latin typeface="+mn-lt"/>
                <a:ea typeface="+mn-ea"/>
                <a:cs typeface="+mn-cs"/>
              </a:defRPr>
            </a:pPr>
            <a:endParaRPr lang="en-US"/>
          </a:p>
        </c:txPr>
        <c:crossAx val="1885878112"/>
        <c:crossesAt val="0"/>
        <c:auto val="1"/>
        <c:lblAlgn val="ctr"/>
        <c:lblOffset val="100"/>
        <c:noMultiLvlLbl val="0"/>
      </c:catAx>
      <c:valAx>
        <c:axId val="1885878112"/>
        <c:scaling>
          <c:orientation val="minMax"/>
          <c:max val="40"/>
          <c:min val="-1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9122962962962964E-2"/>
              <c:y val="1.618253968253968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871040"/>
        <c:crossesAt val="1"/>
        <c:crossBetween val="between"/>
        <c:majorUnit val="10"/>
      </c:valAx>
      <c:spPr>
        <a:noFill/>
        <a:ln>
          <a:solidFill>
            <a:schemeClr val="bg2"/>
          </a:solidFill>
        </a:ln>
        <a:effectLst/>
      </c:spPr>
    </c:plotArea>
    <c:legend>
      <c:legendPos val="b"/>
      <c:layout>
        <c:manualLayout>
          <c:xMode val="edge"/>
          <c:yMode val="edge"/>
          <c:x val="0"/>
          <c:y val="0.93507860096333606"/>
          <c:w val="0.99028055555555561"/>
          <c:h val="6.49214285714285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337037037037039E-2"/>
          <c:y val="0.1111111111111111"/>
          <c:w val="0.94466296296296293"/>
          <c:h val="0.67301785714285711"/>
        </c:manualLayout>
      </c:layout>
      <c:barChart>
        <c:barDir val="col"/>
        <c:grouping val="stacked"/>
        <c:varyColors val="0"/>
        <c:ser>
          <c:idx val="1"/>
          <c:order val="0"/>
          <c:tx>
            <c:strRef>
              <c:f>'T06'!$P$10:$P$11</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'T06'!$N$12:$N$15</c:f>
              <c:strCache>
                <c:ptCount val="4"/>
                <c:pt idx="0">
                  <c:v>2011/2012</c:v>
                </c:pt>
                <c:pt idx="1">
                  <c:v>2012/2013</c:v>
                </c:pt>
                <c:pt idx="2">
                  <c:v>2013/2014</c:v>
                </c:pt>
                <c:pt idx="3">
                  <c:v>2014/2015</c:v>
                </c:pt>
              </c:strCache>
            </c:strRef>
          </c:cat>
          <c:val>
            <c:numRef>
              <c:f>'T06'!$P$12:$P$15</c:f>
              <c:numCache>
                <c:formatCode>_(* #,##0.0_);_(* \(#,##0.0\);_(* "-"??_);_(@_)</c:formatCode>
                <c:ptCount val="4"/>
                <c:pt idx="0">
                  <c:v>48.965345656351424</c:v>
                </c:pt>
                <c:pt idx="1">
                  <c:v>48.287921352232757</c:v>
                </c:pt>
                <c:pt idx="2">
                  <c:v>47.623252975856431</c:v>
                </c:pt>
                <c:pt idx="3" formatCode="0.0">
                  <c:v>49</c:v>
                </c:pt>
              </c:numCache>
            </c:numRef>
          </c:val>
          <c:extLst>
            <c:ext xmlns:c16="http://schemas.microsoft.com/office/drawing/2014/chart" uri="{C3380CC4-5D6E-409C-BE32-E72D297353CC}">
              <c16:uniqueId val="{00000000-FD55-4E9D-8785-176FBD54C7C1}"/>
            </c:ext>
          </c:extLst>
        </c:ser>
        <c:ser>
          <c:idx val="0"/>
          <c:order val="1"/>
          <c:tx>
            <c:strRef>
              <c:f>'T06'!$O$10:$O$11</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'T06'!$N$12:$N$15</c:f>
              <c:strCache>
                <c:ptCount val="4"/>
                <c:pt idx="0">
                  <c:v>2011/2012</c:v>
                </c:pt>
                <c:pt idx="1">
                  <c:v>2012/2013</c:v>
                </c:pt>
                <c:pt idx="2">
                  <c:v>2013/2014</c:v>
                </c:pt>
                <c:pt idx="3">
                  <c:v>2014/2015</c:v>
                </c:pt>
              </c:strCache>
            </c:strRef>
          </c:cat>
          <c:val>
            <c:numRef>
              <c:f>'T06'!$O$12:$O$15</c:f>
              <c:numCache>
                <c:formatCode>_(* #,##0.0_);_(* \(#,##0.0\);_(* "-"??_);_(@_)</c:formatCode>
                <c:ptCount val="4"/>
                <c:pt idx="0">
                  <c:v>51.034654343648576</c:v>
                </c:pt>
                <c:pt idx="1">
                  <c:v>51.712078647767243</c:v>
                </c:pt>
                <c:pt idx="2">
                  <c:v>52.376747024143569</c:v>
                </c:pt>
                <c:pt idx="3" formatCode="0.0">
                  <c:v>51</c:v>
                </c:pt>
              </c:numCache>
            </c:numRef>
          </c:val>
          <c:extLst>
            <c:ext xmlns:c16="http://schemas.microsoft.com/office/drawing/2014/chart" uri="{C3380CC4-5D6E-409C-BE32-E72D297353CC}">
              <c16:uniqueId val="{00000001-FD55-4E9D-8785-176FBD54C7C1}"/>
            </c:ext>
          </c:extLst>
        </c:ser>
        <c:dLbls>
          <c:showLegendKey val="0"/>
          <c:showVal val="0"/>
          <c:showCatName val="0"/>
          <c:showSerName val="0"/>
          <c:showPercent val="0"/>
          <c:showBubbleSize val="0"/>
        </c:dLbls>
        <c:gapWidth val="150"/>
        <c:overlap val="100"/>
        <c:axId val="1889974608"/>
        <c:axId val="1889979504"/>
      </c:barChart>
      <c:catAx>
        <c:axId val="18899746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Academic Year </a:t>
                </a:r>
                <a:r>
                  <a:rPr lang="ar-OM" sz="1000" b="0" i="0" baseline="0">
                    <a:effectLst/>
                  </a:rPr>
                  <a:t>العام الأكاديمي </a:t>
                </a:r>
                <a:endParaRPr lang="en-US" sz="1000">
                  <a:effectLst/>
                </a:endParaRPr>
              </a:p>
            </c:rich>
          </c:tx>
          <c:layout>
            <c:manualLayout>
              <c:xMode val="edge"/>
              <c:yMode val="edge"/>
              <c:x val="0.37936185185185184"/>
              <c:y val="0.918960317460317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9979504"/>
        <c:crosses val="autoZero"/>
        <c:auto val="1"/>
        <c:lblAlgn val="ctr"/>
        <c:lblOffset val="100"/>
        <c:noMultiLvlLbl val="0"/>
      </c:catAx>
      <c:valAx>
        <c:axId val="1889979504"/>
        <c:scaling>
          <c:orientation val="minMax"/>
          <c:max val="10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7245740740740739E-2"/>
              <c:y val="4.383333333333332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9974608"/>
        <c:crosses val="autoZero"/>
        <c:crossBetween val="between"/>
        <c:majorUnit val="20"/>
      </c:valAx>
      <c:spPr>
        <a:noFill/>
        <a:ln w="25400">
          <a:noFill/>
        </a:ln>
        <a:effectLst/>
      </c:spPr>
    </c:plotArea>
    <c:legend>
      <c:legendPos val="b"/>
      <c:layout>
        <c:manualLayout>
          <c:xMode val="edge"/>
          <c:yMode val="edge"/>
          <c:x val="0.62324074074074076"/>
          <c:y val="2.557539682539617E-3"/>
          <c:w val="0.37480870370370373"/>
          <c:h val="9.02997651609338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24018518518519"/>
          <c:y val="5.0925925925925923E-2"/>
          <c:w val="0.76023037037037033"/>
          <c:h val="0.74350320793234181"/>
        </c:manualLayout>
      </c:layout>
      <c:barChart>
        <c:barDir val="bar"/>
        <c:grouping val="stacked"/>
        <c:varyColors val="0"/>
        <c:ser>
          <c:idx val="0"/>
          <c:order val="0"/>
          <c:tx>
            <c:strRef>
              <c:f>'T06'!$O$18:$O$19</c:f>
              <c:strCache>
                <c:ptCount val="2"/>
                <c:pt idx="0">
                  <c:v>حكومي</c:v>
                </c:pt>
                <c:pt idx="1">
                  <c:v>Governmental</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'T06'!$N$30:$N$34</c15:sqref>
                  </c15:fullRef>
                </c:ext>
              </c:extLst>
              <c:f>'T06'!$N$31:$N$34</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'T06'!$O$30:$O$34</c15:sqref>
                  </c15:fullRef>
                </c:ext>
              </c:extLst>
              <c:f>'T06'!$O$31:$O$34</c:f>
              <c:numCache>
                <c:formatCode>0.0</c:formatCode>
                <c:ptCount val="4"/>
                <c:pt idx="0">
                  <c:v>81.764611785870784</c:v>
                </c:pt>
                <c:pt idx="1">
                  <c:v>81.145274927808657</c:v>
                </c:pt>
                <c:pt idx="2">
                  <c:v>80.7508938030537</c:v>
                </c:pt>
                <c:pt idx="3">
                  <c:v>80.480341264413369</c:v>
                </c:pt>
              </c:numCache>
            </c:numRef>
          </c:val>
          <c:extLst>
            <c:ext xmlns:c16="http://schemas.microsoft.com/office/drawing/2014/chart" uri="{C3380CC4-5D6E-409C-BE32-E72D297353CC}">
              <c16:uniqueId val="{00000000-9A67-4EA0-A492-B969E94A1F7D}"/>
            </c:ext>
          </c:extLst>
        </c:ser>
        <c:ser>
          <c:idx val="1"/>
          <c:order val="1"/>
          <c:tx>
            <c:strRef>
              <c:f>'T06'!$P$18:$P$19</c:f>
              <c:strCache>
                <c:ptCount val="2"/>
                <c:pt idx="0">
                  <c:v>خاص</c:v>
                </c:pt>
                <c:pt idx="1">
                  <c:v>Private</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'T06'!$N$30:$N$34</c15:sqref>
                  </c15:fullRef>
                </c:ext>
              </c:extLst>
              <c:f>'T06'!$N$31:$N$34</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'T06'!$P$30:$P$34</c15:sqref>
                  </c15:fullRef>
                </c:ext>
              </c:extLst>
              <c:f>'T06'!$P$31:$P$34</c:f>
              <c:numCache>
                <c:formatCode>0.0</c:formatCode>
                <c:ptCount val="4"/>
                <c:pt idx="0">
                  <c:v>18.235388214129216</c:v>
                </c:pt>
                <c:pt idx="1">
                  <c:v>18.854725072191343</c:v>
                </c:pt>
                <c:pt idx="2">
                  <c:v>19.2491061969463</c:v>
                </c:pt>
                <c:pt idx="3">
                  <c:v>19.519658735586631</c:v>
                </c:pt>
              </c:numCache>
            </c:numRef>
          </c:val>
          <c:extLst>
            <c:ext xmlns:c16="http://schemas.microsoft.com/office/drawing/2014/chart" uri="{C3380CC4-5D6E-409C-BE32-E72D297353CC}">
              <c16:uniqueId val="{00000001-9A67-4EA0-A492-B969E94A1F7D}"/>
            </c:ext>
          </c:extLst>
        </c:ser>
        <c:dLbls>
          <c:showLegendKey val="0"/>
          <c:showVal val="0"/>
          <c:showCatName val="0"/>
          <c:showSerName val="0"/>
          <c:showPercent val="0"/>
          <c:showBubbleSize val="0"/>
        </c:dLbls>
        <c:gapWidth val="150"/>
        <c:overlap val="100"/>
        <c:axId val="2034323504"/>
        <c:axId val="2034325136"/>
      </c:barChart>
      <c:catAx>
        <c:axId val="20343235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2.110185185185185E-3"/>
              <c:y val="0.114249999999999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034325136"/>
        <c:crosses val="autoZero"/>
        <c:auto val="1"/>
        <c:lblAlgn val="ctr"/>
        <c:lblOffset val="100"/>
        <c:noMultiLvlLbl val="0"/>
      </c:catAx>
      <c:valAx>
        <c:axId val="2034325136"/>
        <c:scaling>
          <c:orientation val="minMax"/>
          <c:max val="100"/>
          <c:min val="0"/>
        </c:scaling>
        <c:delete val="0"/>
        <c:axPos val="b"/>
        <c:majorGridlines>
          <c:spPr>
            <a:ln w="9525" cap="flat" cmpd="sng" algn="ctr">
              <a:solidFill>
                <a:schemeClr val="bg2"/>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0.96776648148148148"/>
              <c:y val="0.750448412698412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4323504"/>
        <c:crosses val="autoZero"/>
        <c:crossBetween val="between"/>
        <c:majorUnit val="20"/>
      </c:valAx>
      <c:spPr>
        <a:noFill/>
        <a:ln>
          <a:noFill/>
        </a:ln>
        <a:effectLst/>
      </c:spPr>
    </c:plotArea>
    <c:legend>
      <c:legendPos val="b"/>
      <c:layout>
        <c:manualLayout>
          <c:xMode val="edge"/>
          <c:yMode val="edge"/>
          <c:x val="0.27481685185185184"/>
          <c:y val="0.9375809523809524"/>
          <c:w val="0.54660722222222224"/>
          <c:h val="6.0203571428571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'T06'!$V$5</c:f>
              <c:strCache>
                <c:ptCount val="1"/>
                <c:pt idx="0">
                  <c:v>ذكور</c:v>
                </c:pt>
              </c:strCache>
            </c:strRef>
          </c:tx>
          <c:spPr>
            <a:ln w="28575" cap="rnd">
              <a:solidFill>
                <a:srgbClr val="000000"/>
              </a:solidFill>
              <a:round/>
            </a:ln>
            <a:effectLst/>
          </c:spPr>
          <c:marker>
            <c:symbol val="none"/>
          </c:marker>
          <c:dLbls>
            <c:dLbl>
              <c:idx val="0"/>
              <c:layout>
                <c:manualLayout>
                  <c:x val="-3.3333333333333333E-2"/>
                  <c:y val="-5.09259259259259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4E4-44BA-B209-C63A0C63D4E7}"/>
                </c:ext>
              </c:extLst>
            </c:dLbl>
            <c:dLbl>
              <c:idx val="4"/>
              <c:layout>
                <c:manualLayout>
                  <c:x val="-4.444444444444446E-2"/>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4E4-44BA-B209-C63A0C63D4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'T06'!$T$7:$T$11</c:f>
              <c:strCache>
                <c:ptCount val="5"/>
                <c:pt idx="0">
                  <c:v>2012/2011</c:v>
                </c:pt>
                <c:pt idx="1">
                  <c:v>2013/2012</c:v>
                </c:pt>
                <c:pt idx="2">
                  <c:v>2014/2013</c:v>
                </c:pt>
                <c:pt idx="3">
                  <c:v>2015/2014</c:v>
                </c:pt>
                <c:pt idx="4">
                  <c:v>2016/2015</c:v>
                </c:pt>
              </c:strCache>
            </c:strRef>
          </c:cat>
          <c:val>
            <c:numRef>
              <c:f>'T06'!$V$7:$V$11</c:f>
              <c:numCache>
                <c:formatCode>0.0</c:formatCode>
                <c:ptCount val="5"/>
                <c:pt idx="0">
                  <c:v>51</c:v>
                </c:pt>
                <c:pt idx="1">
                  <c:v>51</c:v>
                </c:pt>
                <c:pt idx="2">
                  <c:v>51</c:v>
                </c:pt>
                <c:pt idx="3">
                  <c:v>51</c:v>
                </c:pt>
                <c:pt idx="4">
                  <c:v>51</c:v>
                </c:pt>
              </c:numCache>
            </c:numRef>
          </c:val>
          <c:smooth val="0"/>
          <c:extLst>
            <c:ext xmlns:c16="http://schemas.microsoft.com/office/drawing/2014/chart" uri="{C3380CC4-5D6E-409C-BE32-E72D297353CC}">
              <c16:uniqueId val="{00000000-94E4-44BA-B209-C63A0C63D4E7}"/>
            </c:ext>
          </c:extLst>
        </c:ser>
        <c:ser>
          <c:idx val="2"/>
          <c:order val="1"/>
          <c:tx>
            <c:strRef>
              <c:f>'T06'!$W$5</c:f>
              <c:strCache>
                <c:ptCount val="1"/>
                <c:pt idx="0">
                  <c:v>إناث</c:v>
                </c:pt>
              </c:strCache>
            </c:strRef>
          </c:tx>
          <c:spPr>
            <a:ln w="28575" cap="rnd">
              <a:solidFill>
                <a:schemeClr val="tx1"/>
              </a:solidFill>
              <a:prstDash val="dash"/>
              <a:round/>
            </a:ln>
            <a:effectLst/>
          </c:spPr>
          <c:marker>
            <c:symbol val="none"/>
          </c:marker>
          <c:dLbls>
            <c:dLbl>
              <c:idx val="0"/>
              <c:layout>
                <c:manualLayout>
                  <c:x val="-0.05"/>
                  <c:y val="6.01851851851851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E4-44BA-B209-C63A0C63D4E7}"/>
                </c:ext>
              </c:extLst>
            </c:dLbl>
            <c:dLbl>
              <c:idx val="4"/>
              <c:layout>
                <c:manualLayout>
                  <c:x val="-3.6111111111111108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4E4-44BA-B209-C63A0C63D4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'T06'!$T$7:$T$11</c:f>
              <c:strCache>
                <c:ptCount val="5"/>
                <c:pt idx="0">
                  <c:v>2012/2011</c:v>
                </c:pt>
                <c:pt idx="1">
                  <c:v>2013/2012</c:v>
                </c:pt>
                <c:pt idx="2">
                  <c:v>2014/2013</c:v>
                </c:pt>
                <c:pt idx="3">
                  <c:v>2015/2014</c:v>
                </c:pt>
                <c:pt idx="4">
                  <c:v>2016/2015</c:v>
                </c:pt>
              </c:strCache>
            </c:strRef>
          </c:cat>
          <c:val>
            <c:numRef>
              <c:f>'T06'!$W$7:$W$11</c:f>
              <c:numCache>
                <c:formatCode>0.0</c:formatCode>
                <c:ptCount val="5"/>
                <c:pt idx="0">
                  <c:v>49</c:v>
                </c:pt>
                <c:pt idx="1">
                  <c:v>49</c:v>
                </c:pt>
                <c:pt idx="2">
                  <c:v>49</c:v>
                </c:pt>
                <c:pt idx="3">
                  <c:v>49</c:v>
                </c:pt>
                <c:pt idx="4">
                  <c:v>49</c:v>
                </c:pt>
              </c:numCache>
            </c:numRef>
          </c:val>
          <c:smooth val="0"/>
          <c:extLst>
            <c:ext xmlns:c16="http://schemas.microsoft.com/office/drawing/2014/chart" uri="{C3380CC4-5D6E-409C-BE32-E72D297353CC}">
              <c16:uniqueId val="{00000001-94E4-44BA-B209-C63A0C63D4E7}"/>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60833333333332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0.16551399825021873"/>
          <c:y val="0.90798556430446198"/>
          <c:w val="0.30138320209973751"/>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'T06'!$V$28</c:f>
              <c:strCache>
                <c:ptCount val="1"/>
                <c:pt idx="0">
                  <c:v>مواطنون</c:v>
                </c:pt>
              </c:strCache>
            </c:strRef>
          </c:tx>
          <c:spPr>
            <a:ln w="28575" cap="rnd">
              <a:solidFill>
                <a:srgbClr val="000000"/>
              </a:solidFill>
              <a:round/>
            </a:ln>
            <a:effectLst/>
          </c:spPr>
          <c:marker>
            <c:symbol val="none"/>
          </c:marker>
          <c:dLbls>
            <c:dLbl>
              <c:idx val="0"/>
              <c:layout>
                <c:manualLayout>
                  <c:x val="-5.2777777777777882E-2"/>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FD6-4E66-9CF9-217F3BA2E87B}"/>
                </c:ext>
              </c:extLst>
            </c:dLbl>
            <c:dLbl>
              <c:idx val="3"/>
              <c:layout>
                <c:manualLayout>
                  <c:x val="-4.1666666666666664E-2"/>
                  <c:y val="-4.62962962962962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FD6-4E66-9CF9-217F3BA2E87B}"/>
                </c:ext>
              </c:extLst>
            </c:dLbl>
            <c:dLbl>
              <c:idx val="4"/>
              <c:layout>
                <c:manualLayout>
                  <c:x val="-4.444444444444446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D6-4E66-9CF9-217F3BA2E8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'T06'!$T$31:$T$34</c:f>
              <c:strCache>
                <c:ptCount val="4"/>
                <c:pt idx="0">
                  <c:v>2013/2012</c:v>
                </c:pt>
                <c:pt idx="1">
                  <c:v>2014/2013</c:v>
                </c:pt>
                <c:pt idx="2">
                  <c:v>2015/2014</c:v>
                </c:pt>
                <c:pt idx="3">
                  <c:v>2016/2015</c:v>
                </c:pt>
              </c:strCache>
            </c:strRef>
          </c:cat>
          <c:val>
            <c:numRef>
              <c:f>'T06'!$V$31:$V$34</c:f>
              <c:numCache>
                <c:formatCode>0.0</c:formatCode>
                <c:ptCount val="4"/>
                <c:pt idx="0">
                  <c:v>36.4</c:v>
                </c:pt>
                <c:pt idx="1">
                  <c:v>35.200000000000003</c:v>
                </c:pt>
                <c:pt idx="2">
                  <c:v>35.1</c:v>
                </c:pt>
                <c:pt idx="3">
                  <c:v>33.9</c:v>
                </c:pt>
              </c:numCache>
            </c:numRef>
          </c:val>
          <c:smooth val="0"/>
          <c:extLst>
            <c:ext xmlns:c16="http://schemas.microsoft.com/office/drawing/2014/chart" uri="{C3380CC4-5D6E-409C-BE32-E72D297353CC}">
              <c16:uniqueId val="{00000002-EFD6-4E66-9CF9-217F3BA2E87B}"/>
            </c:ext>
          </c:extLst>
        </c:ser>
        <c:ser>
          <c:idx val="2"/>
          <c:order val="1"/>
          <c:tx>
            <c:strRef>
              <c:f>'T06'!$W$28</c:f>
              <c:strCache>
                <c:ptCount val="1"/>
                <c:pt idx="0">
                  <c:v>غير مواطنين</c:v>
                </c:pt>
              </c:strCache>
            </c:strRef>
          </c:tx>
          <c:spPr>
            <a:ln w="28575" cap="rnd">
              <a:solidFill>
                <a:schemeClr val="tx1"/>
              </a:solidFill>
              <a:prstDash val="dash"/>
              <a:round/>
            </a:ln>
            <a:effectLst/>
          </c:spPr>
          <c:marker>
            <c:symbol val="none"/>
          </c:marker>
          <c:dLbls>
            <c:dLbl>
              <c:idx val="0"/>
              <c:layout>
                <c:manualLayout>
                  <c:x val="-6.1111111111111213E-2"/>
                  <c:y val="-5.09259259259259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D6-4E66-9CF9-217F3BA2E87B}"/>
                </c:ext>
              </c:extLst>
            </c:dLbl>
            <c:dLbl>
              <c:idx val="3"/>
              <c:layout>
                <c:manualLayout>
                  <c:x val="-3.0555555555555555E-2"/>
                  <c:y val="-4.16666666666667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FD6-4E66-9CF9-217F3BA2E87B}"/>
                </c:ext>
              </c:extLst>
            </c:dLbl>
            <c:dLbl>
              <c:idx val="4"/>
              <c:layout>
                <c:manualLayout>
                  <c:x val="-3.6111111111111108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D6-4E66-9CF9-217F3BA2E8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'T06'!$T$31:$T$34</c:f>
              <c:strCache>
                <c:ptCount val="4"/>
                <c:pt idx="0">
                  <c:v>2013/2012</c:v>
                </c:pt>
                <c:pt idx="1">
                  <c:v>2014/2013</c:v>
                </c:pt>
                <c:pt idx="2">
                  <c:v>2015/2014</c:v>
                </c:pt>
                <c:pt idx="3">
                  <c:v>2016/2015</c:v>
                </c:pt>
              </c:strCache>
            </c:strRef>
          </c:cat>
          <c:val>
            <c:numRef>
              <c:f>'T06'!$W$31:$W$34</c:f>
              <c:numCache>
                <c:formatCode>0.0</c:formatCode>
                <c:ptCount val="4"/>
                <c:pt idx="0">
                  <c:v>63.6</c:v>
                </c:pt>
                <c:pt idx="1">
                  <c:v>64.8</c:v>
                </c:pt>
                <c:pt idx="2">
                  <c:v>64.900000000000006</c:v>
                </c:pt>
                <c:pt idx="3">
                  <c:v>66.099999999999994</c:v>
                </c:pt>
              </c:numCache>
            </c:numRef>
          </c:val>
          <c:smooth val="0"/>
          <c:extLst>
            <c:ext xmlns:c16="http://schemas.microsoft.com/office/drawing/2014/chart" uri="{C3380CC4-5D6E-409C-BE32-E72D297353CC}">
              <c16:uniqueId val="{00000005-EFD6-4E66-9CF9-217F3BA2E87B}"/>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60833333333332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5.7180664916885386E-2"/>
          <c:y val="3.7615193934091531E-2"/>
          <c:w val="0.4958276465441819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'T06'!$O$39:$O$40</c:f>
              <c:strCache>
                <c:ptCount val="2"/>
                <c:pt idx="0">
                  <c:v>حكومي</c:v>
                </c:pt>
              </c:strCache>
            </c:strRef>
          </c:tx>
          <c:spPr>
            <a:solidFill>
              <a:srgbClr val="D9DAD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'T06'!$M$41:$M$45</c:f>
              <c:strCache>
                <c:ptCount val="5"/>
                <c:pt idx="0">
                  <c:v>2012/2011</c:v>
                </c:pt>
                <c:pt idx="1">
                  <c:v>2013/2012</c:v>
                </c:pt>
                <c:pt idx="2">
                  <c:v>2014/2013</c:v>
                </c:pt>
                <c:pt idx="3">
                  <c:v>2015/2014</c:v>
                </c:pt>
                <c:pt idx="4">
                  <c:v>2016/2015</c:v>
                </c:pt>
              </c:strCache>
            </c:strRef>
          </c:cat>
          <c:val>
            <c:numRef>
              <c:f>'T06'!$O$41:$O$45</c:f>
              <c:numCache>
                <c:formatCode>0.0</c:formatCode>
                <c:ptCount val="5"/>
                <c:pt idx="0">
                  <c:v>93.3</c:v>
                </c:pt>
                <c:pt idx="1">
                  <c:v>92.5</c:v>
                </c:pt>
                <c:pt idx="2">
                  <c:v>91.7</c:v>
                </c:pt>
                <c:pt idx="3">
                  <c:v>91</c:v>
                </c:pt>
                <c:pt idx="4">
                  <c:v>91</c:v>
                </c:pt>
              </c:numCache>
            </c:numRef>
          </c:val>
          <c:extLst>
            <c:ext xmlns:c16="http://schemas.microsoft.com/office/drawing/2014/chart" uri="{C3380CC4-5D6E-409C-BE32-E72D297353CC}">
              <c16:uniqueId val="{00000001-4764-44DF-8B8B-7B411DEDFC59}"/>
            </c:ext>
          </c:extLst>
        </c:ser>
        <c:ser>
          <c:idx val="2"/>
          <c:order val="1"/>
          <c:tx>
            <c:strRef>
              <c:f>'T06'!$P$39:$P$40</c:f>
              <c:strCache>
                <c:ptCount val="2"/>
                <c:pt idx="0">
                  <c:v>خاص</c:v>
                </c:pt>
              </c:strCache>
            </c:strRef>
          </c:tx>
          <c:spPr>
            <a:solidFill>
              <a:schemeClr val="bg1">
                <a:lumMod val="9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'T06'!$M$41:$M$45</c:f>
              <c:strCache>
                <c:ptCount val="5"/>
                <c:pt idx="0">
                  <c:v>2012/2011</c:v>
                </c:pt>
                <c:pt idx="1">
                  <c:v>2013/2012</c:v>
                </c:pt>
                <c:pt idx="2">
                  <c:v>2014/2013</c:v>
                </c:pt>
                <c:pt idx="3">
                  <c:v>2015/2014</c:v>
                </c:pt>
                <c:pt idx="4">
                  <c:v>2016/2015</c:v>
                </c:pt>
              </c:strCache>
            </c:strRef>
          </c:cat>
          <c:val>
            <c:numRef>
              <c:f>'T06'!$P$41:$P$45</c:f>
              <c:numCache>
                <c:formatCode>0.0</c:formatCode>
                <c:ptCount val="5"/>
                <c:pt idx="0">
                  <c:v>6.7</c:v>
                </c:pt>
                <c:pt idx="1">
                  <c:v>7.5</c:v>
                </c:pt>
                <c:pt idx="2">
                  <c:v>8.3000000000000007</c:v>
                </c:pt>
                <c:pt idx="3">
                  <c:v>9</c:v>
                </c:pt>
                <c:pt idx="4">
                  <c:v>9</c:v>
                </c:pt>
              </c:numCache>
            </c:numRef>
          </c:val>
          <c:extLst>
            <c:ext xmlns:c16="http://schemas.microsoft.com/office/drawing/2014/chart" uri="{C3380CC4-5D6E-409C-BE32-E72D297353CC}">
              <c16:uniqueId val="{00000002-4764-44DF-8B8B-7B411DEDFC59}"/>
            </c:ext>
          </c:extLst>
        </c:ser>
        <c:dLbls>
          <c:showLegendKey val="0"/>
          <c:showVal val="0"/>
          <c:showCatName val="0"/>
          <c:showSerName val="0"/>
          <c:showPercent val="0"/>
          <c:showBubbleSize val="0"/>
        </c:dLbls>
        <c:gapWidth val="150"/>
        <c:overlap val="100"/>
        <c:axId val="242072847"/>
        <c:axId val="242062031"/>
      </c:barChart>
      <c:catAx>
        <c:axId val="24207284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88417760279965"/>
              <c:y val="0.80981408573928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62031"/>
        <c:crosses val="autoZero"/>
        <c:auto val="1"/>
        <c:lblAlgn val="ctr"/>
        <c:lblOffset val="100"/>
        <c:noMultiLvlLbl val="0"/>
      </c:catAx>
      <c:valAx>
        <c:axId val="242062031"/>
        <c:scaling>
          <c:orientation val="minMax"/>
          <c:max val="10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2808333333333328"/>
              <c:y val="8.93667979002624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72847"/>
        <c:crosses val="autoZero"/>
        <c:crossBetween val="between"/>
        <c:majorUnit val="20"/>
      </c:valAx>
      <c:spPr>
        <a:noFill/>
        <a:ln>
          <a:noFill/>
        </a:ln>
        <a:effectLst/>
      </c:spPr>
    </c:plotArea>
    <c:legend>
      <c:legendPos val="b"/>
      <c:layout>
        <c:manualLayout>
          <c:xMode val="edge"/>
          <c:yMode val="edge"/>
          <c:x val="0.17910323709536308"/>
          <c:y val="0.89409667541557303"/>
          <c:w val="0.5112379702537183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'T06'!$N$51</c:f>
              <c:strCache>
                <c:ptCount val="1"/>
                <c:pt idx="0">
                  <c:v>مواطنون</c:v>
                </c:pt>
              </c:strCache>
            </c:strRef>
          </c:tx>
          <c:spPr>
            <a:ln w="28575" cap="rnd">
              <a:solidFill>
                <a:srgbClr val="D9DADB"/>
              </a:solidFill>
              <a:round/>
            </a:ln>
            <a:effectLst/>
          </c:spPr>
          <c:marker>
            <c:symbol val="none"/>
          </c:marker>
          <c:dLbls>
            <c:dLbl>
              <c:idx val="0"/>
              <c:layout>
                <c:manualLayout>
                  <c:x val="-5.2777777777777882E-2"/>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85-4CAB-A2B3-219109ECE174}"/>
                </c:ext>
              </c:extLst>
            </c:dLbl>
            <c:dLbl>
              <c:idx val="4"/>
              <c:layout>
                <c:manualLayout>
                  <c:x val="-4.444444444444446E-2"/>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385-4CAB-A2B3-219109ECE17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'T06'!$L$53:$L$57</c:f>
              <c:strCache>
                <c:ptCount val="5"/>
                <c:pt idx="0">
                  <c:v>2012/2011</c:v>
                </c:pt>
                <c:pt idx="1">
                  <c:v>2013/2012</c:v>
                </c:pt>
                <c:pt idx="2">
                  <c:v>2014/2013</c:v>
                </c:pt>
                <c:pt idx="3">
                  <c:v>2015/2014</c:v>
                </c:pt>
                <c:pt idx="4">
                  <c:v>2016/2015</c:v>
                </c:pt>
              </c:strCache>
            </c:strRef>
          </c:cat>
          <c:val>
            <c:numRef>
              <c:f>'T06'!$N$53:$N$57</c:f>
              <c:numCache>
                <c:formatCode>0.0</c:formatCode>
                <c:ptCount val="5"/>
                <c:pt idx="0">
                  <c:v>97.3</c:v>
                </c:pt>
                <c:pt idx="1">
                  <c:v>96.8</c:v>
                </c:pt>
                <c:pt idx="2" formatCode="General">
                  <c:v>96.3</c:v>
                </c:pt>
                <c:pt idx="3">
                  <c:v>96</c:v>
                </c:pt>
                <c:pt idx="4">
                  <c:v>95.5</c:v>
                </c:pt>
              </c:numCache>
            </c:numRef>
          </c:val>
          <c:smooth val="0"/>
          <c:extLst>
            <c:ext xmlns:c16="http://schemas.microsoft.com/office/drawing/2014/chart" uri="{C3380CC4-5D6E-409C-BE32-E72D297353CC}">
              <c16:uniqueId val="{00000003-3385-4CAB-A2B3-219109ECE174}"/>
            </c:ext>
          </c:extLst>
        </c:ser>
        <c:ser>
          <c:idx val="2"/>
          <c:order val="1"/>
          <c:tx>
            <c:strRef>
              <c:f>'T06'!$O$51</c:f>
              <c:strCache>
                <c:ptCount val="1"/>
                <c:pt idx="0">
                  <c:v>غير مواطنين</c:v>
                </c:pt>
              </c:strCache>
            </c:strRef>
          </c:tx>
          <c:spPr>
            <a:ln w="28575" cap="rnd">
              <a:solidFill>
                <a:srgbClr val="D9DADB"/>
              </a:solidFill>
              <a:prstDash val="dash"/>
              <a:round/>
            </a:ln>
            <a:effectLst/>
          </c:spPr>
          <c:marker>
            <c:symbol val="none"/>
          </c:marker>
          <c:dLbls>
            <c:dLbl>
              <c:idx val="0"/>
              <c:layout>
                <c:manualLayout>
                  <c:x val="-1.1111111111111112E-2"/>
                  <c:y val="-4.16666666666667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385-4CAB-A2B3-219109ECE174}"/>
                </c:ext>
              </c:extLst>
            </c:dLbl>
            <c:dLbl>
              <c:idx val="4"/>
              <c:layout>
                <c:manualLayout>
                  <c:x val="-6.1111111111111109E-2"/>
                  <c:y val="-9.259259259259343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385-4CAB-A2B3-219109ECE17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'T06'!$L$53:$L$57</c:f>
              <c:strCache>
                <c:ptCount val="5"/>
                <c:pt idx="0">
                  <c:v>2012/2011</c:v>
                </c:pt>
                <c:pt idx="1">
                  <c:v>2013/2012</c:v>
                </c:pt>
                <c:pt idx="2">
                  <c:v>2014/2013</c:v>
                </c:pt>
                <c:pt idx="3">
                  <c:v>2015/2014</c:v>
                </c:pt>
                <c:pt idx="4">
                  <c:v>2016/2015</c:v>
                </c:pt>
              </c:strCache>
            </c:strRef>
          </c:cat>
          <c:val>
            <c:numRef>
              <c:f>'T06'!$O$53:$O$57</c:f>
              <c:numCache>
                <c:formatCode>0.0</c:formatCode>
                <c:ptCount val="5"/>
                <c:pt idx="0">
                  <c:v>2.7000000000000028</c:v>
                </c:pt>
                <c:pt idx="1">
                  <c:v>3.2000000000000028</c:v>
                </c:pt>
                <c:pt idx="2">
                  <c:v>3.7000000000000028</c:v>
                </c:pt>
                <c:pt idx="3">
                  <c:v>4</c:v>
                </c:pt>
                <c:pt idx="4">
                  <c:v>4.5</c:v>
                </c:pt>
              </c:numCache>
            </c:numRef>
          </c:val>
          <c:smooth val="0"/>
          <c:extLst>
            <c:ext xmlns:c16="http://schemas.microsoft.com/office/drawing/2014/chart" uri="{C3380CC4-5D6E-409C-BE32-E72D297353CC}">
              <c16:uniqueId val="{00000007-3385-4CAB-A2B3-219109ECE174}"/>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60833333333332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0.1571806649168854"/>
          <c:y val="0.90798556430446198"/>
          <c:w val="0.6208276465441819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'T06'!$O$67</c:f>
              <c:strCache>
                <c:ptCount val="1"/>
                <c:pt idx="0">
                  <c:v>حكومي</c:v>
                </c:pt>
              </c:strCache>
            </c:strRef>
          </c:tx>
          <c:spPr>
            <a:solidFill>
              <a:srgbClr val="99154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'T06'!$M$69:$M$73</c:f>
              <c:strCache>
                <c:ptCount val="5"/>
                <c:pt idx="0">
                  <c:v>2012/2011</c:v>
                </c:pt>
                <c:pt idx="1">
                  <c:v>2013/2012</c:v>
                </c:pt>
                <c:pt idx="2">
                  <c:v>2014/2013</c:v>
                </c:pt>
                <c:pt idx="3">
                  <c:v>2015/2014</c:v>
                </c:pt>
                <c:pt idx="4">
                  <c:v>2016/2015</c:v>
                </c:pt>
              </c:strCache>
            </c:strRef>
          </c:cat>
          <c:val>
            <c:numRef>
              <c:f>'T06'!$O$69:$O$73</c:f>
              <c:numCache>
                <c:formatCode>0.0</c:formatCode>
                <c:ptCount val="5"/>
                <c:pt idx="0">
                  <c:v>49.350124814181136</c:v>
                </c:pt>
                <c:pt idx="1">
                  <c:v>48.520665268075355</c:v>
                </c:pt>
                <c:pt idx="2">
                  <c:v>45.375378812382749</c:v>
                </c:pt>
                <c:pt idx="3">
                  <c:v>42.870340032037277</c:v>
                </c:pt>
                <c:pt idx="4">
                  <c:v>42.3872600089299</c:v>
                </c:pt>
              </c:numCache>
            </c:numRef>
          </c:val>
          <c:extLst>
            <c:ext xmlns:c16="http://schemas.microsoft.com/office/drawing/2014/chart" uri="{C3380CC4-5D6E-409C-BE32-E72D297353CC}">
              <c16:uniqueId val="{00000000-0D68-4384-AE41-901986DF6F0D}"/>
            </c:ext>
          </c:extLst>
        </c:ser>
        <c:ser>
          <c:idx val="2"/>
          <c:order val="1"/>
          <c:tx>
            <c:strRef>
              <c:f>'T06'!$P$67</c:f>
              <c:strCache>
                <c:ptCount val="1"/>
                <c:pt idx="0">
                  <c:v>خاص</c:v>
                </c:pt>
              </c:strCache>
            </c:strRef>
          </c:tx>
          <c:spPr>
            <a:solidFill>
              <a:srgbClr val="ED7B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'T06'!$M$69:$M$73</c:f>
              <c:strCache>
                <c:ptCount val="5"/>
                <c:pt idx="0">
                  <c:v>2012/2011</c:v>
                </c:pt>
                <c:pt idx="1">
                  <c:v>2013/2012</c:v>
                </c:pt>
                <c:pt idx="2">
                  <c:v>2014/2013</c:v>
                </c:pt>
                <c:pt idx="3">
                  <c:v>2015/2014</c:v>
                </c:pt>
                <c:pt idx="4">
                  <c:v>2016/2015</c:v>
                </c:pt>
              </c:strCache>
            </c:strRef>
          </c:cat>
          <c:val>
            <c:numRef>
              <c:f>'T06'!$P$69:$P$73</c:f>
              <c:numCache>
                <c:formatCode>0.0</c:formatCode>
                <c:ptCount val="5"/>
                <c:pt idx="0">
                  <c:v>50.649875185818864</c:v>
                </c:pt>
                <c:pt idx="1">
                  <c:v>51.479334731924645</c:v>
                </c:pt>
                <c:pt idx="2">
                  <c:v>54.624621187617251</c:v>
                </c:pt>
                <c:pt idx="3">
                  <c:v>57.129659967962723</c:v>
                </c:pt>
                <c:pt idx="4">
                  <c:v>57.6127399910701</c:v>
                </c:pt>
              </c:numCache>
            </c:numRef>
          </c:val>
          <c:extLst>
            <c:ext xmlns:c16="http://schemas.microsoft.com/office/drawing/2014/chart" uri="{C3380CC4-5D6E-409C-BE32-E72D297353CC}">
              <c16:uniqueId val="{00000001-0D68-4384-AE41-901986DF6F0D}"/>
            </c:ext>
          </c:extLst>
        </c:ser>
        <c:dLbls>
          <c:showLegendKey val="0"/>
          <c:showVal val="0"/>
          <c:showCatName val="0"/>
          <c:showSerName val="0"/>
          <c:showPercent val="0"/>
          <c:showBubbleSize val="0"/>
        </c:dLbls>
        <c:gapWidth val="150"/>
        <c:overlap val="100"/>
        <c:axId val="242072847"/>
        <c:axId val="242062031"/>
      </c:barChart>
      <c:catAx>
        <c:axId val="24207284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88417760279965"/>
              <c:y val="0.80981408573928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62031"/>
        <c:crosses val="autoZero"/>
        <c:auto val="1"/>
        <c:lblAlgn val="ctr"/>
        <c:lblOffset val="100"/>
        <c:noMultiLvlLbl val="0"/>
      </c:catAx>
      <c:valAx>
        <c:axId val="242062031"/>
        <c:scaling>
          <c:orientation val="minMax"/>
          <c:max val="10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2808333333333328"/>
              <c:y val="1.066309419655875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72847"/>
        <c:crosses val="autoZero"/>
        <c:crossBetween val="between"/>
        <c:majorUnit val="20"/>
      </c:valAx>
      <c:spPr>
        <a:noFill/>
        <a:ln>
          <a:noFill/>
        </a:ln>
        <a:effectLst/>
      </c:spPr>
    </c:plotArea>
    <c:legend>
      <c:legendPos val="b"/>
      <c:layout>
        <c:manualLayout>
          <c:xMode val="edge"/>
          <c:yMode val="edge"/>
          <c:x val="0.17910323709536308"/>
          <c:y val="0.89409667541557303"/>
          <c:w val="0.5112379702537183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'T06'!$N$84</c:f>
              <c:strCache>
                <c:ptCount val="1"/>
                <c:pt idx="0">
                  <c:v>مواطنون</c:v>
                </c:pt>
              </c:strCache>
            </c:strRef>
          </c:tx>
          <c:spPr>
            <a:ln w="28575" cap="rnd">
              <a:solidFill>
                <a:srgbClr val="99154C"/>
              </a:solidFill>
              <a:round/>
            </a:ln>
            <a:effectLst/>
          </c:spPr>
          <c:marker>
            <c:symbol val="none"/>
          </c:marker>
          <c:dLbls>
            <c:dLbl>
              <c:idx val="0"/>
              <c:layout>
                <c:manualLayout>
                  <c:x val="-5.5555555555556572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3E-4091-8F3E-6CB74C66A3BB}"/>
                </c:ext>
              </c:extLst>
            </c:dLbl>
            <c:dLbl>
              <c:idx val="4"/>
              <c:layout>
                <c:manualLayout>
                  <c:x val="-8.0555555555555561E-2"/>
                  <c:y val="-1.3888888888888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3E-4091-8F3E-6CB74C66A3B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'T06'!$L$86:$L$90</c:f>
              <c:strCache>
                <c:ptCount val="5"/>
                <c:pt idx="0">
                  <c:v>2012/2011</c:v>
                </c:pt>
                <c:pt idx="1">
                  <c:v>2013/2012</c:v>
                </c:pt>
                <c:pt idx="2">
                  <c:v>2014/2013</c:v>
                </c:pt>
                <c:pt idx="3">
                  <c:v>2015/2014</c:v>
                </c:pt>
                <c:pt idx="4">
                  <c:v>2016/2015</c:v>
                </c:pt>
              </c:strCache>
            </c:strRef>
          </c:cat>
          <c:val>
            <c:numRef>
              <c:f>'T06'!$N$86:$N$90</c:f>
              <c:numCache>
                <c:formatCode>0.0</c:formatCode>
                <c:ptCount val="5"/>
                <c:pt idx="0">
                  <c:v>38.467450144447874</c:v>
                </c:pt>
                <c:pt idx="1">
                  <c:v>37.785755996280038</c:v>
                </c:pt>
                <c:pt idx="2">
                  <c:v>36.162462616380623</c:v>
                </c:pt>
                <c:pt idx="3">
                  <c:v>34.447811999417503</c:v>
                </c:pt>
                <c:pt idx="4">
                  <c:v>33.671252099589651</c:v>
                </c:pt>
              </c:numCache>
            </c:numRef>
          </c:val>
          <c:smooth val="0"/>
          <c:extLst>
            <c:ext xmlns:c16="http://schemas.microsoft.com/office/drawing/2014/chart" uri="{C3380CC4-5D6E-409C-BE32-E72D297353CC}">
              <c16:uniqueId val="{00000002-B53E-4091-8F3E-6CB74C66A3BB}"/>
            </c:ext>
          </c:extLst>
        </c:ser>
        <c:ser>
          <c:idx val="2"/>
          <c:order val="1"/>
          <c:tx>
            <c:strRef>
              <c:f>'T06'!$O$84</c:f>
              <c:strCache>
                <c:ptCount val="1"/>
                <c:pt idx="0">
                  <c:v>غير مواطنين</c:v>
                </c:pt>
              </c:strCache>
            </c:strRef>
          </c:tx>
          <c:spPr>
            <a:ln w="28575" cap="rnd">
              <a:solidFill>
                <a:srgbClr val="99154C"/>
              </a:solidFill>
              <a:prstDash val="dash"/>
              <a:round/>
            </a:ln>
            <a:effectLst/>
          </c:spPr>
          <c:marker>
            <c:symbol val="none"/>
          </c:marker>
          <c:dLbls>
            <c:dLbl>
              <c:idx val="0"/>
              <c:layout>
                <c:manualLayout>
                  <c:x val="-2.7777777777778798E-3"/>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3E-4091-8F3E-6CB74C66A3BB}"/>
                </c:ext>
              </c:extLst>
            </c:dLbl>
            <c:dLbl>
              <c:idx val="4"/>
              <c:layout>
                <c:manualLayout>
                  <c:x val="-7.7777777777777779E-2"/>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3E-4091-8F3E-6CB74C66A3B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'T06'!$L$86:$L$90</c:f>
              <c:strCache>
                <c:ptCount val="5"/>
                <c:pt idx="0">
                  <c:v>2012/2011</c:v>
                </c:pt>
                <c:pt idx="1">
                  <c:v>2013/2012</c:v>
                </c:pt>
                <c:pt idx="2">
                  <c:v>2014/2013</c:v>
                </c:pt>
                <c:pt idx="3">
                  <c:v>2015/2014</c:v>
                </c:pt>
                <c:pt idx="4">
                  <c:v>2016/2015</c:v>
                </c:pt>
              </c:strCache>
            </c:strRef>
          </c:cat>
          <c:val>
            <c:numRef>
              <c:f>'T06'!$O$86:$O$90</c:f>
              <c:numCache>
                <c:formatCode>0.0</c:formatCode>
                <c:ptCount val="5"/>
                <c:pt idx="0">
                  <c:v>61.532549855552126</c:v>
                </c:pt>
                <c:pt idx="1">
                  <c:v>62.214244003719962</c:v>
                </c:pt>
                <c:pt idx="2">
                  <c:v>63.837537383619377</c:v>
                </c:pt>
                <c:pt idx="3">
                  <c:v>65.552188000582504</c:v>
                </c:pt>
                <c:pt idx="4">
                  <c:v>66.328747900410349</c:v>
                </c:pt>
              </c:numCache>
            </c:numRef>
          </c:val>
          <c:smooth val="0"/>
          <c:extLst>
            <c:ext xmlns:c16="http://schemas.microsoft.com/office/drawing/2014/chart" uri="{C3380CC4-5D6E-409C-BE32-E72D297353CC}">
              <c16:uniqueId val="{00000005-B53E-4091-8F3E-6CB74C66A3BB}"/>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60833333333332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0.1571806649168854"/>
          <c:y val="0.90798556430446198"/>
          <c:w val="0.6208276465441819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'T06'!$N$96</c:f>
              <c:strCache>
                <c:ptCount val="1"/>
                <c:pt idx="0">
                  <c:v>حكومي</c:v>
                </c:pt>
              </c:strCache>
            </c:strRef>
          </c:tx>
          <c:spPr>
            <a:solidFill>
              <a:srgbClr val="00B1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'T06'!$L$98:$L$102</c:f>
              <c:strCache>
                <c:ptCount val="5"/>
                <c:pt idx="0">
                  <c:v>2012/2011</c:v>
                </c:pt>
                <c:pt idx="1">
                  <c:v>2013/2012</c:v>
                </c:pt>
                <c:pt idx="2">
                  <c:v>2014/2013</c:v>
                </c:pt>
                <c:pt idx="3">
                  <c:v>2015/2014</c:v>
                </c:pt>
                <c:pt idx="4">
                  <c:v>2016/2015</c:v>
                </c:pt>
              </c:strCache>
            </c:strRef>
          </c:cat>
          <c:val>
            <c:numRef>
              <c:f>'T06'!$N$98:$N$102</c:f>
              <c:numCache>
                <c:formatCode>0.0</c:formatCode>
                <c:ptCount val="5"/>
                <c:pt idx="0">
                  <c:v>62.585483564126442</c:v>
                </c:pt>
                <c:pt idx="1">
                  <c:v>61.652707658485816</c:v>
                </c:pt>
                <c:pt idx="2">
                  <c:v>60.454703201858948</c:v>
                </c:pt>
                <c:pt idx="3">
                  <c:v>57.886820661251036</c:v>
                </c:pt>
                <c:pt idx="4">
                  <c:v>60.093639011319375</c:v>
                </c:pt>
              </c:numCache>
            </c:numRef>
          </c:val>
          <c:extLst>
            <c:ext xmlns:c16="http://schemas.microsoft.com/office/drawing/2014/chart" uri="{C3380CC4-5D6E-409C-BE32-E72D297353CC}">
              <c16:uniqueId val="{00000000-8C75-4412-99F0-1E283F439F5F}"/>
            </c:ext>
          </c:extLst>
        </c:ser>
        <c:ser>
          <c:idx val="2"/>
          <c:order val="1"/>
          <c:tx>
            <c:strRef>
              <c:f>'T06'!$O$96</c:f>
              <c:strCache>
                <c:ptCount val="1"/>
                <c:pt idx="0">
                  <c:v>خاص</c:v>
                </c:pt>
              </c:strCache>
            </c:strRef>
          </c:tx>
          <c:spPr>
            <a:solidFill>
              <a:srgbClr val="8BE3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'T06'!$L$98:$L$102</c:f>
              <c:strCache>
                <c:ptCount val="5"/>
                <c:pt idx="0">
                  <c:v>2012/2011</c:v>
                </c:pt>
                <c:pt idx="1">
                  <c:v>2013/2012</c:v>
                </c:pt>
                <c:pt idx="2">
                  <c:v>2014/2013</c:v>
                </c:pt>
                <c:pt idx="3">
                  <c:v>2015/2014</c:v>
                </c:pt>
                <c:pt idx="4">
                  <c:v>2016/2015</c:v>
                </c:pt>
              </c:strCache>
            </c:strRef>
          </c:cat>
          <c:val>
            <c:numRef>
              <c:f>'T06'!$O$98:$O$102</c:f>
              <c:numCache>
                <c:formatCode>0.0</c:formatCode>
                <c:ptCount val="5"/>
                <c:pt idx="0">
                  <c:v>37.414516435873558</c:v>
                </c:pt>
                <c:pt idx="1">
                  <c:v>38.347292341514184</c:v>
                </c:pt>
                <c:pt idx="2">
                  <c:v>39.545296798141052</c:v>
                </c:pt>
                <c:pt idx="3">
                  <c:v>42.113179338748964</c:v>
                </c:pt>
                <c:pt idx="4">
                  <c:v>39.906360988680625</c:v>
                </c:pt>
              </c:numCache>
            </c:numRef>
          </c:val>
          <c:extLst>
            <c:ext xmlns:c16="http://schemas.microsoft.com/office/drawing/2014/chart" uri="{C3380CC4-5D6E-409C-BE32-E72D297353CC}">
              <c16:uniqueId val="{00000001-8C75-4412-99F0-1E283F439F5F}"/>
            </c:ext>
          </c:extLst>
        </c:ser>
        <c:dLbls>
          <c:showLegendKey val="0"/>
          <c:showVal val="0"/>
          <c:showCatName val="0"/>
          <c:showSerName val="0"/>
          <c:showPercent val="0"/>
          <c:showBubbleSize val="0"/>
        </c:dLbls>
        <c:gapWidth val="150"/>
        <c:overlap val="100"/>
        <c:axId val="242072847"/>
        <c:axId val="242062031"/>
      </c:barChart>
      <c:catAx>
        <c:axId val="24207284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88417760279965"/>
              <c:y val="0.80981408573928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62031"/>
        <c:crosses val="autoZero"/>
        <c:auto val="1"/>
        <c:lblAlgn val="ctr"/>
        <c:lblOffset val="100"/>
        <c:noMultiLvlLbl val="0"/>
      </c:catAx>
      <c:valAx>
        <c:axId val="242062031"/>
        <c:scaling>
          <c:orientation val="minMax"/>
          <c:max val="10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2808333333333328"/>
              <c:y val="1.066309419655875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72847"/>
        <c:crosses val="autoZero"/>
        <c:crossBetween val="between"/>
        <c:majorUnit val="20"/>
      </c:valAx>
      <c:spPr>
        <a:noFill/>
        <a:ln>
          <a:noFill/>
        </a:ln>
        <a:effectLst/>
      </c:spPr>
    </c:plotArea>
    <c:legend>
      <c:legendPos val="b"/>
      <c:layout>
        <c:manualLayout>
          <c:xMode val="edge"/>
          <c:yMode val="edge"/>
          <c:x val="0.17910323709536308"/>
          <c:y val="0.89409667541557303"/>
          <c:w val="0.5112379702537183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'T06'!$R$95</c:f>
              <c:strCache>
                <c:ptCount val="1"/>
                <c:pt idx="0">
                  <c:v>مواطنون</c:v>
                </c:pt>
              </c:strCache>
            </c:strRef>
          </c:tx>
          <c:spPr>
            <a:ln w="28575" cap="rnd">
              <a:solidFill>
                <a:srgbClr val="00B1E6"/>
              </a:solidFill>
              <a:round/>
            </a:ln>
            <a:effectLst/>
          </c:spPr>
          <c:marker>
            <c:symbol val="none"/>
          </c:marker>
          <c:dLbls>
            <c:dLbl>
              <c:idx val="0"/>
              <c:layout>
                <c:manualLayout>
                  <c:x val="-5.5555555555556572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26-4E5D-9AF0-A8E0D7FF3838}"/>
                </c:ext>
              </c:extLst>
            </c:dLbl>
            <c:dLbl>
              <c:idx val="4"/>
              <c:layout>
                <c:manualLayout>
                  <c:x val="-8.0555555555555561E-2"/>
                  <c:y val="-1.3888888888888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26-4E5D-9AF0-A8E0D7FF383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'T06'!$P$97:$P$101</c:f>
              <c:strCache>
                <c:ptCount val="5"/>
                <c:pt idx="0">
                  <c:v>2012/2011</c:v>
                </c:pt>
                <c:pt idx="1">
                  <c:v>2013/2012</c:v>
                </c:pt>
                <c:pt idx="2">
                  <c:v>2014/2013</c:v>
                </c:pt>
                <c:pt idx="3">
                  <c:v>2015/2014</c:v>
                </c:pt>
                <c:pt idx="4">
                  <c:v>2016/2015</c:v>
                </c:pt>
              </c:strCache>
            </c:strRef>
          </c:cat>
          <c:val>
            <c:numRef>
              <c:f>'T06'!$R$97:$R$101</c:f>
              <c:numCache>
                <c:formatCode>0.0</c:formatCode>
                <c:ptCount val="5"/>
                <c:pt idx="0">
                  <c:v>63.763179237631796</c:v>
                </c:pt>
                <c:pt idx="1">
                  <c:v>63.185766675421441</c:v>
                </c:pt>
                <c:pt idx="2">
                  <c:v>62.498491112653532</c:v>
                </c:pt>
                <c:pt idx="3">
                  <c:v>62.13398924633595</c:v>
                </c:pt>
                <c:pt idx="4">
                  <c:v>61.783330233700298</c:v>
                </c:pt>
              </c:numCache>
            </c:numRef>
          </c:val>
          <c:smooth val="0"/>
          <c:extLst>
            <c:ext xmlns:c16="http://schemas.microsoft.com/office/drawing/2014/chart" uri="{C3380CC4-5D6E-409C-BE32-E72D297353CC}">
              <c16:uniqueId val="{00000002-BA26-4E5D-9AF0-A8E0D7FF3838}"/>
            </c:ext>
          </c:extLst>
        </c:ser>
        <c:ser>
          <c:idx val="2"/>
          <c:order val="1"/>
          <c:tx>
            <c:strRef>
              <c:f>'T06'!$S$95</c:f>
              <c:strCache>
                <c:ptCount val="1"/>
                <c:pt idx="0">
                  <c:v>غير مواطنين</c:v>
                </c:pt>
              </c:strCache>
            </c:strRef>
          </c:tx>
          <c:spPr>
            <a:ln w="28575" cap="rnd">
              <a:solidFill>
                <a:srgbClr val="00B1E6"/>
              </a:solidFill>
              <a:prstDash val="dash"/>
              <a:round/>
            </a:ln>
            <a:effectLst/>
          </c:spPr>
          <c:marker>
            <c:symbol val="none"/>
          </c:marker>
          <c:dLbls>
            <c:dLbl>
              <c:idx val="0"/>
              <c:layout>
                <c:manualLayout>
                  <c:x val="-2.7777777777778798E-3"/>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26-4E5D-9AF0-A8E0D7FF3838}"/>
                </c:ext>
              </c:extLst>
            </c:dLbl>
            <c:dLbl>
              <c:idx val="4"/>
              <c:layout>
                <c:manualLayout>
                  <c:x val="-7.7777777777777779E-2"/>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26-4E5D-9AF0-A8E0D7FF383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'T06'!$P$97:$P$101</c:f>
              <c:strCache>
                <c:ptCount val="5"/>
                <c:pt idx="0">
                  <c:v>2012/2011</c:v>
                </c:pt>
                <c:pt idx="1">
                  <c:v>2013/2012</c:v>
                </c:pt>
                <c:pt idx="2">
                  <c:v>2014/2013</c:v>
                </c:pt>
                <c:pt idx="3">
                  <c:v>2015/2014</c:v>
                </c:pt>
                <c:pt idx="4">
                  <c:v>2016/2015</c:v>
                </c:pt>
              </c:strCache>
            </c:strRef>
          </c:cat>
          <c:val>
            <c:numRef>
              <c:f>'T06'!$S$97:$S$101</c:f>
              <c:numCache>
                <c:formatCode>0.0</c:formatCode>
                <c:ptCount val="5"/>
                <c:pt idx="0">
                  <c:v>36.236820762368204</c:v>
                </c:pt>
                <c:pt idx="1">
                  <c:v>36.814233324578559</c:v>
                </c:pt>
                <c:pt idx="2">
                  <c:v>37.501508887346468</c:v>
                </c:pt>
                <c:pt idx="3">
                  <c:v>37.86601075366405</c:v>
                </c:pt>
                <c:pt idx="4">
                  <c:v>38.216669766299702</c:v>
                </c:pt>
              </c:numCache>
            </c:numRef>
          </c:val>
          <c:smooth val="0"/>
          <c:extLst>
            <c:ext xmlns:c16="http://schemas.microsoft.com/office/drawing/2014/chart" uri="{C3380CC4-5D6E-409C-BE32-E72D297353CC}">
              <c16:uniqueId val="{00000005-BA26-4E5D-9AF0-A8E0D7FF3838}"/>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360833333333332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0.1571806649168854"/>
          <c:y val="0.90798556430446198"/>
          <c:w val="0.6208276465441819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337037037037039E-2"/>
          <c:y val="0.18351666666666666"/>
          <c:w val="0.93995925925925905"/>
          <c:h val="0.61290873015873015"/>
        </c:manualLayout>
      </c:layout>
      <c:barChart>
        <c:barDir val="col"/>
        <c:grouping val="clustered"/>
        <c:varyColors val="0"/>
        <c:ser>
          <c:idx val="0"/>
          <c:order val="0"/>
          <c:spPr>
            <a:solidFill>
              <a:srgbClr val="9D8E59"/>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'T02'!$N$3:$N$6</c:f>
              <c:strCache>
                <c:ptCount val="4"/>
                <c:pt idx="0">
                  <c:v>2011/2012</c:v>
                </c:pt>
                <c:pt idx="1">
                  <c:v>2012/2013</c:v>
                </c:pt>
                <c:pt idx="2">
                  <c:v>2013/2014</c:v>
                </c:pt>
                <c:pt idx="3">
                  <c:v>2014/2015</c:v>
                </c:pt>
              </c:strCache>
            </c:strRef>
          </c:cat>
          <c:val>
            <c:numRef>
              <c:f>'T02'!$O$3:$O$6</c:f>
              <c:numCache>
                <c:formatCode>0.0</c:formatCode>
                <c:ptCount val="4"/>
                <c:pt idx="0" formatCode="_(* #,##0.0_);_(* \(#,##0.0\);_(* &quot;-&quot;??_);_(@_)">
                  <c:v>351.60300000000001</c:v>
                </c:pt>
                <c:pt idx="1">
                  <c:v>374.90699999999998</c:v>
                </c:pt>
                <c:pt idx="2">
                  <c:v>400.58100000000002</c:v>
                </c:pt>
                <c:pt idx="3" formatCode="_(* #,##0.0_);_(* \(#,##0.0\);_(* &quot;-&quot;??_);_(@_)">
                  <c:v>421.93099999999998</c:v>
                </c:pt>
              </c:numCache>
            </c:numRef>
          </c:val>
          <c:extLst>
            <c:ext xmlns:c16="http://schemas.microsoft.com/office/drawing/2014/chart" uri="{C3380CC4-5D6E-409C-BE32-E72D297353CC}">
              <c16:uniqueId val="{00000000-2113-4C08-B1D8-F70AE39DABDB}"/>
            </c:ext>
          </c:extLst>
        </c:ser>
        <c:dLbls>
          <c:showLegendKey val="0"/>
          <c:showVal val="0"/>
          <c:showCatName val="0"/>
          <c:showSerName val="0"/>
          <c:showPercent val="0"/>
          <c:showBubbleSize val="0"/>
        </c:dLbls>
        <c:gapWidth val="219"/>
        <c:overlap val="-27"/>
        <c:axId val="1885875936"/>
        <c:axId val="1885875392"/>
      </c:barChart>
      <c:catAx>
        <c:axId val="1885875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7576759259259257"/>
              <c:y val="0.91915436507936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5875392"/>
        <c:crosses val="autoZero"/>
        <c:auto val="1"/>
        <c:lblAlgn val="ctr"/>
        <c:lblOffset val="100"/>
        <c:noMultiLvlLbl val="0"/>
      </c:catAx>
      <c:valAx>
        <c:axId val="1885875392"/>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rtl="1">
                  <a:defRPr sz="1000" b="0" i="0" u="none" strike="noStrike" kern="1200" baseline="0">
                    <a:solidFill>
                      <a:schemeClr val="tx1">
                        <a:lumMod val="65000"/>
                        <a:lumOff val="35000"/>
                      </a:schemeClr>
                    </a:solidFill>
                    <a:latin typeface="+mn-lt"/>
                    <a:ea typeface="+mn-ea"/>
                    <a:cs typeface="+mn-cs"/>
                  </a:defRPr>
                </a:pPr>
                <a:r>
                  <a:rPr lang="ar-OM" sz="1000"/>
                  <a:t>عدد</a:t>
                </a:r>
                <a:r>
                  <a:rPr lang="ar-OM" sz="1000" baseline="0"/>
                  <a:t> </a:t>
                </a:r>
                <a:r>
                  <a:rPr lang="en-US" sz="1000" baseline="0"/>
                  <a:t>No.</a:t>
                </a:r>
                <a:endParaRPr lang="ar-OM" sz="1000"/>
              </a:p>
              <a:p>
                <a:pPr rtl="1">
                  <a:defRPr/>
                </a:pPr>
                <a:r>
                  <a:rPr lang="en-US" sz="1000"/>
                  <a:t>(000)</a:t>
                </a:r>
              </a:p>
            </c:rich>
          </c:tx>
          <c:layout>
            <c:manualLayout>
              <c:xMode val="edge"/>
              <c:yMode val="edge"/>
              <c:x val="1.5646666666666666E-2"/>
              <c:y val="2.9023809523809527E-3"/>
            </c:manualLayout>
          </c:layout>
          <c:overlay val="0"/>
          <c:spPr>
            <a:noFill/>
            <a:ln>
              <a:noFill/>
            </a:ln>
            <a:effectLst/>
          </c:spPr>
          <c:txPr>
            <a:bodyPr rot="0" spcFirstLastPara="1" vertOverflow="ellipsis" wrap="square" anchor="ctr" anchorCtr="1"/>
            <a:lstStyle/>
            <a:p>
              <a:pPr rtl="1">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875936"/>
        <c:crosses val="autoZero"/>
        <c:crossBetween val="between"/>
        <c:majorUnit val="100"/>
      </c:valAx>
      <c:spPr>
        <a:noFill/>
        <a:ln>
          <a:noFill/>
        </a:ln>
        <a:effectLst/>
      </c:spPr>
    </c:plotArea>
    <c:plotVisOnly val="1"/>
    <c:dispBlanksAs val="gap"/>
    <c:showDLblsOverMax val="0"/>
  </c:chart>
  <c:spPr>
    <a:noFill/>
    <a:ln w="9525" cap="flat" cmpd="sng" algn="ctr">
      <a:noFill/>
      <a:round/>
    </a:ln>
    <a:effectLst/>
  </c:spPr>
  <c:txPr>
    <a:bodyPr/>
    <a:lstStyle/>
    <a:p>
      <a:pPr>
        <a:defRPr>
          <a:latin typeface="+mn-lt"/>
        </a:defRPr>
      </a:pPr>
      <a:endParaRPr lang="en-US"/>
    </a:p>
  </c:txPr>
  <c:printSettings>
    <c:headerFooter/>
    <c:pageMargins b="0.5" l="0.5" r="0.5" t="0.5"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'T06'!$N$105</c:f>
              <c:strCache>
                <c:ptCount val="1"/>
                <c:pt idx="0">
                  <c:v>حكومي</c:v>
                </c:pt>
              </c:strCache>
            </c:strRef>
          </c:tx>
          <c:spPr>
            <a:solidFill>
              <a:srgbClr val="008035"/>
            </a:solidFill>
            <a:ln>
              <a:solidFill>
                <a:srgbClr val="00803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'T06'!$L$107:$L$111</c:f>
              <c:strCache>
                <c:ptCount val="5"/>
                <c:pt idx="0">
                  <c:v>2012/2011</c:v>
                </c:pt>
                <c:pt idx="1">
                  <c:v>2013/2012</c:v>
                </c:pt>
                <c:pt idx="2">
                  <c:v>2014/2013</c:v>
                </c:pt>
                <c:pt idx="3">
                  <c:v>2015/2014</c:v>
                </c:pt>
                <c:pt idx="4">
                  <c:v>2016/2015</c:v>
                </c:pt>
              </c:strCache>
            </c:strRef>
          </c:cat>
          <c:val>
            <c:numRef>
              <c:f>'T06'!$N$107:$N$111</c:f>
              <c:numCache>
                <c:formatCode>0.0</c:formatCode>
                <c:ptCount val="5"/>
                <c:pt idx="0">
                  <c:v>89.198968527697573</c:v>
                </c:pt>
                <c:pt idx="1">
                  <c:v>88.814760631395316</c:v>
                </c:pt>
                <c:pt idx="2">
                  <c:v>88.418879709340345</c:v>
                </c:pt>
                <c:pt idx="3">
                  <c:v>88.54811146436198</c:v>
                </c:pt>
                <c:pt idx="4">
                  <c:v>88.372353857163787</c:v>
                </c:pt>
              </c:numCache>
            </c:numRef>
          </c:val>
          <c:extLst>
            <c:ext xmlns:c16="http://schemas.microsoft.com/office/drawing/2014/chart" uri="{C3380CC4-5D6E-409C-BE32-E72D297353CC}">
              <c16:uniqueId val="{00000000-95E1-49B1-95EF-3E2092F4A240}"/>
            </c:ext>
          </c:extLst>
        </c:ser>
        <c:ser>
          <c:idx val="2"/>
          <c:order val="1"/>
          <c:tx>
            <c:strRef>
              <c:f>'T06'!$O$105</c:f>
              <c:strCache>
                <c:ptCount val="1"/>
                <c:pt idx="0">
                  <c:v>خاص</c:v>
                </c:pt>
              </c:strCache>
            </c:strRef>
          </c:tx>
          <c:spPr>
            <a:solidFill>
              <a:srgbClr val="8BE3FF"/>
            </a:solidFill>
            <a:ln>
              <a:noFill/>
            </a:ln>
            <a:effectLst/>
          </c:spPr>
          <c:invertIfNegative val="0"/>
          <c:dLbls>
            <c:spPr>
              <a:solidFill>
                <a:srgbClr val="21FF7B"/>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'T06'!$L$107:$L$111</c:f>
              <c:strCache>
                <c:ptCount val="5"/>
                <c:pt idx="0">
                  <c:v>2012/2011</c:v>
                </c:pt>
                <c:pt idx="1">
                  <c:v>2013/2012</c:v>
                </c:pt>
                <c:pt idx="2">
                  <c:v>2014/2013</c:v>
                </c:pt>
                <c:pt idx="3">
                  <c:v>2015/2014</c:v>
                </c:pt>
                <c:pt idx="4">
                  <c:v>2016/2015</c:v>
                </c:pt>
              </c:strCache>
            </c:strRef>
          </c:cat>
          <c:val>
            <c:numRef>
              <c:f>'T06'!$O$107:$O$111</c:f>
              <c:numCache>
                <c:formatCode>0.0</c:formatCode>
                <c:ptCount val="5"/>
                <c:pt idx="0">
                  <c:v>10.801031472302427</c:v>
                </c:pt>
                <c:pt idx="1">
                  <c:v>11.185239368604684</c:v>
                </c:pt>
                <c:pt idx="2">
                  <c:v>11.581120290659655</c:v>
                </c:pt>
                <c:pt idx="3">
                  <c:v>11.45188853563802</c:v>
                </c:pt>
                <c:pt idx="4">
                  <c:v>11.627646142836213</c:v>
                </c:pt>
              </c:numCache>
            </c:numRef>
          </c:val>
          <c:extLst>
            <c:ext xmlns:c16="http://schemas.microsoft.com/office/drawing/2014/chart" uri="{C3380CC4-5D6E-409C-BE32-E72D297353CC}">
              <c16:uniqueId val="{00000001-95E1-49B1-95EF-3E2092F4A240}"/>
            </c:ext>
          </c:extLst>
        </c:ser>
        <c:dLbls>
          <c:showLegendKey val="0"/>
          <c:showVal val="0"/>
          <c:showCatName val="0"/>
          <c:showSerName val="0"/>
          <c:showPercent val="0"/>
          <c:showBubbleSize val="0"/>
        </c:dLbls>
        <c:gapWidth val="150"/>
        <c:overlap val="100"/>
        <c:axId val="242072847"/>
        <c:axId val="242062031"/>
      </c:barChart>
      <c:catAx>
        <c:axId val="24207284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88417760279965"/>
              <c:y val="0.80981408573928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62031"/>
        <c:crosses val="autoZero"/>
        <c:auto val="1"/>
        <c:lblAlgn val="ctr"/>
        <c:lblOffset val="100"/>
        <c:noMultiLvlLbl val="0"/>
      </c:catAx>
      <c:valAx>
        <c:axId val="242062031"/>
        <c:scaling>
          <c:orientation val="minMax"/>
          <c:max val="10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2808333333333328"/>
              <c:y val="1.066309419655875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72847"/>
        <c:crosses val="autoZero"/>
        <c:crossBetween val="between"/>
        <c:majorUnit val="20"/>
      </c:valAx>
      <c:spPr>
        <a:noFill/>
        <a:ln>
          <a:noFill/>
        </a:ln>
        <a:effectLst/>
      </c:spPr>
    </c:plotArea>
    <c:legend>
      <c:legendPos val="b"/>
      <c:layout>
        <c:manualLayout>
          <c:xMode val="edge"/>
          <c:yMode val="edge"/>
          <c:x val="0.17910323709536308"/>
          <c:y val="0.89409667541557303"/>
          <c:w val="0.5112379702537183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'T06'!$N$117</c:f>
              <c:strCache>
                <c:ptCount val="1"/>
                <c:pt idx="0">
                  <c:v>حكومي</c:v>
                </c:pt>
              </c:strCache>
            </c:strRef>
          </c:tx>
          <c:spPr>
            <a:solidFill>
              <a:srgbClr val="E20000"/>
            </a:solidFill>
            <a:ln>
              <a:solidFill>
                <a:srgbClr val="00803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'T06'!$L$119:$L$123</c:f>
              <c:strCache>
                <c:ptCount val="5"/>
                <c:pt idx="0">
                  <c:v>2012/2011</c:v>
                </c:pt>
                <c:pt idx="1">
                  <c:v>2013/2012</c:v>
                </c:pt>
                <c:pt idx="2">
                  <c:v>2014/2013</c:v>
                </c:pt>
                <c:pt idx="3">
                  <c:v>2015/2014</c:v>
                </c:pt>
                <c:pt idx="4">
                  <c:v>2016/2015</c:v>
                </c:pt>
              </c:strCache>
            </c:strRef>
          </c:cat>
          <c:val>
            <c:numRef>
              <c:f>'T06'!$N$119:$N$123</c:f>
              <c:numCache>
                <c:formatCode>0.0</c:formatCode>
                <c:ptCount val="5"/>
                <c:pt idx="0">
                  <c:v>72.023258521010831</c:v>
                </c:pt>
                <c:pt idx="1">
                  <c:v>70.427875657830214</c:v>
                </c:pt>
                <c:pt idx="2">
                  <c:v>69.552535351186833</c:v>
                </c:pt>
                <c:pt idx="3">
                  <c:v>68.51100410895117</c:v>
                </c:pt>
                <c:pt idx="4">
                  <c:v>67.798427624784424</c:v>
                </c:pt>
              </c:numCache>
            </c:numRef>
          </c:val>
          <c:extLst>
            <c:ext xmlns:c16="http://schemas.microsoft.com/office/drawing/2014/chart" uri="{C3380CC4-5D6E-409C-BE32-E72D297353CC}">
              <c16:uniqueId val="{00000000-2288-46F9-A2BC-655983195A38}"/>
            </c:ext>
          </c:extLst>
        </c:ser>
        <c:ser>
          <c:idx val="2"/>
          <c:order val="1"/>
          <c:tx>
            <c:strRef>
              <c:f>'T06'!$O$117</c:f>
              <c:strCache>
                <c:ptCount val="1"/>
                <c:pt idx="0">
                  <c:v>خاص</c:v>
                </c:pt>
              </c:strCache>
            </c:strRef>
          </c:tx>
          <c:spPr>
            <a:solidFill>
              <a:srgbClr val="FF4F4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'T06'!$L$119:$L$123</c:f>
              <c:strCache>
                <c:ptCount val="5"/>
                <c:pt idx="0">
                  <c:v>2012/2011</c:v>
                </c:pt>
                <c:pt idx="1">
                  <c:v>2013/2012</c:v>
                </c:pt>
                <c:pt idx="2">
                  <c:v>2014/2013</c:v>
                </c:pt>
                <c:pt idx="3">
                  <c:v>2015/2014</c:v>
                </c:pt>
                <c:pt idx="4">
                  <c:v>2016/2015</c:v>
                </c:pt>
              </c:strCache>
            </c:strRef>
          </c:cat>
          <c:val>
            <c:numRef>
              <c:f>'T06'!$O$119:$O$123</c:f>
              <c:numCache>
                <c:formatCode>0.0</c:formatCode>
                <c:ptCount val="5"/>
                <c:pt idx="0">
                  <c:v>27.976741478989169</c:v>
                </c:pt>
                <c:pt idx="1">
                  <c:v>29.572124342169786</c:v>
                </c:pt>
                <c:pt idx="2">
                  <c:v>30.447464648813167</c:v>
                </c:pt>
                <c:pt idx="3">
                  <c:v>31.48899589104883</c:v>
                </c:pt>
                <c:pt idx="4">
                  <c:v>32.201572375215576</c:v>
                </c:pt>
              </c:numCache>
            </c:numRef>
          </c:val>
          <c:extLst>
            <c:ext xmlns:c16="http://schemas.microsoft.com/office/drawing/2014/chart" uri="{C3380CC4-5D6E-409C-BE32-E72D297353CC}">
              <c16:uniqueId val="{00000001-2288-46F9-A2BC-655983195A38}"/>
            </c:ext>
          </c:extLst>
        </c:ser>
        <c:dLbls>
          <c:showLegendKey val="0"/>
          <c:showVal val="0"/>
          <c:showCatName val="0"/>
          <c:showSerName val="0"/>
          <c:showPercent val="0"/>
          <c:showBubbleSize val="0"/>
        </c:dLbls>
        <c:gapWidth val="150"/>
        <c:overlap val="100"/>
        <c:axId val="242072847"/>
        <c:axId val="242062031"/>
      </c:barChart>
      <c:catAx>
        <c:axId val="24207284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88417760279965"/>
              <c:y val="0.80981408573928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62031"/>
        <c:crosses val="autoZero"/>
        <c:auto val="1"/>
        <c:lblAlgn val="ctr"/>
        <c:lblOffset val="100"/>
        <c:noMultiLvlLbl val="0"/>
      </c:catAx>
      <c:valAx>
        <c:axId val="242062031"/>
        <c:scaling>
          <c:orientation val="minMax"/>
          <c:max val="100"/>
          <c:min val="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2808333333333328"/>
              <c:y val="1.066309419655875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072847"/>
        <c:crosses val="autoZero"/>
        <c:crossBetween val="between"/>
        <c:majorUnit val="20"/>
      </c:valAx>
      <c:spPr>
        <a:noFill/>
        <a:ln>
          <a:noFill/>
        </a:ln>
        <a:effectLst/>
      </c:spPr>
    </c:plotArea>
    <c:legend>
      <c:legendPos val="b"/>
      <c:layout>
        <c:manualLayout>
          <c:xMode val="edge"/>
          <c:yMode val="edge"/>
          <c:x val="0.17910323709536308"/>
          <c:y val="0.89409667541557303"/>
          <c:w val="0.5112379702537183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337037037037039E-2"/>
          <c:y val="0.15987420634920635"/>
          <c:w val="0.94466296296296293"/>
          <c:h val="0.6332928571428571"/>
        </c:manualLayout>
      </c:layout>
      <c:lineChart>
        <c:grouping val="standard"/>
        <c:varyColors val="0"/>
        <c:ser>
          <c:idx val="0"/>
          <c:order val="0"/>
          <c:tx>
            <c:strRef>
              <c:f>'T07'!$Q$6:$Q$7</c:f>
              <c:strCache>
                <c:ptCount val="2"/>
                <c:pt idx="0">
                  <c:v>ذكور</c:v>
                </c:pt>
                <c:pt idx="1">
                  <c:v>Males</c:v>
                </c:pt>
              </c:strCache>
            </c:strRef>
          </c:tx>
          <c:spPr>
            <a:ln w="28575" cap="rnd">
              <a:solidFill>
                <a:srgbClr val="C4BA97"/>
              </a:solidFill>
              <a:round/>
            </a:ln>
            <a:effectLst/>
          </c:spPr>
          <c:marker>
            <c:symbol val="none"/>
          </c:marker>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8C-46EA-A78B-6C09ECB8E21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ED-44E6-A000-2E98DF68B4DA}"/>
                </c:ext>
              </c:extLst>
            </c:dLbl>
            <c:dLbl>
              <c:idx val="4"/>
              <c:layout>
                <c:manualLayout>
                  <c:x val="-2.2550087942966392E-2"/>
                  <c:y val="3.76984126984127E-5"/>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8.721123783554656E-2"/>
                      <c:h val="0.12591666666666668"/>
                    </c:manualLayout>
                  </c15:layout>
                </c:ext>
                <c:ext xmlns:c16="http://schemas.microsoft.com/office/drawing/2014/chart" uri="{C3380CC4-5D6E-409C-BE32-E72D297353CC}">
                  <c16:uniqueId val="{00000001-D58C-46EA-A78B-6C09ECB8E21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'T07'!$P$9:$P$12</c:f>
              <c:strCache>
                <c:ptCount val="4"/>
                <c:pt idx="0">
                  <c:v>2011/2012</c:v>
                </c:pt>
                <c:pt idx="1">
                  <c:v>2012/2013</c:v>
                </c:pt>
                <c:pt idx="2">
                  <c:v>2013/2014</c:v>
                </c:pt>
                <c:pt idx="3">
                  <c:v>2014/2015</c:v>
                </c:pt>
              </c:strCache>
            </c:strRef>
          </c:cat>
          <c:val>
            <c:numRef>
              <c:f>'T07'!$Q$9:$Q$12</c:f>
              <c:numCache>
                <c:formatCode>_(* #,##0.0_);_(* \(#,##0.0\);_(* "-"??_);_(@_)</c:formatCode>
                <c:ptCount val="4"/>
                <c:pt idx="0">
                  <c:v>65</c:v>
                </c:pt>
                <c:pt idx="1">
                  <c:v>68.599999999999994</c:v>
                </c:pt>
                <c:pt idx="2">
                  <c:v>67.900000000000006</c:v>
                </c:pt>
                <c:pt idx="3">
                  <c:v>64.3</c:v>
                </c:pt>
              </c:numCache>
            </c:numRef>
          </c:val>
          <c:smooth val="0"/>
          <c:extLst>
            <c:ext xmlns:c16="http://schemas.microsoft.com/office/drawing/2014/chart" uri="{C3380CC4-5D6E-409C-BE32-E72D297353CC}">
              <c16:uniqueId val="{00000002-D58C-46EA-A78B-6C09ECB8E21F}"/>
            </c:ext>
          </c:extLst>
        </c:ser>
        <c:ser>
          <c:idx val="1"/>
          <c:order val="1"/>
          <c:tx>
            <c:strRef>
              <c:f>'T07'!$R$6:$R$7</c:f>
              <c:strCache>
                <c:ptCount val="2"/>
                <c:pt idx="0">
                  <c:v>إناث</c:v>
                </c:pt>
                <c:pt idx="1">
                  <c:v>Females</c:v>
                </c:pt>
              </c:strCache>
            </c:strRef>
          </c:tx>
          <c:spPr>
            <a:ln w="28575" cap="rnd">
              <a:solidFill>
                <a:srgbClr val="9D8E59"/>
              </a:solidFill>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8C-46EA-A78B-6C09ECB8E21F}"/>
                </c:ext>
              </c:extLst>
            </c:dLbl>
            <c:dLbl>
              <c:idx val="3"/>
              <c:layout>
                <c:manualLayout>
                  <c:x val="0"/>
                  <c:y val="-2.5198412698412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ED-44E6-A000-2E98DF68B4DA}"/>
                </c:ext>
              </c:extLst>
            </c:dLbl>
            <c:dLbl>
              <c:idx val="4"/>
              <c:layout>
                <c:manualLayout>
                  <c:x val="-1.7850203411626544E-2"/>
                  <c:y val="-3.5794444444444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8C-46EA-A78B-6C09ECB8E21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'T07'!$P$9:$P$12</c:f>
              <c:strCache>
                <c:ptCount val="4"/>
                <c:pt idx="0">
                  <c:v>2011/2012</c:v>
                </c:pt>
                <c:pt idx="1">
                  <c:v>2012/2013</c:v>
                </c:pt>
                <c:pt idx="2">
                  <c:v>2013/2014</c:v>
                </c:pt>
                <c:pt idx="3">
                  <c:v>2014/2015</c:v>
                </c:pt>
              </c:strCache>
            </c:strRef>
          </c:cat>
          <c:val>
            <c:numRef>
              <c:f>'T07'!$R$9:$R$12</c:f>
              <c:numCache>
                <c:formatCode>_(* #,##0.0_);_(* \(#,##0.0\);_(* "-"??_);_(@_)</c:formatCode>
                <c:ptCount val="4"/>
                <c:pt idx="0">
                  <c:v>75</c:v>
                </c:pt>
                <c:pt idx="1">
                  <c:v>73.8</c:v>
                </c:pt>
                <c:pt idx="2">
                  <c:v>75.599999999999994</c:v>
                </c:pt>
                <c:pt idx="3">
                  <c:v>74.3</c:v>
                </c:pt>
              </c:numCache>
            </c:numRef>
          </c:val>
          <c:smooth val="0"/>
          <c:extLst>
            <c:ext xmlns:c16="http://schemas.microsoft.com/office/drawing/2014/chart" uri="{C3380CC4-5D6E-409C-BE32-E72D297353CC}">
              <c16:uniqueId val="{00000005-D58C-46EA-A78B-6C09ECB8E21F}"/>
            </c:ext>
          </c:extLst>
        </c:ser>
        <c:ser>
          <c:idx val="2"/>
          <c:order val="2"/>
          <c:tx>
            <c:strRef>
              <c:f>'T07'!$S$6:$S$7</c:f>
              <c:strCache>
                <c:ptCount val="2"/>
                <c:pt idx="0">
                  <c:v>إجمالي</c:v>
                </c:pt>
                <c:pt idx="1">
                  <c:v>Total</c:v>
                </c:pt>
              </c:strCache>
            </c:strRef>
          </c:tx>
          <c:spPr>
            <a:ln w="28575" cap="rnd">
              <a:solidFill>
                <a:srgbClr val="9D8E59"/>
              </a:solidFill>
              <a:prstDash val="sysDash"/>
              <a:round/>
            </a:ln>
            <a:effectLst/>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8C-46EA-A78B-6C09ECB8E21F}"/>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ED-44E6-A000-2E98DF68B4DA}"/>
                </c:ext>
              </c:extLst>
            </c:dLbl>
            <c:dLbl>
              <c:idx val="4"/>
              <c:layout>
                <c:manualLayout>
                  <c:x val="-2.1469855327182555E-2"/>
                  <c:y val="-1.059603174603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8C-46EA-A78B-6C09ECB8E21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'T07'!$P$9:$P$12</c:f>
              <c:strCache>
                <c:ptCount val="4"/>
                <c:pt idx="0">
                  <c:v>2011/2012</c:v>
                </c:pt>
                <c:pt idx="1">
                  <c:v>2012/2013</c:v>
                </c:pt>
                <c:pt idx="2">
                  <c:v>2013/2014</c:v>
                </c:pt>
                <c:pt idx="3">
                  <c:v>2014/2015</c:v>
                </c:pt>
              </c:strCache>
            </c:strRef>
          </c:cat>
          <c:val>
            <c:numRef>
              <c:f>'T07'!$S$9:$S$12</c:f>
              <c:numCache>
                <c:formatCode>_(* #,##0.0_);_(* \(#,##0.0\);_(* "-"??_);_(@_)</c:formatCode>
                <c:ptCount val="4"/>
                <c:pt idx="0">
                  <c:v>140</c:v>
                </c:pt>
                <c:pt idx="1">
                  <c:v>142.39999999999998</c:v>
                </c:pt>
                <c:pt idx="2">
                  <c:v>143.5</c:v>
                </c:pt>
                <c:pt idx="3">
                  <c:v>138.6</c:v>
                </c:pt>
              </c:numCache>
            </c:numRef>
          </c:val>
          <c:smooth val="0"/>
          <c:extLst>
            <c:ext xmlns:c16="http://schemas.microsoft.com/office/drawing/2014/chart" uri="{C3380CC4-5D6E-409C-BE32-E72D297353CC}">
              <c16:uniqueId val="{00000008-D58C-46EA-A78B-6C09ECB8E21F}"/>
            </c:ext>
          </c:extLst>
        </c:ser>
        <c:dLbls>
          <c:showLegendKey val="0"/>
          <c:showVal val="0"/>
          <c:showCatName val="0"/>
          <c:showSerName val="0"/>
          <c:showPercent val="0"/>
          <c:showBubbleSize val="0"/>
        </c:dLbls>
        <c:smooth val="0"/>
        <c:axId val="2034322416"/>
        <c:axId val="2034324048"/>
      </c:lineChart>
      <c:catAx>
        <c:axId val="2034322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532037037037037"/>
              <c:y val="0.9231341269841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034324048"/>
        <c:crosses val="autoZero"/>
        <c:auto val="1"/>
        <c:lblAlgn val="ctr"/>
        <c:lblOffset val="100"/>
        <c:noMultiLvlLbl val="0"/>
      </c:catAx>
      <c:valAx>
        <c:axId val="2034324048"/>
        <c:scaling>
          <c:orientation val="minMax"/>
          <c:max val="15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endParaRPr lang="en-US" sz="1000"/>
              </a:p>
              <a:p>
                <a:pPr>
                  <a:defRPr/>
                </a:pPr>
                <a:r>
                  <a:rPr lang="ar-OM" sz="1000"/>
                  <a:t>(000)</a:t>
                </a:r>
                <a:endParaRPr lang="en-US" sz="1000"/>
              </a:p>
            </c:rich>
          </c:tx>
          <c:layout>
            <c:manualLayout>
              <c:xMode val="edge"/>
              <c:yMode val="edge"/>
              <c:x val="2.4129629629629633E-2"/>
              <c:y val="3.985317460317460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4322416"/>
        <c:crosses val="autoZero"/>
        <c:crossBetween val="between"/>
        <c:majorUnit val="50"/>
      </c:valAx>
      <c:spPr>
        <a:noFill/>
        <a:ln>
          <a:noFill/>
        </a:ln>
        <a:effectLst/>
      </c:spPr>
    </c:plotArea>
    <c:legend>
      <c:legendPos val="b"/>
      <c:layout>
        <c:manualLayout>
          <c:xMode val="edge"/>
          <c:yMode val="edge"/>
          <c:x val="0.46889703703703706"/>
          <c:y val="6.6944444444444445E-2"/>
          <c:w val="0.52777388888888888"/>
          <c:h val="7.48830443786703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37037037037039E-2"/>
          <c:y val="8.3587171466580387E-2"/>
          <c:w val="0.94466296296296293"/>
          <c:h val="0.71296984126984131"/>
        </c:manualLayout>
      </c:layout>
      <c:barChart>
        <c:barDir val="col"/>
        <c:grouping val="stacked"/>
        <c:varyColors val="0"/>
        <c:ser>
          <c:idx val="0"/>
          <c:order val="0"/>
          <c:tx>
            <c:strRef>
              <c:f>'T07'!$R$31:$R$32</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'T07'!$P$33:$P$37</c15:sqref>
                  </c15:fullRef>
                </c:ext>
              </c:extLst>
              <c:f>'T07'!$P$34:$P$37</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'T07'!$R$33:$R$37</c15:sqref>
                  </c15:fullRef>
                </c:ext>
              </c:extLst>
              <c:f>'T07'!$R$34:$R$37</c:f>
              <c:numCache>
                <c:formatCode>_(* #,##0.0_);_(* \(#,##0.0\);_(* "-"??_);_(@_)</c:formatCode>
                <c:ptCount val="4"/>
                <c:pt idx="0">
                  <c:v>53.538002086220935</c:v>
                </c:pt>
                <c:pt idx="1">
                  <c:v>51.836356489021171</c:v>
                </c:pt>
                <c:pt idx="2">
                  <c:v>52.670909635908622</c:v>
                </c:pt>
                <c:pt idx="3">
                  <c:v>53.6</c:v>
                </c:pt>
              </c:numCache>
            </c:numRef>
          </c:val>
          <c:extLst>
            <c:ext xmlns:c16="http://schemas.microsoft.com/office/drawing/2014/chart" uri="{C3380CC4-5D6E-409C-BE32-E72D297353CC}">
              <c16:uniqueId val="{00000000-4770-4B12-856E-E766AA77B645}"/>
            </c:ext>
          </c:extLst>
        </c:ser>
        <c:ser>
          <c:idx val="1"/>
          <c:order val="1"/>
          <c:tx>
            <c:strRef>
              <c:f>'T07'!$Q$31:$Q$32</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'T07'!$P$33:$P$37</c15:sqref>
                  </c15:fullRef>
                </c:ext>
              </c:extLst>
              <c:f>'T07'!$P$34:$P$37</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'T07'!$Q$33:$Q$37</c15:sqref>
                  </c15:fullRef>
                </c:ext>
              </c:extLst>
              <c:f>'T07'!$Q$34:$Q$37</c:f>
              <c:numCache>
                <c:formatCode>_(* #,##0.0_);_(* \(#,##0.0\);_(* "-"??_);_(@_)</c:formatCode>
                <c:ptCount val="4"/>
                <c:pt idx="0">
                  <c:v>46.461997913779065</c:v>
                </c:pt>
                <c:pt idx="1">
                  <c:v>48.163643510978829</c:v>
                </c:pt>
                <c:pt idx="2">
                  <c:v>47.329090364091378</c:v>
                </c:pt>
                <c:pt idx="3">
                  <c:v>46.4</c:v>
                </c:pt>
              </c:numCache>
            </c:numRef>
          </c:val>
          <c:extLst>
            <c:ext xmlns:c16="http://schemas.microsoft.com/office/drawing/2014/chart" uri="{C3380CC4-5D6E-409C-BE32-E72D297353CC}">
              <c16:uniqueId val="{00000001-4770-4B12-856E-E766AA77B645}"/>
            </c:ext>
          </c:extLst>
        </c:ser>
        <c:dLbls>
          <c:showLegendKey val="0"/>
          <c:showVal val="0"/>
          <c:showCatName val="0"/>
          <c:showSerName val="0"/>
          <c:showPercent val="0"/>
          <c:showBubbleSize val="0"/>
        </c:dLbls>
        <c:gapWidth val="150"/>
        <c:overlap val="100"/>
        <c:axId val="2034321872"/>
        <c:axId val="2034322960"/>
      </c:barChart>
      <c:catAx>
        <c:axId val="20343218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106981481481483"/>
              <c:y val="0.9197686507936507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034322960"/>
        <c:crosses val="autoZero"/>
        <c:auto val="1"/>
        <c:lblAlgn val="ctr"/>
        <c:lblOffset val="100"/>
        <c:noMultiLvlLbl val="0"/>
      </c:catAx>
      <c:valAx>
        <c:axId val="2034322960"/>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4.1667962962962955E-2"/>
              <c:y val="1.0476190476190483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4321872"/>
        <c:crosses val="autoZero"/>
        <c:crossBetween val="between"/>
        <c:majorUnit val="20"/>
      </c:valAx>
      <c:spPr>
        <a:noFill/>
        <a:ln>
          <a:noFill/>
        </a:ln>
        <a:effectLst/>
      </c:spPr>
    </c:plotArea>
    <c:legend>
      <c:legendPos val="b"/>
      <c:layout>
        <c:manualLayout>
          <c:xMode val="edge"/>
          <c:yMode val="edge"/>
          <c:x val="0.62863037037037039"/>
          <c:y val="2.6825396825396825E-4"/>
          <c:w val="0.33293388888888892"/>
          <c:h val="8.53503757235825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6987532871861E-2"/>
          <c:y val="0.16539325396825399"/>
          <c:w val="0.92903012467128143"/>
          <c:h val="0.63728730158730151"/>
        </c:manualLayout>
      </c:layout>
      <c:barChart>
        <c:barDir val="col"/>
        <c:grouping val="clustered"/>
        <c:varyColors val="0"/>
        <c:ser>
          <c:idx val="0"/>
          <c:order val="0"/>
          <c:tx>
            <c:strRef>
              <c:f>'T08'!$P$7:$P$8</c:f>
              <c:strCache>
                <c:ptCount val="2"/>
                <c:pt idx="0">
                  <c:v>البحرين</c:v>
                </c:pt>
                <c:pt idx="1">
                  <c:v>Bahrain</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'T08'!$N$9:$N$12</c:f>
              <c:strCache>
                <c:ptCount val="4"/>
                <c:pt idx="0">
                  <c:v>2011/2012</c:v>
                </c:pt>
                <c:pt idx="1">
                  <c:v>2012/2013</c:v>
                </c:pt>
                <c:pt idx="2">
                  <c:v>2013/2014</c:v>
                </c:pt>
                <c:pt idx="3">
                  <c:v>2014/2015</c:v>
                </c:pt>
              </c:strCache>
            </c:strRef>
          </c:cat>
          <c:val>
            <c:numRef>
              <c:f>'T08'!$P$9:$P$11</c:f>
              <c:numCache>
                <c:formatCode>0.0</c:formatCode>
                <c:ptCount val="3"/>
              </c:numCache>
            </c:numRef>
          </c:val>
          <c:extLst>
            <c:ext xmlns:c16="http://schemas.microsoft.com/office/drawing/2014/chart" uri="{C3380CC4-5D6E-409C-BE32-E72D297353CC}">
              <c16:uniqueId val="{00000000-4DC5-4801-A079-FFB57C325C5F}"/>
            </c:ext>
          </c:extLst>
        </c:ser>
        <c:ser>
          <c:idx val="1"/>
          <c:order val="1"/>
          <c:tx>
            <c:strRef>
              <c:f>'T08'!$Q$7:$Q$8</c:f>
              <c:strCache>
                <c:ptCount val="2"/>
                <c:pt idx="0">
                  <c:v>السعودية</c:v>
                </c:pt>
                <c:pt idx="1">
                  <c:v>KSA</c:v>
                </c:pt>
              </c:strCache>
            </c:strRef>
          </c:tx>
          <c:spPr>
            <a:solidFill>
              <a:srgbClr val="008035"/>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'T08'!$N$9:$N$12</c:f>
              <c:strCache>
                <c:ptCount val="4"/>
                <c:pt idx="0">
                  <c:v>2011/2012</c:v>
                </c:pt>
                <c:pt idx="1">
                  <c:v>2012/2013</c:v>
                </c:pt>
                <c:pt idx="2">
                  <c:v>2013/2014</c:v>
                </c:pt>
                <c:pt idx="3">
                  <c:v>2014/2015</c:v>
                </c:pt>
              </c:strCache>
            </c:strRef>
          </c:cat>
          <c:val>
            <c:numRef>
              <c:f>'T08'!$Q$9:$Q$12</c:f>
              <c:numCache>
                <c:formatCode>0.0</c:formatCode>
                <c:ptCount val="4"/>
                <c:pt idx="0">
                  <c:v>1380.7</c:v>
                </c:pt>
                <c:pt idx="1">
                  <c:v>1555.9</c:v>
                </c:pt>
                <c:pt idx="2">
                  <c:v>1667.8</c:v>
                </c:pt>
                <c:pt idx="3">
                  <c:v>1923.5</c:v>
                </c:pt>
              </c:numCache>
            </c:numRef>
          </c:val>
          <c:extLst>
            <c:ext xmlns:c16="http://schemas.microsoft.com/office/drawing/2014/chart" uri="{C3380CC4-5D6E-409C-BE32-E72D297353CC}">
              <c16:uniqueId val="{00000001-4DC5-4801-A079-FFB57C325C5F}"/>
            </c:ext>
          </c:extLst>
        </c:ser>
        <c:ser>
          <c:idx val="2"/>
          <c:order val="2"/>
          <c:tx>
            <c:strRef>
              <c:f>'T08'!$R$7:$R$8</c:f>
              <c:strCache>
                <c:ptCount val="2"/>
                <c:pt idx="0">
                  <c:v>عمان</c:v>
                </c:pt>
                <c:pt idx="1">
                  <c:v>Oman</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'T08'!$N$9:$N$12</c:f>
              <c:strCache>
                <c:ptCount val="4"/>
                <c:pt idx="0">
                  <c:v>2011/2012</c:v>
                </c:pt>
                <c:pt idx="1">
                  <c:v>2012/2013</c:v>
                </c:pt>
                <c:pt idx="2">
                  <c:v>2013/2014</c:v>
                </c:pt>
                <c:pt idx="3">
                  <c:v>2014/2015</c:v>
                </c:pt>
              </c:strCache>
            </c:strRef>
          </c:cat>
          <c:val>
            <c:numRef>
              <c:f>'T08'!$R$9:$R$12</c:f>
              <c:numCache>
                <c:formatCode>0.0</c:formatCode>
                <c:ptCount val="4"/>
                <c:pt idx="0">
                  <c:v>95.1</c:v>
                </c:pt>
                <c:pt idx="1">
                  <c:v>115.7</c:v>
                </c:pt>
                <c:pt idx="2">
                  <c:v>125</c:v>
                </c:pt>
                <c:pt idx="3">
                  <c:v>136.5</c:v>
                </c:pt>
              </c:numCache>
            </c:numRef>
          </c:val>
          <c:extLst>
            <c:ext xmlns:c16="http://schemas.microsoft.com/office/drawing/2014/chart" uri="{C3380CC4-5D6E-409C-BE32-E72D297353CC}">
              <c16:uniqueId val="{00000002-4DC5-4801-A079-FFB57C325C5F}"/>
            </c:ext>
          </c:extLst>
        </c:ser>
        <c:ser>
          <c:idx val="3"/>
          <c:order val="3"/>
          <c:tx>
            <c:strRef>
              <c:f>'T08'!$S$7:$S$8</c:f>
              <c:strCache>
                <c:ptCount val="2"/>
                <c:pt idx="0">
                  <c:v>قطر</c:v>
                </c:pt>
                <c:pt idx="1">
                  <c:v>Qatar</c:v>
                </c:pt>
              </c:strCache>
            </c:strRef>
          </c:tx>
          <c:spPr>
            <a:solidFill>
              <a:srgbClr val="99154C"/>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'T08'!$N$9:$N$12</c:f>
              <c:strCache>
                <c:ptCount val="4"/>
                <c:pt idx="0">
                  <c:v>2011/2012</c:v>
                </c:pt>
                <c:pt idx="1">
                  <c:v>2012/2013</c:v>
                </c:pt>
                <c:pt idx="2">
                  <c:v>2013/2014</c:v>
                </c:pt>
                <c:pt idx="3">
                  <c:v>2014/2015</c:v>
                </c:pt>
              </c:strCache>
            </c:strRef>
          </c:cat>
          <c:val>
            <c:numRef>
              <c:f>'T08'!$S$9:$S$12</c:f>
              <c:numCache>
                <c:formatCode>0.0</c:formatCode>
                <c:ptCount val="4"/>
                <c:pt idx="0">
                  <c:v>18</c:v>
                </c:pt>
                <c:pt idx="1">
                  <c:v>22.1</c:v>
                </c:pt>
                <c:pt idx="2">
                  <c:v>26.8</c:v>
                </c:pt>
                <c:pt idx="3">
                  <c:v>29.7</c:v>
                </c:pt>
              </c:numCache>
            </c:numRef>
          </c:val>
          <c:extLst>
            <c:ext xmlns:c16="http://schemas.microsoft.com/office/drawing/2014/chart" uri="{C3380CC4-5D6E-409C-BE32-E72D297353CC}">
              <c16:uniqueId val="{00000003-4DC5-4801-A079-FFB57C325C5F}"/>
            </c:ext>
          </c:extLst>
        </c:ser>
        <c:ser>
          <c:idx val="4"/>
          <c:order val="4"/>
          <c:tx>
            <c:strRef>
              <c:f>'T08'!$T$7:$T$8</c:f>
              <c:strCache>
                <c:ptCount val="2"/>
                <c:pt idx="0">
                  <c:v>الكويت</c:v>
                </c:pt>
                <c:pt idx="1">
                  <c:v>Kuwait</c:v>
                </c:pt>
              </c:strCache>
            </c:strRef>
          </c:tx>
          <c:spPr>
            <a:solidFill>
              <a:srgbClr val="00B1E6"/>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'T08'!$N$9:$N$12</c:f>
              <c:strCache>
                <c:ptCount val="4"/>
                <c:pt idx="0">
                  <c:v>2011/2012</c:v>
                </c:pt>
                <c:pt idx="1">
                  <c:v>2012/2013</c:v>
                </c:pt>
                <c:pt idx="2">
                  <c:v>2013/2014</c:v>
                </c:pt>
                <c:pt idx="3">
                  <c:v>2014/2015</c:v>
                </c:pt>
              </c:strCache>
            </c:strRef>
          </c:cat>
          <c:val>
            <c:numRef>
              <c:f>'T08'!$T$9:$T$12</c:f>
              <c:numCache>
                <c:formatCode>0.0</c:formatCode>
                <c:ptCount val="4"/>
                <c:pt idx="0">
                  <c:v>50</c:v>
                </c:pt>
                <c:pt idx="1">
                  <c:v>54</c:v>
                </c:pt>
                <c:pt idx="2">
                  <c:v>56.9</c:v>
                </c:pt>
                <c:pt idx="3">
                  <c:v>64.2</c:v>
                </c:pt>
              </c:numCache>
            </c:numRef>
          </c:val>
          <c:extLst>
            <c:ext xmlns:c16="http://schemas.microsoft.com/office/drawing/2014/chart" uri="{C3380CC4-5D6E-409C-BE32-E72D297353CC}">
              <c16:uniqueId val="{00000004-4DC5-4801-A079-FFB57C325C5F}"/>
            </c:ext>
          </c:extLst>
        </c:ser>
        <c:ser>
          <c:idx val="5"/>
          <c:order val="5"/>
          <c:tx>
            <c:strRef>
              <c:f>'T08'!$O$7:$O$8</c:f>
              <c:strCache>
                <c:ptCount val="2"/>
                <c:pt idx="0">
                  <c:v>الإمارات</c:v>
                </c:pt>
                <c:pt idx="1">
                  <c:v>UAE</c:v>
                </c:pt>
              </c:strCache>
            </c:strRef>
          </c:tx>
          <c:spPr>
            <a:solidFill>
              <a:srgbClr val="000000"/>
            </a:solidFill>
            <a:ln>
              <a:noFill/>
            </a:ln>
            <a:effectLst/>
          </c:spPr>
          <c:invertIfNegative val="0"/>
          <c:dLbls>
            <c:spPr>
              <a:noFill/>
              <a:ln>
                <a:noFill/>
              </a:ln>
              <a:effectLst/>
            </c:spPr>
            <c:txPr>
              <a:bodyPr rot="-5400000" spcFirstLastPara="1" vertOverflow="ellipsis" wrap="square" lIns="38100" tIns="19050" rIns="38100" bIns="19050" anchor="ctr" anchorCtr="0">
                <a:spAutoFit/>
              </a:bodyPr>
              <a:lstStyle/>
              <a:p>
                <a:pPr algn="ctr">
                  <a:defRPr lang="en-US"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'T08'!$N$9:$N$12</c:f>
              <c:strCache>
                <c:ptCount val="4"/>
                <c:pt idx="0">
                  <c:v>2011/2012</c:v>
                </c:pt>
                <c:pt idx="1">
                  <c:v>2012/2013</c:v>
                </c:pt>
                <c:pt idx="2">
                  <c:v>2013/2014</c:v>
                </c:pt>
                <c:pt idx="3">
                  <c:v>2014/2015</c:v>
                </c:pt>
              </c:strCache>
            </c:strRef>
          </c:cat>
          <c:val>
            <c:numRef>
              <c:f>'T08'!$O$9:$O$12</c:f>
              <c:numCache>
                <c:formatCode>0.0</c:formatCode>
                <c:ptCount val="4"/>
                <c:pt idx="0">
                  <c:v>110.2</c:v>
                </c:pt>
                <c:pt idx="1">
                  <c:v>119.1</c:v>
                </c:pt>
                <c:pt idx="2">
                  <c:v>129.5</c:v>
                </c:pt>
                <c:pt idx="3">
                  <c:v>140.6</c:v>
                </c:pt>
              </c:numCache>
            </c:numRef>
          </c:val>
          <c:extLst>
            <c:ext xmlns:c16="http://schemas.microsoft.com/office/drawing/2014/chart" uri="{C3380CC4-5D6E-409C-BE32-E72D297353CC}">
              <c16:uniqueId val="{00000005-4DC5-4801-A079-FFB57C325C5F}"/>
            </c:ext>
          </c:extLst>
        </c:ser>
        <c:dLbls>
          <c:showLegendKey val="0"/>
          <c:showVal val="0"/>
          <c:showCatName val="0"/>
          <c:showSerName val="0"/>
          <c:showPercent val="0"/>
          <c:showBubbleSize val="0"/>
        </c:dLbls>
        <c:gapWidth val="219"/>
        <c:overlap val="-27"/>
        <c:axId val="1884512848"/>
        <c:axId val="1884509584"/>
      </c:barChart>
      <c:catAx>
        <c:axId val="1884512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534474579861933"/>
              <c:y val="0.922851587301587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4509584"/>
        <c:crosses val="autoZero"/>
        <c:auto val="1"/>
        <c:lblAlgn val="ctr"/>
        <c:lblOffset val="100"/>
        <c:noMultiLvlLbl val="0"/>
      </c:catAx>
      <c:valAx>
        <c:axId val="1884509584"/>
        <c:scaling>
          <c:orientation val="minMax"/>
          <c:max val="200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p>
              <a:p>
                <a:pPr>
                  <a:defRPr/>
                </a:pPr>
                <a:r>
                  <a:rPr lang="ar-OM" sz="1000"/>
                  <a:t>(000)</a:t>
                </a:r>
                <a:endParaRPr lang="en-US" sz="1000"/>
              </a:p>
            </c:rich>
          </c:tx>
          <c:layout>
            <c:manualLayout>
              <c:xMode val="edge"/>
              <c:yMode val="edge"/>
              <c:x val="3.9842122958029948E-2"/>
              <c:y val="3.9472222222222226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512848"/>
        <c:crosses val="autoZero"/>
        <c:crossBetween val="between"/>
        <c:majorUnit val="300"/>
      </c:valAx>
      <c:spPr>
        <a:noFill/>
        <a:ln>
          <a:noFill/>
        </a:ln>
        <a:effectLst/>
      </c:spPr>
    </c:plotArea>
    <c:legend>
      <c:legendPos val="b"/>
      <c:legendEntry>
        <c:idx val="0"/>
        <c:delete val="1"/>
      </c:legendEntry>
      <c:layout>
        <c:manualLayout>
          <c:xMode val="edge"/>
          <c:yMode val="edge"/>
          <c:x val="0.25907697182002498"/>
          <c:y val="2.8828174603174602E-2"/>
          <c:w val="0.74092302817997502"/>
          <c:h val="0.13544206349206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9203703703704E-2"/>
          <c:y val="8.9774603174603174E-2"/>
          <c:w val="0.94890796296296298"/>
          <c:h val="0.70548412698412699"/>
        </c:manualLayout>
      </c:layout>
      <c:lineChart>
        <c:grouping val="standard"/>
        <c:varyColors val="0"/>
        <c:ser>
          <c:idx val="0"/>
          <c:order val="0"/>
          <c:tx>
            <c:strRef>
              <c:f>'T08'!$Q$20:$Q$21</c:f>
              <c:strCache>
                <c:ptCount val="2"/>
                <c:pt idx="0">
                  <c:v>السعودية</c:v>
                </c:pt>
                <c:pt idx="1">
                  <c:v>KSA</c:v>
                </c:pt>
              </c:strCache>
            </c:strRef>
          </c:tx>
          <c:spPr>
            <a:ln w="28575" cap="rnd">
              <a:solidFill>
                <a:srgbClr val="008035"/>
              </a:solidFill>
              <a:round/>
            </a:ln>
            <a:effectLst/>
          </c:spPr>
          <c:marker>
            <c:symbol val="none"/>
          </c:marker>
          <c:cat>
            <c:strRef>
              <c:f>'T08'!$N$22:$N$24</c:f>
              <c:strCache>
                <c:ptCount val="3"/>
                <c:pt idx="0">
                  <c:v>2012/2013</c:v>
                </c:pt>
                <c:pt idx="1">
                  <c:v>2013/2014</c:v>
                </c:pt>
                <c:pt idx="2">
                  <c:v>2014/2015</c:v>
                </c:pt>
              </c:strCache>
            </c:strRef>
          </c:cat>
          <c:val>
            <c:numRef>
              <c:f>'T08'!$Q$22:$Q$24</c:f>
              <c:numCache>
                <c:formatCode>0.0</c:formatCode>
                <c:ptCount val="3"/>
                <c:pt idx="0">
                  <c:v>12.692191805031246</c:v>
                </c:pt>
                <c:pt idx="1">
                  <c:v>7.1933887229599573</c:v>
                </c:pt>
                <c:pt idx="2">
                  <c:v>3.0963995855638058</c:v>
                </c:pt>
              </c:numCache>
            </c:numRef>
          </c:val>
          <c:smooth val="0"/>
          <c:extLst>
            <c:ext xmlns:c16="http://schemas.microsoft.com/office/drawing/2014/chart" uri="{C3380CC4-5D6E-409C-BE32-E72D297353CC}">
              <c16:uniqueId val="{00000000-0437-4E87-828C-64B4EF07DE81}"/>
            </c:ext>
          </c:extLst>
        </c:ser>
        <c:ser>
          <c:idx val="1"/>
          <c:order val="1"/>
          <c:tx>
            <c:strRef>
              <c:f>'T08'!$R$20:$R$21</c:f>
              <c:strCache>
                <c:ptCount val="2"/>
                <c:pt idx="0">
                  <c:v>عمان</c:v>
                </c:pt>
                <c:pt idx="1">
                  <c:v>Oman</c:v>
                </c:pt>
              </c:strCache>
            </c:strRef>
          </c:tx>
          <c:spPr>
            <a:ln w="28575" cap="rnd">
              <a:solidFill>
                <a:schemeClr val="bg1">
                  <a:lumMod val="65000"/>
                </a:schemeClr>
              </a:solidFill>
              <a:round/>
            </a:ln>
            <a:effectLst/>
          </c:spPr>
          <c:marker>
            <c:symbol val="none"/>
          </c:marker>
          <c:cat>
            <c:strRef>
              <c:f>'T08'!$N$22:$N$24</c:f>
              <c:strCache>
                <c:ptCount val="3"/>
                <c:pt idx="0">
                  <c:v>2012/2013</c:v>
                </c:pt>
                <c:pt idx="1">
                  <c:v>2013/2014</c:v>
                </c:pt>
                <c:pt idx="2">
                  <c:v>2014/2015</c:v>
                </c:pt>
              </c:strCache>
            </c:strRef>
          </c:cat>
          <c:val>
            <c:numRef>
              <c:f>'T08'!$R$22:$R$24</c:f>
              <c:numCache>
                <c:formatCode>0.0</c:formatCode>
                <c:ptCount val="3"/>
                <c:pt idx="0">
                  <c:v>21.582620393920919</c:v>
                </c:pt>
                <c:pt idx="1">
                  <c:v>7.9745161262437216</c:v>
                </c:pt>
                <c:pt idx="2">
                  <c:v>9.2949898323539291</c:v>
                </c:pt>
              </c:numCache>
            </c:numRef>
          </c:val>
          <c:smooth val="0"/>
          <c:extLst>
            <c:ext xmlns:c16="http://schemas.microsoft.com/office/drawing/2014/chart" uri="{C3380CC4-5D6E-409C-BE32-E72D297353CC}">
              <c16:uniqueId val="{00000001-0437-4E87-828C-64B4EF07DE81}"/>
            </c:ext>
          </c:extLst>
        </c:ser>
        <c:ser>
          <c:idx val="2"/>
          <c:order val="2"/>
          <c:tx>
            <c:strRef>
              <c:f>'T08'!$S$20:$S$21</c:f>
              <c:strCache>
                <c:ptCount val="2"/>
                <c:pt idx="0">
                  <c:v>قطر</c:v>
                </c:pt>
                <c:pt idx="1">
                  <c:v>Qatar</c:v>
                </c:pt>
              </c:strCache>
            </c:strRef>
          </c:tx>
          <c:spPr>
            <a:ln w="28575" cap="rnd">
              <a:solidFill>
                <a:srgbClr val="99154C"/>
              </a:solidFill>
              <a:round/>
            </a:ln>
            <a:effectLst/>
          </c:spPr>
          <c:marker>
            <c:symbol val="none"/>
          </c:marker>
          <c:cat>
            <c:strRef>
              <c:f>'T08'!$N$22:$N$24</c:f>
              <c:strCache>
                <c:ptCount val="3"/>
                <c:pt idx="0">
                  <c:v>2012/2013</c:v>
                </c:pt>
                <c:pt idx="1">
                  <c:v>2013/2014</c:v>
                </c:pt>
                <c:pt idx="2">
                  <c:v>2014/2015</c:v>
                </c:pt>
              </c:strCache>
            </c:strRef>
          </c:cat>
          <c:val>
            <c:numRef>
              <c:f>'T08'!$S$22:$S$24</c:f>
              <c:numCache>
                <c:formatCode>0.0</c:formatCode>
                <c:ptCount val="3"/>
                <c:pt idx="0">
                  <c:v>22.989656322989656</c:v>
                </c:pt>
                <c:pt idx="1">
                  <c:v>21.314885151021883</c:v>
                </c:pt>
                <c:pt idx="2">
                  <c:v>10.685799478196049</c:v>
                </c:pt>
              </c:numCache>
            </c:numRef>
          </c:val>
          <c:smooth val="0"/>
          <c:extLst>
            <c:ext xmlns:c16="http://schemas.microsoft.com/office/drawing/2014/chart" uri="{C3380CC4-5D6E-409C-BE32-E72D297353CC}">
              <c16:uniqueId val="{00000002-0437-4E87-828C-64B4EF07DE81}"/>
            </c:ext>
          </c:extLst>
        </c:ser>
        <c:ser>
          <c:idx val="3"/>
          <c:order val="3"/>
          <c:tx>
            <c:strRef>
              <c:f>'T08'!$T$20:$T$21</c:f>
              <c:strCache>
                <c:ptCount val="2"/>
                <c:pt idx="0">
                  <c:v>الكويت</c:v>
                </c:pt>
                <c:pt idx="1">
                  <c:v>Kuwait</c:v>
                </c:pt>
              </c:strCache>
            </c:strRef>
          </c:tx>
          <c:spPr>
            <a:ln w="28575" cap="rnd">
              <a:solidFill>
                <a:srgbClr val="00B1E6"/>
              </a:solidFill>
              <a:round/>
            </a:ln>
            <a:effectLst/>
          </c:spPr>
          <c:marker>
            <c:symbol val="none"/>
          </c:marker>
          <c:cat>
            <c:strRef>
              <c:f>'T08'!$N$22:$N$24</c:f>
              <c:strCache>
                <c:ptCount val="3"/>
                <c:pt idx="0">
                  <c:v>2012/2013</c:v>
                </c:pt>
                <c:pt idx="1">
                  <c:v>2013/2014</c:v>
                </c:pt>
                <c:pt idx="2">
                  <c:v>2014/2015</c:v>
                </c:pt>
              </c:strCache>
            </c:strRef>
          </c:cat>
          <c:val>
            <c:numRef>
              <c:f>'T08'!$T$22:$T$24</c:f>
              <c:numCache>
                <c:formatCode>0.0</c:formatCode>
                <c:ptCount val="3"/>
                <c:pt idx="0">
                  <c:v>9.4377160958837951</c:v>
                </c:pt>
                <c:pt idx="1">
                  <c:v>6.1316342199551688</c:v>
                </c:pt>
                <c:pt idx="2">
                  <c:v>11.897357436264157</c:v>
                </c:pt>
              </c:numCache>
            </c:numRef>
          </c:val>
          <c:smooth val="0"/>
          <c:extLst>
            <c:ext xmlns:c16="http://schemas.microsoft.com/office/drawing/2014/chart" uri="{C3380CC4-5D6E-409C-BE32-E72D297353CC}">
              <c16:uniqueId val="{00000003-0437-4E87-828C-64B4EF07DE81}"/>
            </c:ext>
          </c:extLst>
        </c:ser>
        <c:ser>
          <c:idx val="4"/>
          <c:order val="4"/>
          <c:tx>
            <c:strRef>
              <c:f>'T08'!$O$20:$O$21</c:f>
              <c:strCache>
                <c:ptCount val="2"/>
                <c:pt idx="0">
                  <c:v>الإمارات</c:v>
                </c:pt>
                <c:pt idx="1">
                  <c:v>UAE</c:v>
                </c:pt>
              </c:strCache>
            </c:strRef>
          </c:tx>
          <c:spPr>
            <a:ln w="28575" cap="rnd">
              <a:solidFill>
                <a:srgbClr val="000000"/>
              </a:solidFill>
              <a:round/>
            </a:ln>
            <a:effectLst/>
          </c:spPr>
          <c:marker>
            <c:symbol val="none"/>
          </c:marker>
          <c:cat>
            <c:strRef>
              <c:f>'T08'!$N$22:$N$24</c:f>
              <c:strCache>
                <c:ptCount val="3"/>
                <c:pt idx="0">
                  <c:v>2012/2013</c:v>
                </c:pt>
                <c:pt idx="1">
                  <c:v>2013/2014</c:v>
                </c:pt>
                <c:pt idx="2">
                  <c:v>2014/2015</c:v>
                </c:pt>
              </c:strCache>
            </c:strRef>
          </c:cat>
          <c:val>
            <c:numRef>
              <c:f>'T08'!$O$22:$O$24</c:f>
              <c:numCache>
                <c:formatCode>0.0</c:formatCode>
                <c:ptCount val="3"/>
                <c:pt idx="0">
                  <c:v>8.0983933920304985</c:v>
                </c:pt>
                <c:pt idx="1">
                  <c:v>8.7277063110872266</c:v>
                </c:pt>
                <c:pt idx="2">
                  <c:v>8.6156032312373529</c:v>
                </c:pt>
              </c:numCache>
            </c:numRef>
          </c:val>
          <c:smooth val="0"/>
          <c:extLst>
            <c:ext xmlns:c16="http://schemas.microsoft.com/office/drawing/2014/chart" uri="{C3380CC4-5D6E-409C-BE32-E72D297353CC}">
              <c16:uniqueId val="{00000004-0437-4E87-828C-64B4EF07DE81}"/>
            </c:ext>
          </c:extLst>
        </c:ser>
        <c:dLbls>
          <c:showLegendKey val="0"/>
          <c:showVal val="0"/>
          <c:showCatName val="0"/>
          <c:showSerName val="0"/>
          <c:showPercent val="0"/>
          <c:showBubbleSize val="0"/>
        </c:dLbls>
        <c:smooth val="0"/>
        <c:axId val="1884516656"/>
        <c:axId val="1884511216"/>
      </c:lineChart>
      <c:catAx>
        <c:axId val="1884516656"/>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Academic Year </a:t>
                </a:r>
                <a:r>
                  <a:rPr lang="ar-OM" sz="1050"/>
                  <a:t>العام الأكاديمي </a:t>
                </a:r>
                <a:endParaRPr lang="en-US" sz="1050"/>
              </a:p>
            </c:rich>
          </c:tx>
          <c:layout>
            <c:manualLayout>
              <c:xMode val="edge"/>
              <c:yMode val="edge"/>
              <c:x val="0.38407351851851851"/>
              <c:y val="0.9190531746031743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4511216"/>
        <c:crossesAt val="0"/>
        <c:auto val="1"/>
        <c:lblAlgn val="ctr"/>
        <c:lblOffset val="100"/>
        <c:noMultiLvlLbl val="0"/>
      </c:catAx>
      <c:valAx>
        <c:axId val="1884511216"/>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5410185185185183E-2"/>
              <c:y val="4.101190476190476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516656"/>
        <c:crosses val="autoZero"/>
        <c:crossBetween val="between"/>
      </c:valAx>
      <c:spPr>
        <a:noFill/>
        <a:ln>
          <a:noFill/>
        </a:ln>
        <a:effectLst/>
      </c:spPr>
    </c:plotArea>
    <c:legend>
      <c:legendPos val="b"/>
      <c:layout>
        <c:manualLayout>
          <c:xMode val="edge"/>
          <c:yMode val="edge"/>
          <c:x val="0.11342519807885713"/>
          <c:y val="2.9086904761904769E-2"/>
          <c:w val="0.88657480192114291"/>
          <c:h val="8.50452380952381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'T08'!$M$29</c:f>
              <c:strCache>
                <c:ptCount val="1"/>
                <c:pt idx="0">
                  <c:v>الجامعات الحكومية</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'T08'!$L$31:$L$32</c:f>
              <c:strCache>
                <c:ptCount val="2"/>
                <c:pt idx="0">
                  <c:v>2012/2011</c:v>
                </c:pt>
                <c:pt idx="1">
                  <c:v>2016/2015</c:v>
                </c:pt>
              </c:strCache>
            </c:strRef>
          </c:cat>
          <c:val>
            <c:numRef>
              <c:f>'T08'!$M$31:$M$32</c:f>
              <c:numCache>
                <c:formatCode>0.0</c:formatCode>
                <c:ptCount val="2"/>
                <c:pt idx="0" formatCode="General">
                  <c:v>36.200000000000003</c:v>
                </c:pt>
                <c:pt idx="1">
                  <c:v>33</c:v>
                </c:pt>
              </c:numCache>
            </c:numRef>
          </c:val>
          <c:extLst>
            <c:ext xmlns:c16="http://schemas.microsoft.com/office/drawing/2014/chart" uri="{C3380CC4-5D6E-409C-BE32-E72D297353CC}">
              <c16:uniqueId val="{00000000-225B-40C8-B48A-8BA86A71480C}"/>
            </c:ext>
          </c:extLst>
        </c:ser>
        <c:ser>
          <c:idx val="1"/>
          <c:order val="1"/>
          <c:tx>
            <c:strRef>
              <c:f>'T08'!$N$29</c:f>
              <c:strCache>
                <c:ptCount val="1"/>
                <c:pt idx="0">
                  <c:v>الجامعات والكليات الخاصة</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'T08'!$L$31:$L$32</c:f>
              <c:strCache>
                <c:ptCount val="2"/>
                <c:pt idx="0">
                  <c:v>2012/2011</c:v>
                </c:pt>
                <c:pt idx="1">
                  <c:v>2016/2015</c:v>
                </c:pt>
              </c:strCache>
            </c:strRef>
          </c:cat>
          <c:val>
            <c:numRef>
              <c:f>'T08'!$N$31:$N$32</c:f>
              <c:numCache>
                <c:formatCode>General</c:formatCode>
                <c:ptCount val="2"/>
                <c:pt idx="0">
                  <c:v>63.4</c:v>
                </c:pt>
                <c:pt idx="1">
                  <c:v>66.2</c:v>
                </c:pt>
              </c:numCache>
            </c:numRef>
          </c:val>
          <c:extLst>
            <c:ext xmlns:c16="http://schemas.microsoft.com/office/drawing/2014/chart" uri="{C3380CC4-5D6E-409C-BE32-E72D297353CC}">
              <c16:uniqueId val="{00000001-225B-40C8-B48A-8BA86A71480C}"/>
            </c:ext>
          </c:extLst>
        </c:ser>
        <c:ser>
          <c:idx val="2"/>
          <c:order val="2"/>
          <c:tx>
            <c:strRef>
              <c:f>'T08'!$P$29</c:f>
              <c:strCache>
                <c:ptCount val="1"/>
                <c:pt idx="0">
                  <c:v>الجامعات والكليات بالخارج</c:v>
                </c:pt>
              </c:strCache>
            </c:strRef>
          </c:tx>
          <c:spPr>
            <a:solidFill>
              <a:schemeClr val="bg1">
                <a:lumMod val="85000"/>
              </a:schemeClr>
            </a:solidFill>
            <a:ln>
              <a:noFill/>
            </a:ln>
            <a:effectLst/>
          </c:spPr>
          <c:invertIfNegative val="0"/>
          <c:cat>
            <c:strRef>
              <c:f>'T08'!$L$31:$L$32</c:f>
              <c:strCache>
                <c:ptCount val="2"/>
                <c:pt idx="0">
                  <c:v>2012/2011</c:v>
                </c:pt>
                <c:pt idx="1">
                  <c:v>2016/2015</c:v>
                </c:pt>
              </c:strCache>
            </c:strRef>
          </c:cat>
          <c:val>
            <c:numRef>
              <c:f>'T08'!$O$31:$O$32</c:f>
              <c:numCache>
                <c:formatCode>General</c:formatCode>
                <c:ptCount val="2"/>
                <c:pt idx="0">
                  <c:v>0.4</c:v>
                </c:pt>
                <c:pt idx="1">
                  <c:v>0.8</c:v>
                </c:pt>
              </c:numCache>
            </c:numRef>
          </c:val>
          <c:extLst>
            <c:ext xmlns:c16="http://schemas.microsoft.com/office/drawing/2014/chart" uri="{C3380CC4-5D6E-409C-BE32-E72D297353CC}">
              <c16:uniqueId val="{00000002-225B-40C8-B48A-8BA86A71480C}"/>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'T08'!$L$37</c:f>
              <c:strCache>
                <c:ptCount val="1"/>
                <c:pt idx="0">
                  <c:v>الجامعات الحكومية</c:v>
                </c:pt>
              </c:strCache>
            </c:strRef>
          </c:tx>
          <c:spPr>
            <a:solidFill>
              <a:sysClr val="window" lastClr="FFFFFF">
                <a:lumMod val="7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'T08'!$K$39:$K$40</c:f>
              <c:strCache>
                <c:ptCount val="2"/>
                <c:pt idx="0">
                  <c:v>2012/2011</c:v>
                </c:pt>
                <c:pt idx="1">
                  <c:v>2016/2015</c:v>
                </c:pt>
              </c:strCache>
            </c:strRef>
          </c:cat>
          <c:val>
            <c:numRef>
              <c:f>'T08'!$L$39:$L$40</c:f>
              <c:numCache>
                <c:formatCode>0.0</c:formatCode>
                <c:ptCount val="2"/>
                <c:pt idx="0" formatCode="General">
                  <c:v>16.100000000000001</c:v>
                </c:pt>
                <c:pt idx="1">
                  <c:v>10</c:v>
                </c:pt>
              </c:numCache>
            </c:numRef>
          </c:val>
          <c:extLst>
            <c:ext xmlns:c16="http://schemas.microsoft.com/office/drawing/2014/chart" uri="{C3380CC4-5D6E-409C-BE32-E72D297353CC}">
              <c16:uniqueId val="{00000000-8FE7-4639-8AD2-EB76A378FDAE}"/>
            </c:ext>
          </c:extLst>
        </c:ser>
        <c:ser>
          <c:idx val="1"/>
          <c:order val="1"/>
          <c:tx>
            <c:strRef>
              <c:f>'T08'!$M$37</c:f>
              <c:strCache>
                <c:ptCount val="1"/>
                <c:pt idx="0">
                  <c:v>الجامعات والكليات الخاصة</c:v>
                </c:pt>
              </c:strCache>
            </c:strRef>
          </c:tx>
          <c:spPr>
            <a:solidFill>
              <a:sysClr val="window" lastClr="FFFFFF">
                <a:lumMod val="8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'T08'!$K$39:$K$40</c:f>
              <c:strCache>
                <c:ptCount val="2"/>
                <c:pt idx="0">
                  <c:v>2012/2011</c:v>
                </c:pt>
                <c:pt idx="1">
                  <c:v>2016/2015</c:v>
                </c:pt>
              </c:strCache>
            </c:strRef>
          </c:cat>
          <c:val>
            <c:numRef>
              <c:f>'T08'!$M$39:$M$40</c:f>
              <c:numCache>
                <c:formatCode>General</c:formatCode>
                <c:ptCount val="2"/>
                <c:pt idx="0">
                  <c:v>51.2</c:v>
                </c:pt>
                <c:pt idx="1">
                  <c:v>49.5</c:v>
                </c:pt>
              </c:numCache>
            </c:numRef>
          </c:val>
          <c:extLst>
            <c:ext xmlns:c16="http://schemas.microsoft.com/office/drawing/2014/chart" uri="{C3380CC4-5D6E-409C-BE32-E72D297353CC}">
              <c16:uniqueId val="{00000001-8FE7-4639-8AD2-EB76A378FDAE}"/>
            </c:ext>
          </c:extLst>
        </c:ser>
        <c:ser>
          <c:idx val="2"/>
          <c:order val="2"/>
          <c:tx>
            <c:strRef>
              <c:f>'T08'!$N$37</c:f>
              <c:strCache>
                <c:ptCount val="1"/>
                <c:pt idx="0">
                  <c:v>الجامعات والكليات بالخارج</c:v>
                </c:pt>
              </c:strCache>
            </c:strRef>
          </c:tx>
          <c:spPr>
            <a:solidFill>
              <a:sysClr val="window" lastClr="FFFFFF">
                <a:lumMod val="95000"/>
              </a:sysClr>
            </a:solidFill>
            <a:ln>
              <a:noFill/>
            </a:ln>
            <a:effectLst/>
          </c:spPr>
          <c:invertIfNegative val="0"/>
          <c:cat>
            <c:strRef>
              <c:f>'T08'!$K$39:$K$40</c:f>
              <c:strCache>
                <c:ptCount val="2"/>
                <c:pt idx="0">
                  <c:v>2012/2011</c:v>
                </c:pt>
                <c:pt idx="1">
                  <c:v>2016/2015</c:v>
                </c:pt>
              </c:strCache>
            </c:strRef>
          </c:cat>
          <c:val>
            <c:numRef>
              <c:f>'T08'!$N$39:$N$40</c:f>
              <c:numCache>
                <c:formatCode>General</c:formatCode>
                <c:ptCount val="2"/>
                <c:pt idx="0">
                  <c:v>7.9</c:v>
                </c:pt>
                <c:pt idx="1">
                  <c:v>4.4000000000000004</c:v>
                </c:pt>
              </c:numCache>
            </c:numRef>
          </c:val>
          <c:extLst>
            <c:ext xmlns:c16="http://schemas.microsoft.com/office/drawing/2014/chart" uri="{C3380CC4-5D6E-409C-BE32-E72D297353CC}">
              <c16:uniqueId val="{00000002-8FE7-4639-8AD2-EB76A378FDAE}"/>
            </c:ext>
          </c:extLst>
        </c:ser>
        <c:ser>
          <c:idx val="3"/>
          <c:order val="3"/>
          <c:tx>
            <c:strRef>
              <c:f>'T08'!$O$37</c:f>
              <c:strCache>
                <c:ptCount val="1"/>
                <c:pt idx="0">
                  <c:v>أخرى</c:v>
                </c:pt>
              </c:strCache>
            </c:strRef>
          </c:tx>
          <c:spPr>
            <a:solidFill>
              <a:sysClr val="window" lastClr="FFFFFF">
                <a:lumMod val="65000"/>
              </a:sys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E7-4639-8AD2-EB76A378FDAE}"/>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E7-4639-8AD2-EB76A378FD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'T08'!$K$39:$K$40</c:f>
              <c:strCache>
                <c:ptCount val="2"/>
                <c:pt idx="0">
                  <c:v>2012/2011</c:v>
                </c:pt>
                <c:pt idx="1">
                  <c:v>2016/2015</c:v>
                </c:pt>
              </c:strCache>
            </c:strRef>
          </c:cat>
          <c:val>
            <c:numRef>
              <c:f>'T08'!$O$39:$O$40</c:f>
              <c:numCache>
                <c:formatCode>General</c:formatCode>
                <c:ptCount val="2"/>
                <c:pt idx="0">
                  <c:v>24.8</c:v>
                </c:pt>
                <c:pt idx="1">
                  <c:v>36.1</c:v>
                </c:pt>
              </c:numCache>
            </c:numRef>
          </c:val>
          <c:extLst>
            <c:ext xmlns:c16="http://schemas.microsoft.com/office/drawing/2014/chart" uri="{C3380CC4-5D6E-409C-BE32-E72D297353CC}">
              <c16:uniqueId val="{00000003-8FE7-4639-8AD2-EB76A378FDAE}"/>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'T08'!$L$44</c:f>
              <c:strCache>
                <c:ptCount val="1"/>
                <c:pt idx="0">
                  <c:v>الجامعات الحكومية</c:v>
                </c:pt>
              </c:strCache>
            </c:strRef>
          </c:tx>
          <c:spPr>
            <a:solidFill>
              <a:srgbClr val="99154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'T08'!$K$46:$K$47</c:f>
              <c:strCache>
                <c:ptCount val="2"/>
                <c:pt idx="0">
                  <c:v>2012/2011</c:v>
                </c:pt>
                <c:pt idx="1">
                  <c:v>2016/2015</c:v>
                </c:pt>
              </c:strCache>
            </c:strRef>
          </c:cat>
          <c:val>
            <c:numRef>
              <c:f>'T08'!$L$46:$L$47</c:f>
              <c:numCache>
                <c:formatCode>0.0</c:formatCode>
                <c:ptCount val="2"/>
                <c:pt idx="0" formatCode="General">
                  <c:v>62.9</c:v>
                </c:pt>
                <c:pt idx="1">
                  <c:v>73.5</c:v>
                </c:pt>
              </c:numCache>
            </c:numRef>
          </c:val>
          <c:extLst>
            <c:ext xmlns:c16="http://schemas.microsoft.com/office/drawing/2014/chart" uri="{C3380CC4-5D6E-409C-BE32-E72D297353CC}">
              <c16:uniqueId val="{00000000-A75F-4EF5-A743-BE2DA1F4B3A8}"/>
            </c:ext>
          </c:extLst>
        </c:ser>
        <c:ser>
          <c:idx val="1"/>
          <c:order val="1"/>
          <c:tx>
            <c:strRef>
              <c:f>'T08'!$M$44</c:f>
              <c:strCache>
                <c:ptCount val="1"/>
                <c:pt idx="0">
                  <c:v>الجامعات والكليات الخاصة</c:v>
                </c:pt>
              </c:strCache>
            </c:strRef>
          </c:tx>
          <c:spPr>
            <a:solidFill>
              <a:srgbClr val="ED7B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'T08'!$K$46:$K$47</c:f>
              <c:strCache>
                <c:ptCount val="2"/>
                <c:pt idx="0">
                  <c:v>2012/2011</c:v>
                </c:pt>
                <c:pt idx="1">
                  <c:v>2016/2015</c:v>
                </c:pt>
              </c:strCache>
            </c:strRef>
          </c:cat>
          <c:val>
            <c:numRef>
              <c:f>'T08'!$M$46:$M$47</c:f>
              <c:numCache>
                <c:formatCode>General</c:formatCode>
                <c:ptCount val="2"/>
                <c:pt idx="0">
                  <c:v>33.1</c:v>
                </c:pt>
                <c:pt idx="1">
                  <c:v>22.6</c:v>
                </c:pt>
              </c:numCache>
            </c:numRef>
          </c:val>
          <c:extLst>
            <c:ext xmlns:c16="http://schemas.microsoft.com/office/drawing/2014/chart" uri="{C3380CC4-5D6E-409C-BE32-E72D297353CC}">
              <c16:uniqueId val="{00000001-A75F-4EF5-A743-BE2DA1F4B3A8}"/>
            </c:ext>
          </c:extLst>
        </c:ser>
        <c:ser>
          <c:idx val="2"/>
          <c:order val="2"/>
          <c:tx>
            <c:strRef>
              <c:f>'T08'!$N$44</c:f>
              <c:strCache>
                <c:ptCount val="1"/>
                <c:pt idx="0">
                  <c:v>الجامعات والكليات بالخارج</c:v>
                </c:pt>
              </c:strCache>
            </c:strRef>
          </c:tx>
          <c:spPr>
            <a:solidFill>
              <a:srgbClr val="F5B9D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'T08'!$K$46:$K$47</c:f>
              <c:strCache>
                <c:ptCount val="2"/>
                <c:pt idx="0">
                  <c:v>2012/2011</c:v>
                </c:pt>
                <c:pt idx="1">
                  <c:v>2016/2015</c:v>
                </c:pt>
              </c:strCache>
            </c:strRef>
          </c:cat>
          <c:val>
            <c:numRef>
              <c:f>'T08'!$N$46:$N$47</c:f>
              <c:numCache>
                <c:formatCode>General</c:formatCode>
                <c:ptCount val="2"/>
                <c:pt idx="0" formatCode="0.0">
                  <c:v>4</c:v>
                </c:pt>
                <c:pt idx="1">
                  <c:v>3.9</c:v>
                </c:pt>
              </c:numCache>
            </c:numRef>
          </c:val>
          <c:extLst>
            <c:ext xmlns:c16="http://schemas.microsoft.com/office/drawing/2014/chart" uri="{C3380CC4-5D6E-409C-BE32-E72D297353CC}">
              <c16:uniqueId val="{00000002-A75F-4EF5-A743-BE2DA1F4B3A8}"/>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'T08'!$L$53</c:f>
              <c:strCache>
                <c:ptCount val="1"/>
                <c:pt idx="0">
                  <c:v>الجامعات الحكومية</c:v>
                </c:pt>
              </c:strCache>
            </c:strRef>
          </c:tx>
          <c:spPr>
            <a:solidFill>
              <a:srgbClr val="00B1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'T08'!$K$55:$K$56</c:f>
              <c:strCache>
                <c:ptCount val="2"/>
                <c:pt idx="0">
                  <c:v>2012/2011</c:v>
                </c:pt>
                <c:pt idx="1">
                  <c:v>2015/2014</c:v>
                </c:pt>
              </c:strCache>
            </c:strRef>
          </c:cat>
          <c:val>
            <c:numRef>
              <c:f>'T08'!$L$55:$L$56</c:f>
              <c:numCache>
                <c:formatCode>0.0</c:formatCode>
                <c:ptCount val="2"/>
                <c:pt idx="0" formatCode="General">
                  <c:v>63.4</c:v>
                </c:pt>
                <c:pt idx="1">
                  <c:v>56.8</c:v>
                </c:pt>
              </c:numCache>
            </c:numRef>
          </c:val>
          <c:extLst>
            <c:ext xmlns:c16="http://schemas.microsoft.com/office/drawing/2014/chart" uri="{C3380CC4-5D6E-409C-BE32-E72D297353CC}">
              <c16:uniqueId val="{00000000-0949-4250-ABDE-88F65C9AB6CE}"/>
            </c:ext>
          </c:extLst>
        </c:ser>
        <c:ser>
          <c:idx val="1"/>
          <c:order val="1"/>
          <c:tx>
            <c:strRef>
              <c:f>'T08'!$M$53</c:f>
              <c:strCache>
                <c:ptCount val="1"/>
                <c:pt idx="0">
                  <c:v>الجامعات والكليات الخاصة</c:v>
                </c:pt>
              </c:strCache>
            </c:strRef>
          </c:tx>
          <c:spPr>
            <a:solidFill>
              <a:srgbClr val="8BE3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'T08'!$K$55:$K$56</c:f>
              <c:strCache>
                <c:ptCount val="2"/>
                <c:pt idx="0">
                  <c:v>2012/2011</c:v>
                </c:pt>
                <c:pt idx="1">
                  <c:v>2015/2014</c:v>
                </c:pt>
              </c:strCache>
            </c:strRef>
          </c:cat>
          <c:val>
            <c:numRef>
              <c:f>'T08'!$M$55:$M$56</c:f>
              <c:numCache>
                <c:formatCode>General</c:formatCode>
                <c:ptCount val="2"/>
                <c:pt idx="0">
                  <c:v>32.200000000000003</c:v>
                </c:pt>
                <c:pt idx="1">
                  <c:v>38</c:v>
                </c:pt>
              </c:numCache>
            </c:numRef>
          </c:val>
          <c:extLst>
            <c:ext xmlns:c16="http://schemas.microsoft.com/office/drawing/2014/chart" uri="{C3380CC4-5D6E-409C-BE32-E72D297353CC}">
              <c16:uniqueId val="{00000001-0949-4250-ABDE-88F65C9AB6CE}"/>
            </c:ext>
          </c:extLst>
        </c:ser>
        <c:ser>
          <c:idx val="2"/>
          <c:order val="2"/>
          <c:tx>
            <c:strRef>
              <c:f>'T08'!$N$53</c:f>
              <c:strCache>
                <c:ptCount val="1"/>
                <c:pt idx="0">
                  <c:v>الجامعات والكليات بالخارج</c:v>
                </c:pt>
              </c:strCache>
            </c:strRef>
          </c:tx>
          <c:spPr>
            <a:solidFill>
              <a:srgbClr val="D9F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'T08'!$K$55:$K$56</c:f>
              <c:strCache>
                <c:ptCount val="2"/>
                <c:pt idx="0">
                  <c:v>2012/2011</c:v>
                </c:pt>
                <c:pt idx="1">
                  <c:v>2015/2014</c:v>
                </c:pt>
              </c:strCache>
            </c:strRef>
          </c:cat>
          <c:val>
            <c:numRef>
              <c:f>'T08'!$N$55:$N$56</c:f>
              <c:numCache>
                <c:formatCode>General</c:formatCode>
                <c:ptCount val="2"/>
                <c:pt idx="0" formatCode="0.0">
                  <c:v>4.4000000000000004</c:v>
                </c:pt>
                <c:pt idx="1">
                  <c:v>5.2</c:v>
                </c:pt>
              </c:numCache>
            </c:numRef>
          </c:val>
          <c:extLst>
            <c:ext xmlns:c16="http://schemas.microsoft.com/office/drawing/2014/chart" uri="{C3380CC4-5D6E-409C-BE32-E72D297353CC}">
              <c16:uniqueId val="{00000002-0949-4250-ABDE-88F65C9AB6CE}"/>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589020824502119E-2"/>
          <c:y val="0.16653875352081332"/>
          <c:w val="0.94915803013327038"/>
          <c:h val="0.67690964401083131"/>
        </c:manualLayout>
      </c:layout>
      <c:lineChart>
        <c:grouping val="standard"/>
        <c:varyColors val="0"/>
        <c:ser>
          <c:idx val="0"/>
          <c:order val="0"/>
          <c:tx>
            <c:strRef>
              <c:f>'T02'!$O$12:$O$13</c:f>
              <c:strCache>
                <c:ptCount val="2"/>
                <c:pt idx="0">
                  <c:v>الإمارات</c:v>
                </c:pt>
                <c:pt idx="1">
                  <c:v>UAE</c:v>
                </c:pt>
              </c:strCache>
            </c:strRef>
          </c:tx>
          <c:spPr>
            <a:ln w="28575" cap="rnd">
              <a:solidFill>
                <a:srgbClr val="000000"/>
              </a:solidFill>
              <a:round/>
            </a:ln>
            <a:effectLst/>
          </c:spPr>
          <c:marker>
            <c:symbol val="none"/>
          </c:marker>
          <c:cat>
            <c:strRef>
              <c:f>'T02'!$N$14:$N$17</c:f>
              <c:strCache>
                <c:ptCount val="4"/>
                <c:pt idx="0">
                  <c:v>2011/2012</c:v>
                </c:pt>
                <c:pt idx="1">
                  <c:v>2012/2013</c:v>
                </c:pt>
                <c:pt idx="2">
                  <c:v>2013/2014</c:v>
                </c:pt>
                <c:pt idx="3">
                  <c:v>2014/2015</c:v>
                </c:pt>
              </c:strCache>
            </c:strRef>
          </c:cat>
          <c:val>
            <c:numRef>
              <c:f>'T02'!$O$14:$O$17</c:f>
              <c:numCache>
                <c:formatCode>0.0</c:formatCode>
                <c:ptCount val="4"/>
                <c:pt idx="0">
                  <c:v>2.5348469052859186</c:v>
                </c:pt>
                <c:pt idx="1">
                  <c:v>14.796369866882566</c:v>
                </c:pt>
                <c:pt idx="2">
                  <c:v>7.0404054486259522</c:v>
                </c:pt>
                <c:pt idx="3">
                  <c:v>-4.8113756856976497</c:v>
                </c:pt>
              </c:numCache>
            </c:numRef>
          </c:val>
          <c:smooth val="0"/>
          <c:extLst>
            <c:ext xmlns:c16="http://schemas.microsoft.com/office/drawing/2014/chart" uri="{C3380CC4-5D6E-409C-BE32-E72D297353CC}">
              <c16:uniqueId val="{00000000-1031-4596-959E-15BA2F07031D}"/>
            </c:ext>
          </c:extLst>
        </c:ser>
        <c:ser>
          <c:idx val="5"/>
          <c:order val="1"/>
          <c:tx>
            <c:strRef>
              <c:f>'T02'!$P$12:$P$13</c:f>
              <c:strCache>
                <c:ptCount val="2"/>
                <c:pt idx="0">
                  <c:v>البحرين</c:v>
                </c:pt>
                <c:pt idx="1">
                  <c:v>Bahrain</c:v>
                </c:pt>
              </c:strCache>
            </c:strRef>
          </c:tx>
          <c:spPr>
            <a:ln w="28575" cap="rnd">
              <a:solidFill>
                <a:srgbClr val="E20000"/>
              </a:solidFill>
              <a:round/>
            </a:ln>
            <a:effectLst/>
          </c:spPr>
          <c:marker>
            <c:symbol val="none"/>
          </c:marker>
          <c:cat>
            <c:strRef>
              <c:f>'T02'!$N$14:$N$17</c:f>
              <c:strCache>
                <c:ptCount val="4"/>
                <c:pt idx="0">
                  <c:v>2011/2012</c:v>
                </c:pt>
                <c:pt idx="1">
                  <c:v>2012/2013</c:v>
                </c:pt>
                <c:pt idx="2">
                  <c:v>2013/2014</c:v>
                </c:pt>
                <c:pt idx="3">
                  <c:v>2014/2015</c:v>
                </c:pt>
              </c:strCache>
            </c:strRef>
          </c:cat>
          <c:val>
            <c:numRef>
              <c:f>'T02'!$P$14:$P$17</c:f>
              <c:numCache>
                <c:formatCode>0.0</c:formatCode>
                <c:ptCount val="4"/>
                <c:pt idx="0">
                  <c:v>5.0999999999999996</c:v>
                </c:pt>
                <c:pt idx="1">
                  <c:v>7.2530136709542727</c:v>
                </c:pt>
                <c:pt idx="2">
                  <c:v>9.2333291473062928</c:v>
                </c:pt>
                <c:pt idx="3">
                  <c:v>1.8107090506711121</c:v>
                </c:pt>
              </c:numCache>
            </c:numRef>
          </c:val>
          <c:smooth val="0"/>
          <c:extLst>
            <c:ext xmlns:c16="http://schemas.microsoft.com/office/drawing/2014/chart" uri="{C3380CC4-5D6E-409C-BE32-E72D297353CC}">
              <c16:uniqueId val="{00000005-1031-4596-959E-15BA2F07031D}"/>
            </c:ext>
          </c:extLst>
        </c:ser>
        <c:ser>
          <c:idx val="1"/>
          <c:order val="2"/>
          <c:tx>
            <c:strRef>
              <c:f>'T02'!$Q$12:$Q$13</c:f>
              <c:strCache>
                <c:ptCount val="2"/>
                <c:pt idx="0">
                  <c:v>السعودية</c:v>
                </c:pt>
                <c:pt idx="1">
                  <c:v>KSA</c:v>
                </c:pt>
              </c:strCache>
            </c:strRef>
          </c:tx>
          <c:spPr>
            <a:ln w="28575" cap="rnd">
              <a:solidFill>
                <a:srgbClr val="008035"/>
              </a:solidFill>
              <a:round/>
            </a:ln>
            <a:effectLst/>
          </c:spPr>
          <c:marker>
            <c:symbol val="none"/>
          </c:marker>
          <c:cat>
            <c:strRef>
              <c:f>'T02'!$N$14:$N$17</c:f>
              <c:strCache>
                <c:ptCount val="4"/>
                <c:pt idx="0">
                  <c:v>2011/2012</c:v>
                </c:pt>
                <c:pt idx="1">
                  <c:v>2012/2013</c:v>
                </c:pt>
                <c:pt idx="2">
                  <c:v>2013/2014</c:v>
                </c:pt>
                <c:pt idx="3">
                  <c:v>2014/2015</c:v>
                </c:pt>
              </c:strCache>
            </c:strRef>
          </c:cat>
          <c:val>
            <c:numRef>
              <c:f>'T02'!$Q$14:$Q$17</c:f>
              <c:numCache>
                <c:formatCode>0.0</c:formatCode>
                <c:ptCount val="4"/>
                <c:pt idx="0">
                  <c:v>-5.9180257305466544</c:v>
                </c:pt>
                <c:pt idx="1">
                  <c:v>-5.9180257305466544</c:v>
                </c:pt>
                <c:pt idx="2">
                  <c:v>11.787551597226459</c:v>
                </c:pt>
                <c:pt idx="3">
                  <c:v>17.492178405122235</c:v>
                </c:pt>
              </c:numCache>
            </c:numRef>
          </c:val>
          <c:smooth val="0"/>
          <c:extLst>
            <c:ext xmlns:c16="http://schemas.microsoft.com/office/drawing/2014/chart" uri="{C3380CC4-5D6E-409C-BE32-E72D297353CC}">
              <c16:uniqueId val="{00000001-1031-4596-959E-15BA2F07031D}"/>
            </c:ext>
          </c:extLst>
        </c:ser>
        <c:ser>
          <c:idx val="6"/>
          <c:order val="3"/>
          <c:tx>
            <c:strRef>
              <c:f>'T02'!$R$12:$R$13</c:f>
              <c:strCache>
                <c:ptCount val="2"/>
                <c:pt idx="0">
                  <c:v>عمان</c:v>
                </c:pt>
                <c:pt idx="1">
                  <c:v>Oman</c:v>
                </c:pt>
              </c:strCache>
            </c:strRef>
          </c:tx>
          <c:spPr>
            <a:ln w="28575" cap="rnd">
              <a:solidFill>
                <a:schemeClr val="bg1">
                  <a:lumMod val="65000"/>
                </a:schemeClr>
              </a:solidFill>
              <a:round/>
            </a:ln>
            <a:effectLst/>
          </c:spPr>
          <c:marker>
            <c:symbol val="none"/>
          </c:marker>
          <c:cat>
            <c:strRef>
              <c:f>'T02'!$N$14:$N$17</c:f>
              <c:strCache>
                <c:ptCount val="4"/>
                <c:pt idx="0">
                  <c:v>2011/2012</c:v>
                </c:pt>
                <c:pt idx="1">
                  <c:v>2012/2013</c:v>
                </c:pt>
                <c:pt idx="2">
                  <c:v>2013/2014</c:v>
                </c:pt>
                <c:pt idx="3">
                  <c:v>2014/2015</c:v>
                </c:pt>
              </c:strCache>
            </c:strRef>
          </c:cat>
          <c:val>
            <c:numRef>
              <c:f>'T02'!$R$14:$R$17</c:f>
              <c:numCache>
                <c:formatCode>0.0</c:formatCode>
                <c:ptCount val="4"/>
                <c:pt idx="0">
                  <c:v>9.2765031518991385</c:v>
                </c:pt>
                <c:pt idx="1">
                  <c:v>13.685661525657364</c:v>
                </c:pt>
                <c:pt idx="2">
                  <c:v>12.010706687103932</c:v>
                </c:pt>
                <c:pt idx="3">
                  <c:v>7.5631625171054511</c:v>
                </c:pt>
              </c:numCache>
            </c:numRef>
          </c:val>
          <c:smooth val="0"/>
          <c:extLst>
            <c:ext xmlns:c16="http://schemas.microsoft.com/office/drawing/2014/chart" uri="{C3380CC4-5D6E-409C-BE32-E72D297353CC}">
              <c16:uniqueId val="{00000006-1031-4596-959E-15BA2F07031D}"/>
            </c:ext>
          </c:extLst>
        </c:ser>
        <c:ser>
          <c:idx val="2"/>
          <c:order val="4"/>
          <c:tx>
            <c:strRef>
              <c:f>'T02'!$S$12:$S$13</c:f>
              <c:strCache>
                <c:ptCount val="2"/>
                <c:pt idx="0">
                  <c:v>قطر</c:v>
                </c:pt>
                <c:pt idx="1">
                  <c:v>Qatar</c:v>
                </c:pt>
              </c:strCache>
            </c:strRef>
          </c:tx>
          <c:spPr>
            <a:ln w="28575" cap="rnd">
              <a:solidFill>
                <a:srgbClr val="99154C"/>
              </a:solidFill>
              <a:round/>
            </a:ln>
            <a:effectLst/>
          </c:spPr>
          <c:marker>
            <c:symbol val="none"/>
          </c:marker>
          <c:cat>
            <c:strRef>
              <c:f>'T02'!$N$14:$N$17</c:f>
              <c:strCache>
                <c:ptCount val="4"/>
                <c:pt idx="0">
                  <c:v>2011/2012</c:v>
                </c:pt>
                <c:pt idx="1">
                  <c:v>2012/2013</c:v>
                </c:pt>
                <c:pt idx="2">
                  <c:v>2013/2014</c:v>
                </c:pt>
                <c:pt idx="3">
                  <c:v>2014/2015</c:v>
                </c:pt>
              </c:strCache>
            </c:strRef>
          </c:cat>
          <c:val>
            <c:numRef>
              <c:f>'T02'!$S$14:$S$17</c:f>
              <c:numCache>
                <c:formatCode>0.0</c:formatCode>
                <c:ptCount val="4"/>
                <c:pt idx="0">
                  <c:v>47.317399298011033</c:v>
                </c:pt>
                <c:pt idx="1">
                  <c:v>14.632970274563196</c:v>
                </c:pt>
                <c:pt idx="2">
                  <c:v>-9.5583323023629845</c:v>
                </c:pt>
                <c:pt idx="3">
                  <c:v>11.195009848982272</c:v>
                </c:pt>
              </c:numCache>
            </c:numRef>
          </c:val>
          <c:smooth val="0"/>
          <c:extLst>
            <c:ext xmlns:c16="http://schemas.microsoft.com/office/drawing/2014/chart" uri="{C3380CC4-5D6E-409C-BE32-E72D297353CC}">
              <c16:uniqueId val="{00000002-1031-4596-959E-15BA2F07031D}"/>
            </c:ext>
          </c:extLst>
        </c:ser>
        <c:ser>
          <c:idx val="3"/>
          <c:order val="5"/>
          <c:tx>
            <c:strRef>
              <c:f>'T02'!$T$12:$T$13</c:f>
              <c:strCache>
                <c:ptCount val="2"/>
                <c:pt idx="0">
                  <c:v>الكويت</c:v>
                </c:pt>
                <c:pt idx="1">
                  <c:v>Kuwait</c:v>
                </c:pt>
              </c:strCache>
            </c:strRef>
          </c:tx>
          <c:spPr>
            <a:ln w="28575" cap="rnd">
              <a:solidFill>
                <a:srgbClr val="00B1E6"/>
              </a:solidFill>
              <a:round/>
            </a:ln>
            <a:effectLst/>
          </c:spPr>
          <c:marker>
            <c:symbol val="none"/>
          </c:marker>
          <c:cat>
            <c:strRef>
              <c:f>'T02'!$N$14:$N$17</c:f>
              <c:strCache>
                <c:ptCount val="4"/>
                <c:pt idx="0">
                  <c:v>2011/2012</c:v>
                </c:pt>
                <c:pt idx="1">
                  <c:v>2012/2013</c:v>
                </c:pt>
                <c:pt idx="2">
                  <c:v>2013/2014</c:v>
                </c:pt>
                <c:pt idx="3">
                  <c:v>2014/2015</c:v>
                </c:pt>
              </c:strCache>
            </c:strRef>
          </c:cat>
          <c:val>
            <c:numRef>
              <c:f>'T02'!$T$14:$T$17</c:f>
              <c:numCache>
                <c:formatCode>0.0</c:formatCode>
                <c:ptCount val="4"/>
                <c:pt idx="0">
                  <c:v>12.977997766577129</c:v>
                </c:pt>
                <c:pt idx="1">
                  <c:v>3.2030561269468114</c:v>
                </c:pt>
                <c:pt idx="2">
                  <c:v>3.0208117622696209</c:v>
                </c:pt>
                <c:pt idx="3">
                  <c:v>-7.0353526470514335E-2</c:v>
                </c:pt>
              </c:numCache>
            </c:numRef>
          </c:val>
          <c:smooth val="0"/>
          <c:extLst>
            <c:ext xmlns:c16="http://schemas.microsoft.com/office/drawing/2014/chart" uri="{C3380CC4-5D6E-409C-BE32-E72D297353CC}">
              <c16:uniqueId val="{00000003-1031-4596-959E-15BA2F07031D}"/>
            </c:ext>
          </c:extLst>
        </c:ser>
        <c:ser>
          <c:idx val="4"/>
          <c:order val="6"/>
          <c:tx>
            <c:strRef>
              <c:f>'T02'!$U$12:$U$13</c:f>
              <c:strCache>
                <c:ptCount val="2"/>
                <c:pt idx="0">
                  <c:v>مجلس التعاون </c:v>
                </c:pt>
                <c:pt idx="1">
                  <c:v>GCC</c:v>
                </c:pt>
              </c:strCache>
            </c:strRef>
          </c:tx>
          <c:spPr>
            <a:ln w="28575" cap="rnd">
              <a:solidFill>
                <a:srgbClr val="9D8E59"/>
              </a:solidFill>
              <a:round/>
            </a:ln>
            <a:effectLst/>
          </c:spPr>
          <c:marker>
            <c:symbol val="none"/>
          </c:marker>
          <c:cat>
            <c:strRef>
              <c:f>'T02'!$N$14:$N$17</c:f>
              <c:strCache>
                <c:ptCount val="4"/>
                <c:pt idx="0">
                  <c:v>2011/2012</c:v>
                </c:pt>
                <c:pt idx="1">
                  <c:v>2012/2013</c:v>
                </c:pt>
                <c:pt idx="2">
                  <c:v>2013/2014</c:v>
                </c:pt>
                <c:pt idx="3">
                  <c:v>2014/2015</c:v>
                </c:pt>
              </c:strCache>
            </c:strRef>
          </c:cat>
          <c:val>
            <c:numRef>
              <c:f>'T02'!$U$14:$U$17</c:f>
              <c:numCache>
                <c:formatCode>0.0</c:formatCode>
                <c:ptCount val="4"/>
                <c:pt idx="0">
                  <c:v>5.2478116233079364</c:v>
                </c:pt>
                <c:pt idx="1">
                  <c:v>6.6279297958208545</c:v>
                </c:pt>
                <c:pt idx="2">
                  <c:v>6.8480983283854391</c:v>
                </c:pt>
                <c:pt idx="3">
                  <c:v>5.3297585257413607</c:v>
                </c:pt>
              </c:numCache>
            </c:numRef>
          </c:val>
          <c:smooth val="0"/>
          <c:extLst>
            <c:ext xmlns:c16="http://schemas.microsoft.com/office/drawing/2014/chart" uri="{C3380CC4-5D6E-409C-BE32-E72D297353CC}">
              <c16:uniqueId val="{00000004-1031-4596-959E-15BA2F07031D}"/>
            </c:ext>
          </c:extLst>
        </c:ser>
        <c:dLbls>
          <c:showLegendKey val="0"/>
          <c:showVal val="0"/>
          <c:showCatName val="0"/>
          <c:showSerName val="0"/>
          <c:showPercent val="0"/>
          <c:showBubbleSize val="0"/>
        </c:dLbls>
        <c:smooth val="0"/>
        <c:axId val="1885873760"/>
        <c:axId val="1885874848"/>
      </c:lineChart>
      <c:catAx>
        <c:axId val="18858737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Academic Year </a:t>
                </a:r>
                <a:r>
                  <a:rPr lang="ar-OM" sz="1000" b="0" i="0" baseline="0">
                    <a:effectLst/>
                  </a:rPr>
                  <a:t>العام الأكاديمي </a:t>
                </a:r>
                <a:endParaRPr lang="en-US" sz="1000">
                  <a:effectLst/>
                </a:endParaRPr>
              </a:p>
            </c:rich>
          </c:tx>
          <c:layout>
            <c:manualLayout>
              <c:xMode val="edge"/>
              <c:yMode val="edge"/>
              <c:x val="0.38094745697393345"/>
              <c:y val="0.935291957352892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0" spcFirstLastPara="1" vertOverflow="ellipsis" wrap="square" anchor="t" anchorCtr="0"/>
          <a:lstStyle/>
          <a:p>
            <a:pPr>
              <a:defRPr sz="1100" b="1" i="0" u="none" strike="noStrike" kern="1200" baseline="0">
                <a:solidFill>
                  <a:schemeClr val="tx1">
                    <a:lumMod val="65000"/>
                    <a:lumOff val="35000"/>
                  </a:schemeClr>
                </a:solidFill>
                <a:latin typeface="+mn-lt"/>
                <a:ea typeface="+mn-ea"/>
                <a:cs typeface="+mn-cs"/>
              </a:defRPr>
            </a:pPr>
            <a:endParaRPr lang="en-US"/>
          </a:p>
        </c:txPr>
        <c:crossAx val="1885874848"/>
        <c:crossesAt val="0"/>
        <c:auto val="1"/>
        <c:lblAlgn val="ctr"/>
        <c:lblOffset val="100"/>
        <c:noMultiLvlLbl val="0"/>
      </c:catAx>
      <c:valAx>
        <c:axId val="1885874848"/>
        <c:scaling>
          <c:orientation val="minMax"/>
          <c:max val="50"/>
          <c:min val="-1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9123003287784036E-2"/>
              <c:y val="9.514368696595461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873760"/>
        <c:crossesAt val="1"/>
        <c:crossBetween val="between"/>
        <c:majorUnit val="10"/>
        <c:minorUnit val="5"/>
      </c:valAx>
      <c:spPr>
        <a:noFill/>
        <a:ln>
          <a:solidFill>
            <a:schemeClr val="bg2"/>
          </a:solidFill>
        </a:ln>
        <a:effectLst/>
      </c:spPr>
    </c:plotArea>
    <c:legend>
      <c:legendPos val="b"/>
      <c:layout>
        <c:manualLayout>
          <c:xMode val="edge"/>
          <c:yMode val="edge"/>
          <c:x val="5.9477234297292479E-2"/>
          <c:y val="2.6048720741468625E-3"/>
          <c:w val="0.94052276570270754"/>
          <c:h val="0.151979067710079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'T08'!$L$69</c:f>
              <c:strCache>
                <c:ptCount val="1"/>
                <c:pt idx="0">
                  <c:v>الجامعات الحكومية</c:v>
                </c:pt>
              </c:strCache>
            </c:strRef>
          </c:tx>
          <c:spPr>
            <a:solidFill>
              <a:srgbClr val="00803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'T08'!$K$71:$K$72</c:f>
              <c:strCache>
                <c:ptCount val="2"/>
                <c:pt idx="0">
                  <c:v>2012/2011</c:v>
                </c:pt>
                <c:pt idx="1">
                  <c:v>2015/2014</c:v>
                </c:pt>
              </c:strCache>
            </c:strRef>
          </c:cat>
          <c:val>
            <c:numRef>
              <c:f>'T08'!$L$71:$L$72</c:f>
              <c:numCache>
                <c:formatCode>0.0</c:formatCode>
                <c:ptCount val="2"/>
                <c:pt idx="0">
                  <c:v>76.64168812995598</c:v>
                </c:pt>
                <c:pt idx="1">
                  <c:v>77.933645712339342</c:v>
                </c:pt>
              </c:numCache>
            </c:numRef>
          </c:val>
          <c:extLst>
            <c:ext xmlns:c16="http://schemas.microsoft.com/office/drawing/2014/chart" uri="{C3380CC4-5D6E-409C-BE32-E72D297353CC}">
              <c16:uniqueId val="{00000000-4D50-46F4-8F4E-C5A8E33885F2}"/>
            </c:ext>
          </c:extLst>
        </c:ser>
        <c:ser>
          <c:idx val="1"/>
          <c:order val="1"/>
          <c:tx>
            <c:strRef>
              <c:f>'T08'!$M$69</c:f>
              <c:strCache>
                <c:ptCount val="1"/>
                <c:pt idx="0">
                  <c:v>الجامعات والكليات الخاصة</c:v>
                </c:pt>
              </c:strCache>
            </c:strRef>
          </c:tx>
          <c:spPr>
            <a:solidFill>
              <a:srgbClr val="00B4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'T08'!$K$71:$K$72</c:f>
              <c:strCache>
                <c:ptCount val="2"/>
                <c:pt idx="0">
                  <c:v>2012/2011</c:v>
                </c:pt>
                <c:pt idx="1">
                  <c:v>2015/2014</c:v>
                </c:pt>
              </c:strCache>
            </c:strRef>
          </c:cat>
          <c:val>
            <c:numRef>
              <c:f>'T08'!$M$71:$M$72</c:f>
              <c:numCache>
                <c:formatCode>0.0</c:formatCode>
                <c:ptCount val="2"/>
                <c:pt idx="0">
                  <c:v>4.2463995271799124</c:v>
                </c:pt>
                <c:pt idx="1">
                  <c:v>4.9375844928813102</c:v>
                </c:pt>
              </c:numCache>
            </c:numRef>
          </c:val>
          <c:extLst>
            <c:ext xmlns:c16="http://schemas.microsoft.com/office/drawing/2014/chart" uri="{C3380CC4-5D6E-409C-BE32-E72D297353CC}">
              <c16:uniqueId val="{00000001-4D50-46F4-8F4E-C5A8E33885F2}"/>
            </c:ext>
          </c:extLst>
        </c:ser>
        <c:ser>
          <c:idx val="2"/>
          <c:order val="2"/>
          <c:tx>
            <c:strRef>
              <c:f>'T08'!$N$69</c:f>
              <c:strCache>
                <c:ptCount val="1"/>
                <c:pt idx="0">
                  <c:v>الجامعات والكليات بالخارج</c:v>
                </c:pt>
              </c:strCache>
            </c:strRef>
          </c:tx>
          <c:spPr>
            <a:solidFill>
              <a:srgbClr val="21FF7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'T08'!$K$71:$K$72</c:f>
              <c:strCache>
                <c:ptCount val="2"/>
                <c:pt idx="0">
                  <c:v>2012/2011</c:v>
                </c:pt>
                <c:pt idx="1">
                  <c:v>2015/2014</c:v>
                </c:pt>
              </c:strCache>
            </c:strRef>
          </c:cat>
          <c:val>
            <c:numRef>
              <c:f>'T08'!$N$71:$N$72</c:f>
              <c:numCache>
                <c:formatCode>0.0</c:formatCode>
                <c:ptCount val="2"/>
                <c:pt idx="0">
                  <c:v>12.64945837184171</c:v>
                </c:pt>
                <c:pt idx="1">
                  <c:v>9.7026908043360525</c:v>
                </c:pt>
              </c:numCache>
            </c:numRef>
          </c:val>
          <c:extLst>
            <c:ext xmlns:c16="http://schemas.microsoft.com/office/drawing/2014/chart" uri="{C3380CC4-5D6E-409C-BE32-E72D297353CC}">
              <c16:uniqueId val="{00000002-4D50-46F4-8F4E-C5A8E33885F2}"/>
            </c:ext>
          </c:extLst>
        </c:ser>
        <c:ser>
          <c:idx val="3"/>
          <c:order val="3"/>
          <c:tx>
            <c:strRef>
              <c:f>'T08'!$P$69</c:f>
              <c:strCache>
                <c:ptCount val="1"/>
                <c:pt idx="0">
                  <c:v>أخرى</c:v>
                </c:pt>
              </c:strCache>
            </c:strRef>
          </c:tx>
          <c:spPr>
            <a:solidFill>
              <a:srgbClr val="A7FFC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50-46F4-8F4E-C5A8E33885F2}"/>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50-46F4-8F4E-C5A8E33885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'T08'!$K$71:$K$72</c:f>
              <c:strCache>
                <c:ptCount val="2"/>
                <c:pt idx="0">
                  <c:v>2012/2011</c:v>
                </c:pt>
                <c:pt idx="1">
                  <c:v>2015/2014</c:v>
                </c:pt>
              </c:strCache>
            </c:strRef>
          </c:cat>
          <c:val>
            <c:numRef>
              <c:f>'T08'!$O$71:$O$72</c:f>
              <c:numCache>
                <c:formatCode>0.0</c:formatCode>
                <c:ptCount val="2"/>
                <c:pt idx="0">
                  <c:v>6.4624539710223985</c:v>
                </c:pt>
                <c:pt idx="1">
                  <c:v>7.4260789904433011</c:v>
                </c:pt>
              </c:numCache>
            </c:numRef>
          </c:val>
          <c:extLst>
            <c:ext xmlns:c16="http://schemas.microsoft.com/office/drawing/2014/chart" uri="{C3380CC4-5D6E-409C-BE32-E72D297353CC}">
              <c16:uniqueId val="{00000005-4D50-46F4-8F4E-C5A8E33885F2}"/>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2.5150586425104312E-2"/>
          <c:y val="0.89409667541557303"/>
          <c:w val="0.94969882714979137"/>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12592592592593E-2"/>
          <c:y val="0.16556072129209104"/>
          <c:w val="0.95538740740740735"/>
          <c:h val="0.63269166666666665"/>
        </c:manualLayout>
      </c:layout>
      <c:barChart>
        <c:barDir val="col"/>
        <c:grouping val="clustered"/>
        <c:varyColors val="0"/>
        <c:ser>
          <c:idx val="0"/>
          <c:order val="0"/>
          <c:tx>
            <c:strRef>
              <c:f>'T09'!$P$5:$P$6</c:f>
              <c:strCache>
                <c:ptCount val="2"/>
                <c:pt idx="0">
                  <c:v>السعودية</c:v>
                </c:pt>
                <c:pt idx="1">
                  <c:v>KSA</c:v>
                </c:pt>
              </c:strCache>
            </c:strRef>
          </c:tx>
          <c:spPr>
            <a:solidFill>
              <a:srgbClr val="008035"/>
            </a:solidFill>
            <a:ln>
              <a:noFill/>
            </a:ln>
            <a:effectLst/>
          </c:spPr>
          <c:invertIfNegative val="0"/>
          <c:dLbls>
            <c:dLbl>
              <c:idx val="2"/>
              <c:layout>
                <c:manualLayout>
                  <c:x val="-2.3458044548489839E-3"/>
                  <c:y val="1.51190476190475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85-4AE8-ADD4-568CE4D3C8FF}"/>
                </c:ext>
              </c:extLst>
            </c:dLbl>
            <c:dLbl>
              <c:idx val="3"/>
              <c:layout>
                <c:manualLayout>
                  <c:x val="0"/>
                  <c:y val="2.01587301587301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85-4AE8-ADD4-568CE4D3C8F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'T09'!$O$8:$O$11</c:f>
              <c:strCache>
                <c:ptCount val="4"/>
                <c:pt idx="0">
                  <c:v>2011/2012</c:v>
                </c:pt>
                <c:pt idx="1">
                  <c:v>2012/2013</c:v>
                </c:pt>
                <c:pt idx="2">
                  <c:v>2013/2014</c:v>
                </c:pt>
                <c:pt idx="3">
                  <c:v>2014/2015</c:v>
                </c:pt>
              </c:strCache>
            </c:strRef>
          </c:cat>
          <c:val>
            <c:numRef>
              <c:f>'T09'!$P$8:$P$11</c:f>
              <c:numCache>
                <c:formatCode>0.00</c:formatCode>
                <c:ptCount val="4"/>
                <c:pt idx="0">
                  <c:v>6.1</c:v>
                </c:pt>
                <c:pt idx="1">
                  <c:v>10.3</c:v>
                </c:pt>
                <c:pt idx="2">
                  <c:v>11.69</c:v>
                </c:pt>
                <c:pt idx="3">
                  <c:v>11.75</c:v>
                </c:pt>
              </c:numCache>
            </c:numRef>
          </c:val>
          <c:extLst>
            <c:ext xmlns:c16="http://schemas.microsoft.com/office/drawing/2014/chart" uri="{C3380CC4-5D6E-409C-BE32-E72D297353CC}">
              <c16:uniqueId val="{00000000-F647-4031-9BF7-87189ADD330E}"/>
            </c:ext>
          </c:extLst>
        </c:ser>
        <c:ser>
          <c:idx val="1"/>
          <c:order val="1"/>
          <c:tx>
            <c:strRef>
              <c:f>'T09'!$Q$5:$Q$6</c:f>
              <c:strCache>
                <c:ptCount val="2"/>
                <c:pt idx="0">
                  <c:v>قطر</c:v>
                </c:pt>
                <c:pt idx="1">
                  <c:v>Qatar</c:v>
                </c:pt>
              </c:strCache>
            </c:strRef>
          </c:tx>
          <c:spPr>
            <a:solidFill>
              <a:srgbClr val="99154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'T09'!$O$8:$O$11</c:f>
              <c:strCache>
                <c:ptCount val="4"/>
                <c:pt idx="0">
                  <c:v>2011/2012</c:v>
                </c:pt>
                <c:pt idx="1">
                  <c:v>2012/2013</c:v>
                </c:pt>
                <c:pt idx="2">
                  <c:v>2013/2014</c:v>
                </c:pt>
                <c:pt idx="3">
                  <c:v>2014/2015</c:v>
                </c:pt>
              </c:strCache>
            </c:strRef>
          </c:cat>
          <c:val>
            <c:numRef>
              <c:f>'T09'!$Q$8:$Q$11</c:f>
              <c:numCache>
                <c:formatCode>0.00</c:formatCode>
                <c:ptCount val="4"/>
                <c:pt idx="0">
                  <c:v>0.75</c:v>
                </c:pt>
                <c:pt idx="1">
                  <c:v>0.66</c:v>
                </c:pt>
                <c:pt idx="2" formatCode="0.0">
                  <c:v>1.2</c:v>
                </c:pt>
                <c:pt idx="3" formatCode="General">
                  <c:v>1.2</c:v>
                </c:pt>
              </c:numCache>
            </c:numRef>
          </c:val>
          <c:extLst>
            <c:ext xmlns:c16="http://schemas.microsoft.com/office/drawing/2014/chart" uri="{C3380CC4-5D6E-409C-BE32-E72D297353CC}">
              <c16:uniqueId val="{00000001-F647-4031-9BF7-87189ADD330E}"/>
            </c:ext>
          </c:extLst>
        </c:ser>
        <c:ser>
          <c:idx val="2"/>
          <c:order val="2"/>
          <c:tx>
            <c:strRef>
              <c:f>'T09'!$R$5:$R$6</c:f>
              <c:strCache>
                <c:ptCount val="2"/>
                <c:pt idx="0">
                  <c:v>الكويت</c:v>
                </c:pt>
                <c:pt idx="1">
                  <c:v>Kuwait</c:v>
                </c:pt>
              </c:strCache>
            </c:strRef>
          </c:tx>
          <c:spPr>
            <a:solidFill>
              <a:srgbClr val="00B1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'T09'!$O$8:$O$11</c:f>
              <c:strCache>
                <c:ptCount val="4"/>
                <c:pt idx="0">
                  <c:v>2011/2012</c:v>
                </c:pt>
                <c:pt idx="1">
                  <c:v>2012/2013</c:v>
                </c:pt>
                <c:pt idx="2">
                  <c:v>2013/2014</c:v>
                </c:pt>
                <c:pt idx="3">
                  <c:v>2014/2015</c:v>
                </c:pt>
              </c:strCache>
            </c:strRef>
          </c:cat>
          <c:val>
            <c:numRef>
              <c:f>'T09'!$R$8:$R$11</c:f>
              <c:numCache>
                <c:formatCode>0.00</c:formatCode>
                <c:ptCount val="4"/>
                <c:pt idx="0">
                  <c:v>5.76</c:v>
                </c:pt>
                <c:pt idx="1">
                  <c:v>6.01</c:v>
                </c:pt>
                <c:pt idx="2">
                  <c:v>6.33</c:v>
                </c:pt>
                <c:pt idx="3">
                  <c:v>6.61</c:v>
                </c:pt>
              </c:numCache>
            </c:numRef>
          </c:val>
          <c:extLst>
            <c:ext xmlns:c16="http://schemas.microsoft.com/office/drawing/2014/chart" uri="{C3380CC4-5D6E-409C-BE32-E72D297353CC}">
              <c16:uniqueId val="{00000002-F647-4031-9BF7-87189ADD330E}"/>
            </c:ext>
          </c:extLst>
        </c:ser>
        <c:dLbls>
          <c:showLegendKey val="0"/>
          <c:showVal val="0"/>
          <c:showCatName val="0"/>
          <c:showSerName val="0"/>
          <c:showPercent val="0"/>
          <c:showBubbleSize val="0"/>
        </c:dLbls>
        <c:gapWidth val="120"/>
        <c:overlap val="-10"/>
        <c:axId val="1884512304"/>
        <c:axId val="1884510672"/>
      </c:barChart>
      <c:catAx>
        <c:axId val="18845123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520222222222222"/>
              <c:y val="0.9192793650793650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84510672"/>
        <c:crosses val="autoZero"/>
        <c:auto val="1"/>
        <c:lblAlgn val="ctr"/>
        <c:lblOffset val="100"/>
        <c:noMultiLvlLbl val="0"/>
      </c:catAx>
      <c:valAx>
        <c:axId val="1884510672"/>
        <c:scaling>
          <c:orientation val="minMax"/>
          <c:max val="12"/>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endParaRPr lang="en-US" sz="1000"/>
              </a:p>
              <a:p>
                <a:pPr>
                  <a:defRPr/>
                </a:pPr>
                <a:r>
                  <a:rPr lang="ar-OM" sz="1000"/>
                  <a:t>(000)</a:t>
                </a:r>
                <a:endParaRPr lang="en-US" sz="1000"/>
              </a:p>
            </c:rich>
          </c:tx>
          <c:layout>
            <c:manualLayout>
              <c:xMode val="edge"/>
              <c:yMode val="edge"/>
              <c:x val="1.2574814814814815E-2"/>
              <c:y val="3.8293650793650796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512304"/>
        <c:crosses val="autoZero"/>
        <c:crossBetween val="between"/>
      </c:valAx>
      <c:spPr>
        <a:noFill/>
        <a:ln>
          <a:noFill/>
        </a:ln>
        <a:effectLst/>
      </c:spPr>
    </c:plotArea>
    <c:legend>
      <c:legendPos val="b"/>
      <c:layout>
        <c:manualLayout>
          <c:xMode val="edge"/>
          <c:yMode val="edge"/>
          <c:x val="0.49585910101015512"/>
          <c:y val="1.0748015873015871E-2"/>
          <c:w val="0.50204943884478548"/>
          <c:h val="9.21884920634920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9203703703704E-2"/>
          <c:y val="8.2875000000000004E-2"/>
          <c:w val="0.94890796296296298"/>
          <c:h val="0.70945119047619043"/>
        </c:manualLayout>
      </c:layout>
      <c:lineChart>
        <c:grouping val="standard"/>
        <c:varyColors val="0"/>
        <c:ser>
          <c:idx val="0"/>
          <c:order val="0"/>
          <c:tx>
            <c:strRef>
              <c:f>'T09'!$P$16:$P$17</c:f>
              <c:strCache>
                <c:ptCount val="2"/>
                <c:pt idx="0">
                  <c:v>السعودية</c:v>
                </c:pt>
                <c:pt idx="1">
                  <c:v>KSA</c:v>
                </c:pt>
              </c:strCache>
            </c:strRef>
          </c:tx>
          <c:spPr>
            <a:ln w="28575" cap="rnd">
              <a:solidFill>
                <a:srgbClr val="008035"/>
              </a:solidFill>
              <a:round/>
            </a:ln>
            <a:effectLst/>
          </c:spPr>
          <c:marker>
            <c:symbol val="none"/>
          </c:marker>
          <c:cat>
            <c:strRef>
              <c:f>'T09'!$O$18:$O$21</c:f>
              <c:strCache>
                <c:ptCount val="4"/>
                <c:pt idx="0">
                  <c:v>2011/2012</c:v>
                </c:pt>
                <c:pt idx="1">
                  <c:v>2012/2013</c:v>
                </c:pt>
                <c:pt idx="2">
                  <c:v>2013/2014</c:v>
                </c:pt>
                <c:pt idx="3">
                  <c:v>2014/2015</c:v>
                </c:pt>
              </c:strCache>
            </c:strRef>
          </c:cat>
          <c:val>
            <c:numRef>
              <c:f>'T09'!$P$18:$P$21</c:f>
              <c:numCache>
                <c:formatCode>0.0</c:formatCode>
                <c:ptCount val="4"/>
                <c:pt idx="0">
                  <c:v>-2.9649595687331498</c:v>
                </c:pt>
                <c:pt idx="1">
                  <c:v>68.643790849673209</c:v>
                </c:pt>
                <c:pt idx="2">
                  <c:v>13.351419436101153</c:v>
                </c:pt>
                <c:pt idx="3">
                  <c:v>0.41029147790409437</c:v>
                </c:pt>
              </c:numCache>
            </c:numRef>
          </c:val>
          <c:smooth val="0"/>
          <c:extLst>
            <c:ext xmlns:c16="http://schemas.microsoft.com/office/drawing/2014/chart" uri="{C3380CC4-5D6E-409C-BE32-E72D297353CC}">
              <c16:uniqueId val="{00000000-A80C-44AB-AFEA-30EC8B8BF075}"/>
            </c:ext>
          </c:extLst>
        </c:ser>
        <c:ser>
          <c:idx val="1"/>
          <c:order val="1"/>
          <c:tx>
            <c:strRef>
              <c:f>'T09'!$Q$16:$Q$17</c:f>
              <c:strCache>
                <c:ptCount val="2"/>
                <c:pt idx="0">
                  <c:v>قطر</c:v>
                </c:pt>
                <c:pt idx="1">
                  <c:v>Qatar</c:v>
                </c:pt>
              </c:strCache>
            </c:strRef>
          </c:tx>
          <c:spPr>
            <a:ln w="28575" cap="rnd">
              <a:solidFill>
                <a:srgbClr val="99154C"/>
              </a:solidFill>
              <a:round/>
            </a:ln>
            <a:effectLst/>
          </c:spPr>
          <c:marker>
            <c:symbol val="none"/>
          </c:marker>
          <c:cat>
            <c:strRef>
              <c:f>'T09'!$O$18:$O$21</c:f>
              <c:strCache>
                <c:ptCount val="4"/>
                <c:pt idx="0">
                  <c:v>2011/2012</c:v>
                </c:pt>
                <c:pt idx="1">
                  <c:v>2012/2013</c:v>
                </c:pt>
                <c:pt idx="2">
                  <c:v>2013/2014</c:v>
                </c:pt>
                <c:pt idx="3">
                  <c:v>2014/2015</c:v>
                </c:pt>
              </c:strCache>
            </c:strRef>
          </c:cat>
          <c:val>
            <c:numRef>
              <c:f>'T09'!$Q$18:$Q$21</c:f>
              <c:numCache>
                <c:formatCode>0.0</c:formatCode>
                <c:ptCount val="4"/>
                <c:pt idx="0">
                  <c:v>31.802120141342755</c:v>
                </c:pt>
                <c:pt idx="1">
                  <c:v>-12.064343163538874</c:v>
                </c:pt>
                <c:pt idx="2">
                  <c:v>77.591463414634148</c:v>
                </c:pt>
                <c:pt idx="3">
                  <c:v>6.0944206008583688</c:v>
                </c:pt>
              </c:numCache>
            </c:numRef>
          </c:val>
          <c:smooth val="0"/>
          <c:extLst>
            <c:ext xmlns:c16="http://schemas.microsoft.com/office/drawing/2014/chart" uri="{C3380CC4-5D6E-409C-BE32-E72D297353CC}">
              <c16:uniqueId val="{00000001-A80C-44AB-AFEA-30EC8B8BF075}"/>
            </c:ext>
          </c:extLst>
        </c:ser>
        <c:ser>
          <c:idx val="2"/>
          <c:order val="2"/>
          <c:tx>
            <c:strRef>
              <c:f>'T09'!$R$16:$R$17</c:f>
              <c:strCache>
                <c:ptCount val="2"/>
                <c:pt idx="0">
                  <c:v>الكويت</c:v>
                </c:pt>
                <c:pt idx="1">
                  <c:v>Kuwait</c:v>
                </c:pt>
              </c:strCache>
            </c:strRef>
          </c:tx>
          <c:spPr>
            <a:ln w="28575" cap="rnd">
              <a:solidFill>
                <a:srgbClr val="00B1E6"/>
              </a:solidFill>
              <a:round/>
            </a:ln>
            <a:effectLst/>
          </c:spPr>
          <c:marker>
            <c:symbol val="none"/>
          </c:marker>
          <c:cat>
            <c:strRef>
              <c:f>'T09'!$O$18:$O$21</c:f>
              <c:strCache>
                <c:ptCount val="4"/>
                <c:pt idx="0">
                  <c:v>2011/2012</c:v>
                </c:pt>
                <c:pt idx="1">
                  <c:v>2012/2013</c:v>
                </c:pt>
                <c:pt idx="2">
                  <c:v>2013/2014</c:v>
                </c:pt>
                <c:pt idx="3">
                  <c:v>2014/2015</c:v>
                </c:pt>
              </c:strCache>
            </c:strRef>
          </c:cat>
          <c:val>
            <c:numRef>
              <c:f>'T09'!$R$18:$R$21</c:f>
              <c:numCache>
                <c:formatCode>0.0</c:formatCode>
                <c:ptCount val="4"/>
                <c:pt idx="0">
                  <c:v>9.0581769945044535</c:v>
                </c:pt>
                <c:pt idx="1">
                  <c:v>4.4309296264118156</c:v>
                </c:pt>
                <c:pt idx="2">
                  <c:v>5.3577371048252918</c:v>
                </c:pt>
                <c:pt idx="3">
                  <c:v>4.3114339861023376</c:v>
                </c:pt>
              </c:numCache>
            </c:numRef>
          </c:val>
          <c:smooth val="0"/>
          <c:extLst>
            <c:ext xmlns:c16="http://schemas.microsoft.com/office/drawing/2014/chart" uri="{C3380CC4-5D6E-409C-BE32-E72D297353CC}">
              <c16:uniqueId val="{00000002-A80C-44AB-AFEA-30EC8B8BF075}"/>
            </c:ext>
          </c:extLst>
        </c:ser>
        <c:dLbls>
          <c:showLegendKey val="0"/>
          <c:showVal val="0"/>
          <c:showCatName val="0"/>
          <c:showSerName val="0"/>
          <c:showPercent val="0"/>
          <c:showBubbleSize val="0"/>
        </c:dLbls>
        <c:smooth val="0"/>
        <c:axId val="1853314736"/>
        <c:axId val="1853314192"/>
      </c:lineChart>
      <c:catAx>
        <c:axId val="1853314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135981481481479"/>
              <c:y val="0.916299206349206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3314192"/>
        <c:crossesAt val="0"/>
        <c:auto val="1"/>
        <c:lblAlgn val="ctr"/>
        <c:lblOffset val="100"/>
        <c:noMultiLvlLbl val="0"/>
      </c:catAx>
      <c:valAx>
        <c:axId val="1853314192"/>
        <c:scaling>
          <c:orientation val="minMax"/>
          <c:max val="8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3.6445000000000005E-2"/>
              <c:y val="4.6230158730158722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314736"/>
        <c:crosses val="autoZero"/>
        <c:crossBetween val="between"/>
        <c:majorUnit val="20"/>
      </c:valAx>
      <c:spPr>
        <a:noFill/>
        <a:ln>
          <a:noFill/>
        </a:ln>
        <a:effectLst/>
      </c:spPr>
    </c:plotArea>
    <c:legend>
      <c:legendPos val="b"/>
      <c:layout>
        <c:manualLayout>
          <c:xMode val="edge"/>
          <c:yMode val="edge"/>
          <c:x val="0.44315037037037036"/>
          <c:y val="1.4484920634920635E-2"/>
          <c:w val="0.55297388888888899"/>
          <c:h val="7.83720431172518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'T09'!$P$27</c:f>
              <c:strCache>
                <c:ptCount val="1"/>
                <c:pt idx="0">
                  <c:v>المواطنون</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'T09'!$O$28:$O$29</c:f>
              <c:strCache>
                <c:ptCount val="2"/>
                <c:pt idx="0">
                  <c:v>2015/2014</c:v>
                </c:pt>
                <c:pt idx="1">
                  <c:v>2016/2015</c:v>
                </c:pt>
              </c:strCache>
            </c:strRef>
          </c:cat>
          <c:val>
            <c:numRef>
              <c:f>'T09'!$P$28:$P$29</c:f>
              <c:numCache>
                <c:formatCode>General</c:formatCode>
                <c:ptCount val="2"/>
                <c:pt idx="0">
                  <c:v>63.7</c:v>
                </c:pt>
                <c:pt idx="1">
                  <c:v>59.4</c:v>
                </c:pt>
              </c:numCache>
            </c:numRef>
          </c:val>
          <c:extLst>
            <c:ext xmlns:c16="http://schemas.microsoft.com/office/drawing/2014/chart" uri="{C3380CC4-5D6E-409C-BE32-E72D297353CC}">
              <c16:uniqueId val="{00000000-4A06-464F-B651-55CAFD921CD0}"/>
            </c:ext>
          </c:extLst>
        </c:ser>
        <c:ser>
          <c:idx val="1"/>
          <c:order val="1"/>
          <c:tx>
            <c:strRef>
              <c:f>'T09'!$Q$27</c:f>
              <c:strCache>
                <c:ptCount val="1"/>
                <c:pt idx="0">
                  <c:v>غير المواطنين</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'T09'!$O$28:$O$29</c:f>
              <c:strCache>
                <c:ptCount val="2"/>
                <c:pt idx="0">
                  <c:v>2015/2014</c:v>
                </c:pt>
                <c:pt idx="1">
                  <c:v>2016/2015</c:v>
                </c:pt>
              </c:strCache>
            </c:strRef>
          </c:cat>
          <c:val>
            <c:numRef>
              <c:f>'T09'!$Q$28:$Q$29</c:f>
              <c:numCache>
                <c:formatCode>General</c:formatCode>
                <c:ptCount val="2"/>
                <c:pt idx="0">
                  <c:v>36.299999999999997</c:v>
                </c:pt>
                <c:pt idx="1">
                  <c:v>40.6</c:v>
                </c:pt>
              </c:numCache>
            </c:numRef>
          </c:val>
          <c:extLst>
            <c:ext xmlns:c16="http://schemas.microsoft.com/office/drawing/2014/chart" uri="{C3380CC4-5D6E-409C-BE32-E72D297353CC}">
              <c16:uniqueId val="{00000001-4A06-464F-B651-55CAFD921CD0}"/>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8.0425415573053355E-2"/>
          <c:y val="0.89409667541557303"/>
          <c:w val="0.7697047244094488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31484113810199E-2"/>
          <c:y val="0.16954418546287292"/>
          <c:w val="0.95066851588618984"/>
          <c:h val="0.6296964285714286"/>
        </c:manualLayout>
      </c:layout>
      <c:barChart>
        <c:barDir val="col"/>
        <c:grouping val="clustered"/>
        <c:varyColors val="0"/>
        <c:ser>
          <c:idx val="0"/>
          <c:order val="0"/>
          <c:tx>
            <c:strRef>
              <c:f>'T10'!$P$4:$P$5</c:f>
              <c:strCache>
                <c:ptCount val="2"/>
                <c:pt idx="0">
                  <c:v>البحرين</c:v>
                </c:pt>
                <c:pt idx="1">
                  <c:v>Bahrain</c:v>
                </c:pt>
              </c:strCache>
            </c:strRef>
          </c:tx>
          <c:spPr>
            <a:solidFill>
              <a:srgbClr val="E2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'T10'!$O$6:$O$10</c15:sqref>
                  </c15:fullRef>
                </c:ext>
              </c:extLst>
              <c:f>'T10'!$O$7:$O$10</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'T10'!$P$6:$P$10</c15:sqref>
                  </c15:fullRef>
                </c:ext>
              </c:extLst>
              <c:f>'T10'!$P$7:$P$10</c:f>
              <c:numCache>
                <c:formatCode>0.0</c:formatCode>
                <c:ptCount val="4"/>
                <c:pt idx="0">
                  <c:v>2</c:v>
                </c:pt>
                <c:pt idx="1">
                  <c:v>2.2999999999999998</c:v>
                </c:pt>
                <c:pt idx="2">
                  <c:v>2.4</c:v>
                </c:pt>
                <c:pt idx="3">
                  <c:v>2.5</c:v>
                </c:pt>
              </c:numCache>
            </c:numRef>
          </c:val>
          <c:extLst>
            <c:ext xmlns:c16="http://schemas.microsoft.com/office/drawing/2014/chart" uri="{C3380CC4-5D6E-409C-BE32-E72D297353CC}">
              <c16:uniqueId val="{00000000-1408-49D0-82A4-0BDD48F2447F}"/>
            </c:ext>
          </c:extLst>
        </c:ser>
        <c:ser>
          <c:idx val="1"/>
          <c:order val="1"/>
          <c:tx>
            <c:strRef>
              <c:f>'T10'!$Q$4:$Q$5</c:f>
              <c:strCache>
                <c:ptCount val="2"/>
                <c:pt idx="0">
                  <c:v>السعودية</c:v>
                </c:pt>
                <c:pt idx="1">
                  <c:v>KSA</c:v>
                </c:pt>
              </c:strCache>
            </c:strRef>
          </c:tx>
          <c:spPr>
            <a:solidFill>
              <a:srgbClr val="008035"/>
            </a:solidFill>
            <a:ln>
              <a:noFill/>
            </a:ln>
            <a:effectLst/>
          </c:spPr>
          <c:invertIfNegative val="0"/>
          <c:dLbls>
            <c:dLbl>
              <c:idx val="0"/>
              <c:layout>
                <c:manualLayout>
                  <c:x val="0"/>
                  <c:y val="-8.99740952576447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08-49D0-82A4-0BDD48F2447F}"/>
                </c:ext>
              </c:extLst>
            </c:dLbl>
            <c:dLbl>
              <c:idx val="1"/>
              <c:layout>
                <c:manualLayout>
                  <c:x val="0"/>
                  <c:y val="1.26312549693503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08-49D0-82A4-0BDD48F2447F}"/>
                </c:ext>
              </c:extLst>
            </c:dLbl>
            <c:dLbl>
              <c:idx val="2"/>
              <c:layout>
                <c:manualLayout>
                  <c:x val="0"/>
                  <c:y val="1.40675575162224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08-49D0-82A4-0BDD48F2447F}"/>
                </c:ext>
              </c:extLst>
            </c:dLbl>
            <c:dLbl>
              <c:idx val="3"/>
              <c:layout>
                <c:manualLayout>
                  <c:x val="0"/>
                  <c:y val="1.51190476190476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7C-4D04-B22B-82432B9ACBE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'T10'!$O$6:$O$10</c15:sqref>
                  </c15:fullRef>
                </c:ext>
              </c:extLst>
              <c:f>'T10'!$O$7:$O$10</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'T10'!$Q$6:$Q$10</c15:sqref>
                  </c15:fullRef>
                </c:ext>
              </c:extLst>
              <c:f>'T10'!$Q$7:$Q$10</c:f>
              <c:numCache>
                <c:formatCode>0.0</c:formatCode>
                <c:ptCount val="4"/>
                <c:pt idx="0">
                  <c:v>5.4</c:v>
                </c:pt>
                <c:pt idx="1">
                  <c:v>7.1</c:v>
                </c:pt>
                <c:pt idx="2">
                  <c:v>8.1</c:v>
                </c:pt>
                <c:pt idx="3">
                  <c:v>11.9</c:v>
                </c:pt>
              </c:numCache>
            </c:numRef>
          </c:val>
          <c:extLst>
            <c:ext xmlns:c15="http://schemas.microsoft.com/office/drawing/2012/chart" uri="{02D57815-91ED-43cb-92C2-25804820EDAC}">
              <c15:categoryFilterExceptions>
                <c15:categoryFilterException>
                  <c15:sqref>'T10'!$Q$6</c15:sqref>
                  <c15:dLbl>
                    <c:idx val="-1"/>
                    <c:layout>
                      <c:manualLayout>
                        <c:x val="-2.0768431983385445E-3"/>
                        <c:y val="9.7244521959185069E-3"/>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D935-4CF0-8F52-443EAACC852A}"/>
                      </c:ext>
                    </c:extLst>
                  </c15:dLbl>
                </c15:categoryFilterException>
              </c15:categoryFilterExceptions>
            </c:ext>
            <c:ext xmlns:c16="http://schemas.microsoft.com/office/drawing/2014/chart" uri="{C3380CC4-5D6E-409C-BE32-E72D297353CC}">
              <c16:uniqueId val="{00000005-1408-49D0-82A4-0BDD48F2447F}"/>
            </c:ext>
          </c:extLst>
        </c:ser>
        <c:ser>
          <c:idx val="4"/>
          <c:order val="2"/>
          <c:tx>
            <c:strRef>
              <c:f>'T10'!$R$4:$R$5</c:f>
              <c:strCache>
                <c:ptCount val="2"/>
                <c:pt idx="0">
                  <c:v>عمان</c:v>
                </c:pt>
                <c:pt idx="1">
                  <c:v>Oman</c:v>
                </c:pt>
              </c:strCache>
            </c:strRef>
          </c:tx>
          <c:spPr>
            <a:solidFill>
              <a:srgbClr val="D9DADB"/>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11-1408-49D0-82A4-0BDD48F2447F}"/>
                </c:ext>
              </c:extLst>
            </c:dLbl>
            <c:dLbl>
              <c:idx val="1"/>
              <c:layout>
                <c:manualLayout>
                  <c:x val="7.4883660605185395E-8"/>
                  <c:y val="1.3280212483399638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777466128622565E-2"/>
                      <c:h val="6.4834206481161963E-2"/>
                    </c:manualLayout>
                  </c15:layout>
                </c:ext>
                <c:ext xmlns:c16="http://schemas.microsoft.com/office/drawing/2014/chart" uri="{C3380CC4-5D6E-409C-BE32-E72D297353CC}">
                  <c16:uniqueId val="{00000012-1408-49D0-82A4-0BDD48F2447F}"/>
                </c:ext>
              </c:extLst>
            </c:dLbl>
            <c:dLbl>
              <c:idx val="2"/>
              <c:layout>
                <c:manualLayout>
                  <c:x val="-1.3948168744271079E-16"/>
                  <c:y val="2.124833997343957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408-49D0-82A4-0BDD48F244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'T10'!$O$6:$O$10</c15:sqref>
                  </c15:fullRef>
                </c:ext>
              </c:extLst>
              <c:f>'T10'!$O$7:$O$10</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'T10'!$R$6:$R$10</c15:sqref>
                  </c15:fullRef>
                </c:ext>
              </c:extLst>
              <c:f>'T10'!$R$7:$R$10</c:f>
              <c:numCache>
                <c:formatCode>0.0</c:formatCode>
                <c:ptCount val="4"/>
                <c:pt idx="0">
                  <c:v>1</c:v>
                </c:pt>
                <c:pt idx="1">
                  <c:v>1.1000000000000001</c:v>
                </c:pt>
                <c:pt idx="2">
                  <c:v>1.3</c:v>
                </c:pt>
                <c:pt idx="3">
                  <c:v>2.2999999999999998</c:v>
                </c:pt>
              </c:numCache>
            </c:numRef>
          </c:val>
          <c:extLst>
            <c:ext xmlns:c16="http://schemas.microsoft.com/office/drawing/2014/chart" uri="{C3380CC4-5D6E-409C-BE32-E72D297353CC}">
              <c16:uniqueId val="{00000014-1408-49D0-82A4-0BDD48F2447F}"/>
            </c:ext>
          </c:extLst>
        </c:ser>
        <c:ser>
          <c:idx val="2"/>
          <c:order val="3"/>
          <c:tx>
            <c:strRef>
              <c:f>'T10'!$S$4:$S$5</c:f>
              <c:strCache>
                <c:ptCount val="2"/>
                <c:pt idx="0">
                  <c:v>قطر</c:v>
                </c:pt>
                <c:pt idx="1">
                  <c:v>Qatar</c:v>
                </c:pt>
              </c:strCache>
            </c:strRef>
          </c:tx>
          <c:spPr>
            <a:solidFill>
              <a:srgbClr val="99154C"/>
            </a:solidFill>
            <a:ln>
              <a:noFill/>
            </a:ln>
            <a:effectLst/>
          </c:spPr>
          <c:invertIfNegative val="0"/>
          <c:dLbls>
            <c:dLbl>
              <c:idx val="0"/>
              <c:layout>
                <c:manualLayout>
                  <c:x val="1.7481459677353415E-4"/>
                  <c:y val="1.74415005941846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08-49D0-82A4-0BDD48F2447F}"/>
                </c:ext>
              </c:extLst>
            </c:dLbl>
            <c:dLbl>
              <c:idx val="1"/>
              <c:layout>
                <c:manualLayout>
                  <c:x val="-7.6150037580680326E-17"/>
                  <c:y val="1.3098395273880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08-49D0-82A4-0BDD48F2447F}"/>
                </c:ext>
              </c:extLst>
            </c:dLbl>
            <c:dLbl>
              <c:idx val="2"/>
              <c:layout>
                <c:manualLayout>
                  <c:x val="-1.9020286015651437E-3"/>
                  <c:y val="1.06932724614634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08-49D0-82A4-0BDD48F244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'T10'!$O$6:$O$10</c15:sqref>
                  </c15:fullRef>
                </c:ext>
              </c:extLst>
              <c:f>'T10'!$O$7:$O$10</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'T10'!$S$6:$S$10</c15:sqref>
                  </c15:fullRef>
                </c:ext>
              </c:extLst>
              <c:f>'T10'!$S$7:$S$10</c:f>
              <c:numCache>
                <c:formatCode>0.0</c:formatCode>
                <c:ptCount val="4"/>
                <c:pt idx="0">
                  <c:v>2.4</c:v>
                </c:pt>
                <c:pt idx="1">
                  <c:v>2.7</c:v>
                </c:pt>
                <c:pt idx="2">
                  <c:v>2.8</c:v>
                </c:pt>
                <c:pt idx="3">
                  <c:v>3.2</c:v>
                </c:pt>
              </c:numCache>
            </c:numRef>
          </c:val>
          <c:extLst>
            <c:ext xmlns:c16="http://schemas.microsoft.com/office/drawing/2014/chart" uri="{C3380CC4-5D6E-409C-BE32-E72D297353CC}">
              <c16:uniqueId val="{0000000A-1408-49D0-82A4-0BDD48F2447F}"/>
            </c:ext>
          </c:extLst>
        </c:ser>
        <c:ser>
          <c:idx val="3"/>
          <c:order val="4"/>
          <c:tx>
            <c:strRef>
              <c:f>'T10'!$T$4:$T$5</c:f>
              <c:strCache>
                <c:ptCount val="2"/>
                <c:pt idx="0">
                  <c:v>الكويت</c:v>
                </c:pt>
                <c:pt idx="1">
                  <c:v>Kuwait</c:v>
                </c:pt>
              </c:strCache>
            </c:strRef>
          </c:tx>
          <c:spPr>
            <a:solidFill>
              <a:srgbClr val="00B1E6"/>
            </a:solidFill>
            <a:ln>
              <a:noFill/>
            </a:ln>
            <a:effectLst/>
          </c:spPr>
          <c:invertIfNegative val="0"/>
          <c:dLbls>
            <c:dLbl>
              <c:idx val="0"/>
              <c:layout>
                <c:manualLayout>
                  <c:x val="-7.6150037580680326E-17"/>
                  <c:y val="1.60055400241093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408-49D0-82A4-0BDD48F2447F}"/>
                </c:ext>
              </c:extLst>
            </c:dLbl>
            <c:dLbl>
              <c:idx val="1"/>
              <c:layout>
                <c:manualLayout>
                  <c:x val="-7.6150037580680326E-17"/>
                  <c:y val="1.98466234066018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408-49D0-82A4-0BDD48F2447F}"/>
                </c:ext>
              </c:extLst>
            </c:dLbl>
            <c:dLbl>
              <c:idx val="2"/>
              <c:layout>
                <c:manualLayout>
                  <c:x val="-1.5230007516136065E-16"/>
                  <c:y val="2.32209084613608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408-49D0-82A4-0BDD48F244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'T10'!$O$6:$O$10</c15:sqref>
                  </c15:fullRef>
                </c:ext>
              </c:extLst>
              <c:f>'T10'!$O$7:$O$10</c:f>
              <c:strCache>
                <c:ptCount val="4"/>
                <c:pt idx="0">
                  <c:v>2011/2012</c:v>
                </c:pt>
                <c:pt idx="1">
                  <c:v>2012/2013</c:v>
                </c:pt>
                <c:pt idx="2">
                  <c:v>2013/2014</c:v>
                </c:pt>
                <c:pt idx="3">
                  <c:v>2014/2015</c:v>
                </c:pt>
              </c:strCache>
            </c:strRef>
          </c:cat>
          <c:val>
            <c:numRef>
              <c:extLst>
                <c:ext xmlns:c15="http://schemas.microsoft.com/office/drawing/2012/chart" uri="{02D57815-91ED-43cb-92C2-25804820EDAC}">
                  <c15:fullRef>
                    <c15:sqref>'T10'!$T$6:$T$10</c15:sqref>
                  </c15:fullRef>
                </c:ext>
              </c:extLst>
              <c:f>'T10'!$T$7:$T$10</c:f>
              <c:numCache>
                <c:formatCode>0.0</c:formatCode>
                <c:ptCount val="4"/>
                <c:pt idx="0">
                  <c:v>1.9</c:v>
                </c:pt>
                <c:pt idx="1">
                  <c:v>2</c:v>
                </c:pt>
                <c:pt idx="2">
                  <c:v>2.1</c:v>
                </c:pt>
                <c:pt idx="3">
                  <c:v>2.2000000000000002</c:v>
                </c:pt>
              </c:numCache>
            </c:numRef>
          </c:val>
          <c:extLst>
            <c:ext xmlns:c16="http://schemas.microsoft.com/office/drawing/2014/chart" uri="{C3380CC4-5D6E-409C-BE32-E72D297353CC}">
              <c16:uniqueId val="{0000000F-1408-49D0-82A4-0BDD48F2447F}"/>
            </c:ext>
          </c:extLst>
        </c:ser>
        <c:dLbls>
          <c:showLegendKey val="0"/>
          <c:showVal val="0"/>
          <c:showCatName val="0"/>
          <c:showSerName val="0"/>
          <c:showPercent val="0"/>
          <c:showBubbleSize val="0"/>
        </c:dLbls>
        <c:gapWidth val="120"/>
        <c:overlap val="-10"/>
        <c:axId val="1853307664"/>
        <c:axId val="1853310928"/>
      </c:barChart>
      <c:catAx>
        <c:axId val="1853307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7357571034804"/>
              <c:y val="0.917153968253968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3310928"/>
        <c:crosses val="autoZero"/>
        <c:auto val="1"/>
        <c:lblAlgn val="ctr"/>
        <c:lblOffset val="100"/>
        <c:noMultiLvlLbl val="0"/>
      </c:catAx>
      <c:valAx>
        <c:axId val="1853310928"/>
        <c:scaling>
          <c:orientation val="minMax"/>
          <c:max val="12"/>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No.</a:t>
                </a:r>
                <a:r>
                  <a:rPr lang="ar-OM" sz="1000"/>
                  <a:t>عدد</a:t>
                </a:r>
                <a:endParaRPr lang="en-US" sz="1000"/>
              </a:p>
              <a:p>
                <a:pPr>
                  <a:defRPr/>
                </a:pPr>
                <a:r>
                  <a:rPr lang="ar-OM" sz="1000"/>
                  <a:t>(000)</a:t>
                </a:r>
                <a:endParaRPr lang="en-US" sz="1000"/>
              </a:p>
            </c:rich>
          </c:tx>
          <c:layout>
            <c:manualLayout>
              <c:xMode val="edge"/>
              <c:yMode val="edge"/>
              <c:x val="1.9510219302627817E-2"/>
              <c:y val="1.1138888888888891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307664"/>
        <c:crosses val="autoZero"/>
        <c:crossBetween val="between"/>
        <c:majorUnit val="2"/>
      </c:valAx>
      <c:spPr>
        <a:noFill/>
        <a:ln>
          <a:noFill/>
        </a:ln>
        <a:effectLst/>
      </c:spPr>
    </c:plotArea>
    <c:legend>
      <c:legendPos val="b"/>
      <c:layout>
        <c:manualLayout>
          <c:xMode val="edge"/>
          <c:yMode val="edge"/>
          <c:x val="0.18262237479155161"/>
          <c:y val="3.7571825396825395E-2"/>
          <c:w val="0.78679006428575271"/>
          <c:h val="6.10214285714285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12592592592593E-2"/>
          <c:y val="8.6889682539682545E-2"/>
          <c:w val="0.95538740740740735"/>
          <c:h val="0.71495198412698402"/>
        </c:manualLayout>
      </c:layout>
      <c:lineChart>
        <c:grouping val="standard"/>
        <c:varyColors val="0"/>
        <c:ser>
          <c:idx val="0"/>
          <c:order val="0"/>
          <c:tx>
            <c:strRef>
              <c:f>'T10'!$P$17:$P$18</c:f>
              <c:strCache>
                <c:ptCount val="2"/>
                <c:pt idx="0">
                  <c:v>البحرين</c:v>
                </c:pt>
                <c:pt idx="1">
                  <c:v>Bahrain</c:v>
                </c:pt>
              </c:strCache>
            </c:strRef>
          </c:tx>
          <c:spPr>
            <a:ln w="28575" cap="rnd">
              <a:solidFill>
                <a:srgbClr val="E20000"/>
              </a:solidFill>
              <a:round/>
            </a:ln>
            <a:effectLst/>
          </c:spPr>
          <c:marker>
            <c:symbol val="none"/>
          </c:marker>
          <c:cat>
            <c:strRef>
              <c:f>'T10'!$O$20:$O$22</c:f>
              <c:strCache>
                <c:ptCount val="3"/>
                <c:pt idx="0">
                  <c:v>2012/2013</c:v>
                </c:pt>
                <c:pt idx="1">
                  <c:v>2013/2014</c:v>
                </c:pt>
                <c:pt idx="2">
                  <c:v>2014/2015</c:v>
                </c:pt>
              </c:strCache>
            </c:strRef>
          </c:cat>
          <c:val>
            <c:numRef>
              <c:f>'T10'!$P$20:$P$22</c:f>
              <c:numCache>
                <c:formatCode>0.0</c:formatCode>
                <c:ptCount val="3"/>
                <c:pt idx="0">
                  <c:v>13.789632611977856</c:v>
                </c:pt>
                <c:pt idx="1">
                  <c:v>6.4130915524104379</c:v>
                </c:pt>
                <c:pt idx="2">
                  <c:v>4.9459684123025767</c:v>
                </c:pt>
              </c:numCache>
            </c:numRef>
          </c:val>
          <c:smooth val="0"/>
          <c:extLst>
            <c:ext xmlns:c16="http://schemas.microsoft.com/office/drawing/2014/chart" uri="{C3380CC4-5D6E-409C-BE32-E72D297353CC}">
              <c16:uniqueId val="{00000000-1933-4847-9AAD-336BB65CE814}"/>
            </c:ext>
          </c:extLst>
        </c:ser>
        <c:ser>
          <c:idx val="1"/>
          <c:order val="1"/>
          <c:tx>
            <c:strRef>
              <c:f>'T10'!$Q$17:$Q$18</c:f>
              <c:strCache>
                <c:ptCount val="2"/>
                <c:pt idx="0">
                  <c:v>السعودية</c:v>
                </c:pt>
                <c:pt idx="1">
                  <c:v>KSA</c:v>
                </c:pt>
              </c:strCache>
            </c:strRef>
          </c:tx>
          <c:spPr>
            <a:ln w="28575" cap="rnd">
              <a:solidFill>
                <a:srgbClr val="008035"/>
              </a:solidFill>
              <a:round/>
            </a:ln>
            <a:effectLst/>
          </c:spPr>
          <c:marker>
            <c:symbol val="none"/>
          </c:marker>
          <c:cat>
            <c:strRef>
              <c:f>'T10'!$O$20:$O$22</c:f>
              <c:strCache>
                <c:ptCount val="3"/>
                <c:pt idx="0">
                  <c:v>2012/2013</c:v>
                </c:pt>
                <c:pt idx="1">
                  <c:v>2013/2014</c:v>
                </c:pt>
                <c:pt idx="2">
                  <c:v>2014/2015</c:v>
                </c:pt>
              </c:strCache>
            </c:strRef>
          </c:cat>
          <c:val>
            <c:numRef>
              <c:f>'T10'!$Q$20:$Q$22</c:f>
              <c:numCache>
                <c:formatCode>0.0</c:formatCode>
                <c:ptCount val="3"/>
                <c:pt idx="0" formatCode="_(* #,##0.0_);_(* \(#,##0.0\);_(* &quot;-&quot;??_);_(@_)">
                  <c:v>30.932594644506</c:v>
                </c:pt>
                <c:pt idx="1">
                  <c:v>14.823695345557123</c:v>
                </c:pt>
                <c:pt idx="2">
                  <c:v>46.136838226262128</c:v>
                </c:pt>
              </c:numCache>
            </c:numRef>
          </c:val>
          <c:smooth val="0"/>
          <c:extLst>
            <c:ext xmlns:c16="http://schemas.microsoft.com/office/drawing/2014/chart" uri="{C3380CC4-5D6E-409C-BE32-E72D297353CC}">
              <c16:uniqueId val="{00000001-1933-4847-9AAD-336BB65CE814}"/>
            </c:ext>
          </c:extLst>
        </c:ser>
        <c:ser>
          <c:idx val="4"/>
          <c:order val="2"/>
          <c:tx>
            <c:strRef>
              <c:f>'T10'!$R$17:$R$18</c:f>
              <c:strCache>
                <c:ptCount val="2"/>
                <c:pt idx="0">
                  <c:v>عمان</c:v>
                </c:pt>
                <c:pt idx="1">
                  <c:v>Oman</c:v>
                </c:pt>
              </c:strCache>
            </c:strRef>
          </c:tx>
          <c:spPr>
            <a:ln w="28575" cap="rnd">
              <a:solidFill>
                <a:schemeClr val="bg1">
                  <a:lumMod val="65000"/>
                </a:schemeClr>
              </a:solidFill>
              <a:round/>
            </a:ln>
            <a:effectLst/>
          </c:spPr>
          <c:marker>
            <c:symbol val="none"/>
          </c:marker>
          <c:cat>
            <c:strRef>
              <c:f>'T10'!$O$20:$O$22</c:f>
              <c:strCache>
                <c:ptCount val="3"/>
                <c:pt idx="0">
                  <c:v>2012/2013</c:v>
                </c:pt>
                <c:pt idx="1">
                  <c:v>2013/2014</c:v>
                </c:pt>
                <c:pt idx="2">
                  <c:v>2014/2015</c:v>
                </c:pt>
              </c:strCache>
            </c:strRef>
          </c:cat>
          <c:val>
            <c:numRef>
              <c:f>'T10'!$R$20:$R$22</c:f>
              <c:numCache>
                <c:formatCode>0.0</c:formatCode>
                <c:ptCount val="3"/>
                <c:pt idx="0">
                  <c:v>17.908578584846587</c:v>
                </c:pt>
                <c:pt idx="1">
                  <c:v>10.09028146574615</c:v>
                </c:pt>
                <c:pt idx="2">
                  <c:v>11.336227689339122</c:v>
                </c:pt>
              </c:numCache>
            </c:numRef>
          </c:val>
          <c:smooth val="0"/>
          <c:extLst>
            <c:ext xmlns:c16="http://schemas.microsoft.com/office/drawing/2014/chart" uri="{C3380CC4-5D6E-409C-BE32-E72D297353CC}">
              <c16:uniqueId val="{00000004-1933-4847-9AAD-336BB65CE814}"/>
            </c:ext>
          </c:extLst>
        </c:ser>
        <c:ser>
          <c:idx val="2"/>
          <c:order val="3"/>
          <c:tx>
            <c:strRef>
              <c:f>'T10'!$S$17:$S$18</c:f>
              <c:strCache>
                <c:ptCount val="2"/>
                <c:pt idx="0">
                  <c:v>قطر</c:v>
                </c:pt>
                <c:pt idx="1">
                  <c:v>Qatar</c:v>
                </c:pt>
              </c:strCache>
            </c:strRef>
          </c:tx>
          <c:spPr>
            <a:ln w="28575" cap="rnd">
              <a:solidFill>
                <a:srgbClr val="99154C"/>
              </a:solidFill>
              <a:round/>
            </a:ln>
            <a:effectLst/>
          </c:spPr>
          <c:marker>
            <c:symbol val="none"/>
          </c:marker>
          <c:cat>
            <c:strRef>
              <c:f>'T10'!$O$20:$O$22</c:f>
              <c:strCache>
                <c:ptCount val="3"/>
                <c:pt idx="0">
                  <c:v>2012/2013</c:v>
                </c:pt>
                <c:pt idx="1">
                  <c:v>2013/2014</c:v>
                </c:pt>
                <c:pt idx="2">
                  <c:v>2014/2015</c:v>
                </c:pt>
              </c:strCache>
            </c:strRef>
          </c:cat>
          <c:val>
            <c:numRef>
              <c:f>'T10'!$S$20:$S$22</c:f>
              <c:numCache>
                <c:formatCode>_(* #,##0.0_);_(* \(#,##0.0\);_(* "-"??_);_(@_)</c:formatCode>
                <c:ptCount val="3"/>
                <c:pt idx="0">
                  <c:v>14.824227022448117</c:v>
                </c:pt>
                <c:pt idx="1">
                  <c:v>3.7993360383622274</c:v>
                </c:pt>
                <c:pt idx="2">
                  <c:v>12.579957356076759</c:v>
                </c:pt>
              </c:numCache>
            </c:numRef>
          </c:val>
          <c:smooth val="0"/>
          <c:extLst>
            <c:ext xmlns:c16="http://schemas.microsoft.com/office/drawing/2014/chart" uri="{C3380CC4-5D6E-409C-BE32-E72D297353CC}">
              <c16:uniqueId val="{00000002-1933-4847-9AAD-336BB65CE814}"/>
            </c:ext>
          </c:extLst>
        </c:ser>
        <c:ser>
          <c:idx val="3"/>
          <c:order val="4"/>
          <c:tx>
            <c:strRef>
              <c:f>'T10'!$T$17:$T$18</c:f>
              <c:strCache>
                <c:ptCount val="2"/>
                <c:pt idx="0">
                  <c:v>الكويت</c:v>
                </c:pt>
                <c:pt idx="1">
                  <c:v>Kuwait</c:v>
                </c:pt>
              </c:strCache>
            </c:strRef>
          </c:tx>
          <c:spPr>
            <a:ln w="28575" cap="rnd">
              <a:solidFill>
                <a:srgbClr val="00B1E6"/>
              </a:solidFill>
              <a:round/>
            </a:ln>
            <a:effectLst/>
          </c:spPr>
          <c:marker>
            <c:symbol val="none"/>
          </c:marker>
          <c:cat>
            <c:strRef>
              <c:f>'T10'!$O$20:$O$22</c:f>
              <c:strCache>
                <c:ptCount val="3"/>
                <c:pt idx="0">
                  <c:v>2012/2013</c:v>
                </c:pt>
                <c:pt idx="1">
                  <c:v>2013/2014</c:v>
                </c:pt>
                <c:pt idx="2">
                  <c:v>2014/2015</c:v>
                </c:pt>
              </c:strCache>
            </c:strRef>
          </c:cat>
          <c:val>
            <c:numRef>
              <c:f>'T10'!$T$20:$T$22</c:f>
              <c:numCache>
                <c:formatCode>_(* #,##0.0_);_(* \(#,##0.0\);_(* "-"??_);_(@_)</c:formatCode>
                <c:ptCount val="3"/>
                <c:pt idx="0">
                  <c:v>6.9915254237288131</c:v>
                </c:pt>
                <c:pt idx="1">
                  <c:v>3.2673267326732676</c:v>
                </c:pt>
                <c:pt idx="2">
                  <c:v>3.1160115052732502</c:v>
                </c:pt>
              </c:numCache>
            </c:numRef>
          </c:val>
          <c:smooth val="0"/>
          <c:extLst>
            <c:ext xmlns:c16="http://schemas.microsoft.com/office/drawing/2014/chart" uri="{C3380CC4-5D6E-409C-BE32-E72D297353CC}">
              <c16:uniqueId val="{00000003-1933-4847-9AAD-336BB65CE814}"/>
            </c:ext>
          </c:extLst>
        </c:ser>
        <c:dLbls>
          <c:showLegendKey val="0"/>
          <c:showVal val="0"/>
          <c:showCatName val="0"/>
          <c:showSerName val="0"/>
          <c:showPercent val="0"/>
          <c:showBubbleSize val="0"/>
        </c:dLbls>
        <c:smooth val="0"/>
        <c:axId val="1853312016"/>
        <c:axId val="1853310384"/>
      </c:lineChart>
      <c:catAx>
        <c:axId val="18533120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110296296296299"/>
              <c:y val="0.9155750000000000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3310384"/>
        <c:crosses val="autoZero"/>
        <c:auto val="1"/>
        <c:lblAlgn val="ctr"/>
        <c:lblOffset val="100"/>
        <c:noMultiLvlLbl val="0"/>
      </c:catAx>
      <c:valAx>
        <c:axId val="1853310384"/>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2.7903148148148149E-2"/>
              <c:y val="1.117857142857142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312016"/>
        <c:crosses val="autoZero"/>
        <c:crossBetween val="between"/>
      </c:valAx>
      <c:spPr>
        <a:noFill/>
        <a:ln>
          <a:noFill/>
        </a:ln>
        <a:effectLst/>
      </c:spPr>
    </c:plotArea>
    <c:legend>
      <c:legendPos val="b"/>
      <c:layout>
        <c:manualLayout>
          <c:xMode val="edge"/>
          <c:yMode val="edge"/>
          <c:x val="0.14661333333333335"/>
          <c:y val="2.9616666666666649E-2"/>
          <c:w val="0.85015277777777776"/>
          <c:h val="6.82803005788660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51296296296299E-2"/>
          <c:y val="9.7222222222222224E-2"/>
          <c:w val="0.95004870370370376"/>
          <c:h val="0.67037766112569264"/>
        </c:manualLayout>
      </c:layout>
      <c:lineChart>
        <c:grouping val="standard"/>
        <c:varyColors val="0"/>
        <c:ser>
          <c:idx val="0"/>
          <c:order val="0"/>
          <c:tx>
            <c:strRef>
              <c:f>'T11'!$R$8:$R$9</c:f>
              <c:strCache>
                <c:ptCount val="2"/>
                <c:pt idx="0">
                  <c:v>البحرين</c:v>
                </c:pt>
                <c:pt idx="1">
                  <c:v>Bahrain</c:v>
                </c:pt>
              </c:strCache>
            </c:strRef>
          </c:tx>
          <c:spPr>
            <a:ln w="28575" cap="rnd">
              <a:solidFill>
                <a:srgbClr val="E20000"/>
              </a:solidFill>
              <a:round/>
            </a:ln>
            <a:effectLst/>
          </c:spPr>
          <c:marker>
            <c:symbol val="none"/>
          </c:marker>
          <c:cat>
            <c:strRef>
              <c:f>'T11'!$Q$12:$Q$15</c:f>
              <c:strCache>
                <c:ptCount val="4"/>
                <c:pt idx="0">
                  <c:v>2011/2012</c:v>
                </c:pt>
                <c:pt idx="1">
                  <c:v>2012/2013</c:v>
                </c:pt>
                <c:pt idx="2">
                  <c:v>2013/2014</c:v>
                </c:pt>
                <c:pt idx="3">
                  <c:v>2014/2015</c:v>
                </c:pt>
              </c:strCache>
            </c:strRef>
          </c:cat>
          <c:val>
            <c:numRef>
              <c:f>'T11'!$R$12:$R$15</c:f>
              <c:numCache>
                <c:formatCode>0.0</c:formatCode>
                <c:ptCount val="4"/>
                <c:pt idx="0">
                  <c:v>99.899345747357827</c:v>
                </c:pt>
                <c:pt idx="1">
                  <c:v>99.823087129588671</c:v>
                </c:pt>
                <c:pt idx="2">
                  <c:v>99.9</c:v>
                </c:pt>
                <c:pt idx="3">
                  <c:v>99.869306930693071</c:v>
                </c:pt>
              </c:numCache>
            </c:numRef>
          </c:val>
          <c:smooth val="0"/>
          <c:extLst>
            <c:ext xmlns:c16="http://schemas.microsoft.com/office/drawing/2014/chart" uri="{C3380CC4-5D6E-409C-BE32-E72D297353CC}">
              <c16:uniqueId val="{00000000-B201-4F45-BA78-B5A922762D74}"/>
            </c:ext>
          </c:extLst>
        </c:ser>
        <c:ser>
          <c:idx val="1"/>
          <c:order val="1"/>
          <c:tx>
            <c:strRef>
              <c:f>'T11'!$S$8:$S$9</c:f>
              <c:strCache>
                <c:ptCount val="2"/>
                <c:pt idx="0">
                  <c:v>السعودية</c:v>
                </c:pt>
                <c:pt idx="1">
                  <c:v>KSA</c:v>
                </c:pt>
              </c:strCache>
            </c:strRef>
          </c:tx>
          <c:spPr>
            <a:ln w="28575" cap="rnd">
              <a:solidFill>
                <a:srgbClr val="008035"/>
              </a:solidFill>
              <a:round/>
            </a:ln>
            <a:effectLst/>
          </c:spPr>
          <c:marker>
            <c:symbol val="none"/>
          </c:marker>
          <c:cat>
            <c:strRef>
              <c:f>'T11'!$Q$12:$Q$15</c:f>
              <c:strCache>
                <c:ptCount val="4"/>
                <c:pt idx="0">
                  <c:v>2011/2012</c:v>
                </c:pt>
                <c:pt idx="1">
                  <c:v>2012/2013</c:v>
                </c:pt>
                <c:pt idx="2">
                  <c:v>2013/2014</c:v>
                </c:pt>
                <c:pt idx="3">
                  <c:v>2014/2015</c:v>
                </c:pt>
              </c:strCache>
            </c:strRef>
          </c:cat>
          <c:val>
            <c:numRef>
              <c:f>'T11'!$S$12:$S$15</c:f>
              <c:numCache>
                <c:formatCode>0.0</c:formatCode>
                <c:ptCount val="4"/>
                <c:pt idx="0">
                  <c:v>100</c:v>
                </c:pt>
                <c:pt idx="1">
                  <c:v>100</c:v>
                </c:pt>
                <c:pt idx="2">
                  <c:v>100</c:v>
                </c:pt>
                <c:pt idx="3">
                  <c:v>100</c:v>
                </c:pt>
              </c:numCache>
            </c:numRef>
          </c:val>
          <c:smooth val="0"/>
          <c:extLst>
            <c:ext xmlns:c16="http://schemas.microsoft.com/office/drawing/2014/chart" uri="{C3380CC4-5D6E-409C-BE32-E72D297353CC}">
              <c16:uniqueId val="{00000001-B201-4F45-BA78-B5A922762D74}"/>
            </c:ext>
          </c:extLst>
        </c:ser>
        <c:ser>
          <c:idx val="4"/>
          <c:order val="2"/>
          <c:tx>
            <c:strRef>
              <c:f>'T11'!$T$8:$T$9</c:f>
              <c:strCache>
                <c:ptCount val="2"/>
                <c:pt idx="0">
                  <c:v>عمان</c:v>
                </c:pt>
                <c:pt idx="1">
                  <c:v>Oman</c:v>
                </c:pt>
              </c:strCache>
            </c:strRef>
          </c:tx>
          <c:spPr>
            <a:ln w="28575" cap="rnd">
              <a:solidFill>
                <a:srgbClr val="D9DADB"/>
              </a:solidFill>
              <a:round/>
            </a:ln>
            <a:effectLst/>
          </c:spPr>
          <c:marker>
            <c:symbol val="none"/>
          </c:marker>
          <c:cat>
            <c:strRef>
              <c:f>'T11'!$Q$12:$Q$15</c:f>
              <c:strCache>
                <c:ptCount val="4"/>
                <c:pt idx="0">
                  <c:v>2011/2012</c:v>
                </c:pt>
                <c:pt idx="1">
                  <c:v>2012/2013</c:v>
                </c:pt>
                <c:pt idx="2">
                  <c:v>2013/2014</c:v>
                </c:pt>
                <c:pt idx="3">
                  <c:v>2014/2015</c:v>
                </c:pt>
              </c:strCache>
            </c:strRef>
          </c:cat>
          <c:val>
            <c:numRef>
              <c:f>'T11'!$T$12:$T$15</c:f>
              <c:numCache>
                <c:formatCode>0.0</c:formatCode>
                <c:ptCount val="4"/>
                <c:pt idx="0">
                  <c:v>99.904306220095691</c:v>
                </c:pt>
                <c:pt idx="1">
                  <c:v>99.820948970456584</c:v>
                </c:pt>
                <c:pt idx="2">
                  <c:v>100</c:v>
                </c:pt>
                <c:pt idx="3">
                  <c:v>99.809358752166375</c:v>
                </c:pt>
              </c:numCache>
            </c:numRef>
          </c:val>
          <c:smooth val="0"/>
          <c:extLst>
            <c:ext xmlns:c16="http://schemas.microsoft.com/office/drawing/2014/chart" uri="{C3380CC4-5D6E-409C-BE32-E72D297353CC}">
              <c16:uniqueId val="{00000004-B201-4F45-BA78-B5A922762D74}"/>
            </c:ext>
          </c:extLst>
        </c:ser>
        <c:ser>
          <c:idx val="2"/>
          <c:order val="3"/>
          <c:tx>
            <c:strRef>
              <c:f>'T11'!$U$8:$U$9</c:f>
              <c:strCache>
                <c:ptCount val="2"/>
                <c:pt idx="0">
                  <c:v>قطر</c:v>
                </c:pt>
                <c:pt idx="1">
                  <c:v>Qatar</c:v>
                </c:pt>
              </c:strCache>
            </c:strRef>
          </c:tx>
          <c:spPr>
            <a:ln w="28575" cap="rnd">
              <a:solidFill>
                <a:srgbClr val="99154C"/>
              </a:solidFill>
              <a:round/>
            </a:ln>
            <a:effectLst/>
          </c:spPr>
          <c:marker>
            <c:symbol val="none"/>
          </c:marker>
          <c:cat>
            <c:strRef>
              <c:f>'T11'!$Q$12:$Q$15</c:f>
              <c:strCache>
                <c:ptCount val="4"/>
                <c:pt idx="0">
                  <c:v>2011/2012</c:v>
                </c:pt>
                <c:pt idx="1">
                  <c:v>2012/2013</c:v>
                </c:pt>
                <c:pt idx="2">
                  <c:v>2013/2014</c:v>
                </c:pt>
                <c:pt idx="3">
                  <c:v>2014/2015</c:v>
                </c:pt>
              </c:strCache>
            </c:strRef>
          </c:cat>
          <c:val>
            <c:numRef>
              <c:f>'T11'!$U$12:$U$15</c:f>
              <c:numCache>
                <c:formatCode>0.0</c:formatCode>
                <c:ptCount val="4"/>
                <c:pt idx="0">
                  <c:v>97.3</c:v>
                </c:pt>
                <c:pt idx="1">
                  <c:v>99.65</c:v>
                </c:pt>
                <c:pt idx="2">
                  <c:v>99.14</c:v>
                </c:pt>
                <c:pt idx="3">
                  <c:v>99.90009082652135</c:v>
                </c:pt>
              </c:numCache>
            </c:numRef>
          </c:val>
          <c:smooth val="0"/>
          <c:extLst>
            <c:ext xmlns:c16="http://schemas.microsoft.com/office/drawing/2014/chart" uri="{C3380CC4-5D6E-409C-BE32-E72D297353CC}">
              <c16:uniqueId val="{00000002-B201-4F45-BA78-B5A922762D74}"/>
            </c:ext>
          </c:extLst>
        </c:ser>
        <c:ser>
          <c:idx val="3"/>
          <c:order val="4"/>
          <c:tx>
            <c:strRef>
              <c:f>'T11'!$V$8:$V$9</c:f>
              <c:strCache>
                <c:ptCount val="2"/>
                <c:pt idx="0">
                  <c:v>الكويت</c:v>
                </c:pt>
                <c:pt idx="1">
                  <c:v>Kuwait</c:v>
                </c:pt>
              </c:strCache>
            </c:strRef>
          </c:tx>
          <c:spPr>
            <a:ln w="28575" cap="rnd">
              <a:solidFill>
                <a:srgbClr val="00B1E6"/>
              </a:solidFill>
              <a:round/>
            </a:ln>
            <a:effectLst/>
          </c:spPr>
          <c:marker>
            <c:symbol val="none"/>
          </c:marker>
          <c:cat>
            <c:strRef>
              <c:f>'T11'!$Q$12:$Q$15</c:f>
              <c:strCache>
                <c:ptCount val="4"/>
                <c:pt idx="0">
                  <c:v>2011/2012</c:v>
                </c:pt>
                <c:pt idx="1">
                  <c:v>2012/2013</c:v>
                </c:pt>
                <c:pt idx="2">
                  <c:v>2013/2014</c:v>
                </c:pt>
                <c:pt idx="3">
                  <c:v>2014/2015</c:v>
                </c:pt>
              </c:strCache>
            </c:strRef>
          </c:cat>
          <c:val>
            <c:numRef>
              <c:f>'T11'!$V$12:$V$15</c:f>
              <c:numCache>
                <c:formatCode>0.0</c:formatCode>
                <c:ptCount val="4"/>
                <c:pt idx="0">
                  <c:v>99.8</c:v>
                </c:pt>
                <c:pt idx="1">
                  <c:v>99.9</c:v>
                </c:pt>
                <c:pt idx="2">
                  <c:v>99.8</c:v>
                </c:pt>
                <c:pt idx="3">
                  <c:v>99.736180904522612</c:v>
                </c:pt>
              </c:numCache>
            </c:numRef>
          </c:val>
          <c:smooth val="0"/>
          <c:extLst>
            <c:ext xmlns:c16="http://schemas.microsoft.com/office/drawing/2014/chart" uri="{C3380CC4-5D6E-409C-BE32-E72D297353CC}">
              <c16:uniqueId val="{00000003-B201-4F45-BA78-B5A922762D74}"/>
            </c:ext>
          </c:extLst>
        </c:ser>
        <c:dLbls>
          <c:showLegendKey val="0"/>
          <c:showVal val="0"/>
          <c:showCatName val="0"/>
          <c:showSerName val="0"/>
          <c:showPercent val="0"/>
          <c:showBubbleSize val="0"/>
        </c:dLbls>
        <c:smooth val="0"/>
        <c:axId val="1853309296"/>
        <c:axId val="1853311472"/>
      </c:lineChart>
      <c:catAx>
        <c:axId val="18533092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539111111111107"/>
              <c:y val="0.9159234126984127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3311472"/>
        <c:crosses val="autoZero"/>
        <c:auto val="1"/>
        <c:lblAlgn val="ctr"/>
        <c:lblOffset val="100"/>
        <c:noMultiLvlLbl val="0"/>
      </c:catAx>
      <c:valAx>
        <c:axId val="1853311472"/>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3.3084814814814817E-2"/>
              <c:y val="2.6638888888888879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309296"/>
        <c:crosses val="autoZero"/>
        <c:crossBetween val="between"/>
        <c:majorUnit val="1"/>
      </c:valAx>
      <c:spPr>
        <a:noFill/>
        <a:ln>
          <a:noFill/>
        </a:ln>
        <a:effectLst/>
      </c:spPr>
    </c:plotArea>
    <c:legend>
      <c:legendPos val="b"/>
      <c:legendEntry>
        <c:idx val="2"/>
        <c:delete val="1"/>
      </c:legendEntry>
      <c:layout>
        <c:manualLayout>
          <c:xMode val="edge"/>
          <c:yMode val="edge"/>
          <c:x val="0.14891523366616902"/>
          <c:y val="0.66989007936507927"/>
          <c:w val="0.85108476633383101"/>
          <c:h val="8.50452380952381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37037037037039E-2"/>
          <c:y val="0.10197103174603174"/>
          <c:w val="0.94466296296296293"/>
          <c:h val="0.71155595238095237"/>
        </c:manualLayout>
      </c:layout>
      <c:lineChart>
        <c:grouping val="standard"/>
        <c:varyColors val="0"/>
        <c:ser>
          <c:idx val="0"/>
          <c:order val="0"/>
          <c:tx>
            <c:strRef>
              <c:f>'T11'!$R$18:$R$19</c:f>
              <c:strCache>
                <c:ptCount val="2"/>
                <c:pt idx="0">
                  <c:v>السعودية</c:v>
                </c:pt>
                <c:pt idx="1">
                  <c:v>KSA</c:v>
                </c:pt>
              </c:strCache>
            </c:strRef>
          </c:tx>
          <c:spPr>
            <a:ln w="28575" cap="rnd">
              <a:solidFill>
                <a:srgbClr val="008035"/>
              </a:solidFill>
              <a:round/>
            </a:ln>
            <a:effectLst/>
          </c:spPr>
          <c:marker>
            <c:symbol val="none"/>
          </c:marker>
          <c:cat>
            <c:strRef>
              <c:f>'T11'!$Q$21:$Q$24</c:f>
              <c:strCache>
                <c:ptCount val="4"/>
                <c:pt idx="0">
                  <c:v>2011/2012</c:v>
                </c:pt>
                <c:pt idx="1">
                  <c:v>2012/2013</c:v>
                </c:pt>
                <c:pt idx="2">
                  <c:v>2013/2014</c:v>
                </c:pt>
                <c:pt idx="3">
                  <c:v>2014/2015</c:v>
                </c:pt>
              </c:strCache>
            </c:strRef>
          </c:cat>
          <c:val>
            <c:numRef>
              <c:f>'T11'!$R$21:$R$24</c:f>
              <c:numCache>
                <c:formatCode>0.0</c:formatCode>
                <c:ptCount val="4"/>
                <c:pt idx="0">
                  <c:v>96.766363242306028</c:v>
                </c:pt>
                <c:pt idx="1">
                  <c:v>97.168456722761476</c:v>
                </c:pt>
                <c:pt idx="2">
                  <c:v>98.28125</c:v>
                </c:pt>
              </c:numCache>
            </c:numRef>
          </c:val>
          <c:smooth val="0"/>
          <c:extLst>
            <c:ext xmlns:c16="http://schemas.microsoft.com/office/drawing/2014/chart" uri="{C3380CC4-5D6E-409C-BE32-E72D297353CC}">
              <c16:uniqueId val="{00000000-2E5F-47AE-978C-7FF1287888FF}"/>
            </c:ext>
          </c:extLst>
        </c:ser>
        <c:ser>
          <c:idx val="1"/>
          <c:order val="1"/>
          <c:tx>
            <c:strRef>
              <c:f>'T11'!$T$18:$T$19</c:f>
              <c:strCache>
                <c:ptCount val="2"/>
                <c:pt idx="0">
                  <c:v>قطر</c:v>
                </c:pt>
                <c:pt idx="1">
                  <c:v>Qatar</c:v>
                </c:pt>
              </c:strCache>
            </c:strRef>
          </c:tx>
          <c:spPr>
            <a:ln w="28575" cap="rnd">
              <a:solidFill>
                <a:srgbClr val="99154C"/>
              </a:solidFill>
              <a:round/>
            </a:ln>
            <a:effectLst/>
          </c:spPr>
          <c:marker>
            <c:symbol val="none"/>
          </c:marker>
          <c:cat>
            <c:strRef>
              <c:f>'T11'!$Q$21:$Q$24</c:f>
              <c:strCache>
                <c:ptCount val="4"/>
                <c:pt idx="0">
                  <c:v>2011/2012</c:v>
                </c:pt>
                <c:pt idx="1">
                  <c:v>2012/2013</c:v>
                </c:pt>
                <c:pt idx="2">
                  <c:v>2013/2014</c:v>
                </c:pt>
                <c:pt idx="3">
                  <c:v>2014/2015</c:v>
                </c:pt>
              </c:strCache>
            </c:strRef>
          </c:cat>
          <c:val>
            <c:numRef>
              <c:f>'T11'!$T$21:$T$24</c:f>
              <c:numCache>
                <c:formatCode>0.0</c:formatCode>
                <c:ptCount val="4"/>
                <c:pt idx="0">
                  <c:v>13.904087544254908</c:v>
                </c:pt>
                <c:pt idx="1">
                  <c:v>10.395010395010395</c:v>
                </c:pt>
                <c:pt idx="2">
                  <c:v>16.737873837647648</c:v>
                </c:pt>
                <c:pt idx="3">
                  <c:v>16.371480472297911</c:v>
                </c:pt>
              </c:numCache>
            </c:numRef>
          </c:val>
          <c:smooth val="0"/>
          <c:extLst>
            <c:ext xmlns:c16="http://schemas.microsoft.com/office/drawing/2014/chart" uri="{C3380CC4-5D6E-409C-BE32-E72D297353CC}">
              <c16:uniqueId val="{00000001-2E5F-47AE-978C-7FF1287888FF}"/>
            </c:ext>
          </c:extLst>
        </c:ser>
        <c:ser>
          <c:idx val="2"/>
          <c:order val="2"/>
          <c:tx>
            <c:strRef>
              <c:f>'T11'!$U$18:$U$19</c:f>
              <c:strCache>
                <c:ptCount val="2"/>
                <c:pt idx="0">
                  <c:v>الكويت</c:v>
                </c:pt>
                <c:pt idx="1">
                  <c:v>Kuwait</c:v>
                </c:pt>
              </c:strCache>
            </c:strRef>
          </c:tx>
          <c:spPr>
            <a:ln w="28575" cap="rnd">
              <a:solidFill>
                <a:srgbClr val="00B1E6"/>
              </a:solidFill>
              <a:round/>
            </a:ln>
            <a:effectLst/>
          </c:spPr>
          <c:marker>
            <c:symbol val="none"/>
          </c:marker>
          <c:cat>
            <c:strRef>
              <c:f>'T11'!$Q$21:$Q$24</c:f>
              <c:strCache>
                <c:ptCount val="4"/>
                <c:pt idx="0">
                  <c:v>2011/2012</c:v>
                </c:pt>
                <c:pt idx="1">
                  <c:v>2012/2013</c:v>
                </c:pt>
                <c:pt idx="2">
                  <c:v>2013/2014</c:v>
                </c:pt>
                <c:pt idx="3">
                  <c:v>2014/2015</c:v>
                </c:pt>
              </c:strCache>
            </c:strRef>
          </c:cat>
          <c:val>
            <c:numRef>
              <c:f>'T11'!$U$21:$U$24</c:f>
              <c:numCache>
                <c:formatCode>0.0</c:formatCode>
                <c:ptCount val="4"/>
                <c:pt idx="0">
                  <c:v>74.931309695145885</c:v>
                </c:pt>
                <c:pt idx="1">
                  <c:v>74.657534246575338</c:v>
                </c:pt>
                <c:pt idx="2">
                  <c:v>74.863387978142086</c:v>
                </c:pt>
                <c:pt idx="3">
                  <c:v>77.489721333942441</c:v>
                </c:pt>
              </c:numCache>
            </c:numRef>
          </c:val>
          <c:smooth val="0"/>
          <c:extLst>
            <c:ext xmlns:c16="http://schemas.microsoft.com/office/drawing/2014/chart" uri="{C3380CC4-5D6E-409C-BE32-E72D297353CC}">
              <c16:uniqueId val="{00000002-2E5F-47AE-978C-7FF1287888FF}"/>
            </c:ext>
          </c:extLst>
        </c:ser>
        <c:ser>
          <c:idx val="3"/>
          <c:order val="3"/>
          <c:tx>
            <c:strRef>
              <c:f>'T11'!$S$18:$S$19</c:f>
              <c:strCache>
                <c:ptCount val="2"/>
                <c:pt idx="0">
                  <c:v>عمان</c:v>
                </c:pt>
                <c:pt idx="1">
                  <c:v>Oman</c:v>
                </c:pt>
              </c:strCache>
            </c:strRef>
          </c:tx>
          <c:spPr>
            <a:ln w="28575" cap="rnd">
              <a:solidFill>
                <a:srgbClr val="D9DADB"/>
              </a:solidFill>
              <a:round/>
            </a:ln>
            <a:effectLst/>
          </c:spPr>
          <c:marker>
            <c:symbol val="none"/>
          </c:marker>
          <c:cat>
            <c:strRef>
              <c:f>'T11'!$Q$21:$Q$24</c:f>
              <c:strCache>
                <c:ptCount val="4"/>
                <c:pt idx="0">
                  <c:v>2011/2012</c:v>
                </c:pt>
                <c:pt idx="1">
                  <c:v>2012/2013</c:v>
                </c:pt>
                <c:pt idx="2">
                  <c:v>2013/2014</c:v>
                </c:pt>
                <c:pt idx="3">
                  <c:v>2014/2015</c:v>
                </c:pt>
              </c:strCache>
            </c:strRef>
          </c:cat>
          <c:val>
            <c:numRef>
              <c:f>'T11'!$S$21:$S$24</c:f>
              <c:numCache>
                <c:formatCode>0.0</c:formatCode>
                <c:ptCount val="4"/>
              </c:numCache>
            </c:numRef>
          </c:val>
          <c:smooth val="0"/>
          <c:extLst>
            <c:ext xmlns:c16="http://schemas.microsoft.com/office/drawing/2014/chart" uri="{C3380CC4-5D6E-409C-BE32-E72D297353CC}">
              <c16:uniqueId val="{00000003-2E5F-47AE-978C-7FF1287888FF}"/>
            </c:ext>
          </c:extLst>
        </c:ser>
        <c:dLbls>
          <c:showLegendKey val="0"/>
          <c:showVal val="0"/>
          <c:showCatName val="0"/>
          <c:showSerName val="0"/>
          <c:showPercent val="0"/>
          <c:showBubbleSize val="0"/>
        </c:dLbls>
        <c:smooth val="0"/>
        <c:axId val="1543197232"/>
        <c:axId val="1543192336"/>
      </c:lineChart>
      <c:catAx>
        <c:axId val="15431972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647999999999999"/>
              <c:y val="0.9197408730158730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543192336"/>
        <c:crosses val="autoZero"/>
        <c:auto val="1"/>
        <c:lblAlgn val="ctr"/>
        <c:lblOffset val="100"/>
        <c:noMultiLvlLbl val="0"/>
      </c:catAx>
      <c:valAx>
        <c:axId val="154319233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4.1119814814814817E-2"/>
              <c:y val="4.63809523809523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197232"/>
        <c:crosses val="autoZero"/>
        <c:crossBetween val="between"/>
        <c:majorUnit val="20"/>
      </c:valAx>
      <c:spPr>
        <a:noFill/>
        <a:ln>
          <a:noFill/>
        </a:ln>
        <a:effectLst/>
      </c:spPr>
    </c:plotArea>
    <c:legend>
      <c:legendPos val="b"/>
      <c:layout>
        <c:manualLayout>
          <c:xMode val="edge"/>
          <c:yMode val="edge"/>
          <c:x val="0.30999888888888893"/>
          <c:y val="3.1320634920634922E-2"/>
          <c:w val="0.68809481481481483"/>
          <c:h val="7.16158108981775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r>
              <a:rPr lang="ar-OM" sz="1200" b="1"/>
              <a:t>البحرين </a:t>
            </a:r>
            <a:r>
              <a:rPr lang="en-US" sz="1200" b="1"/>
              <a:t>Bahrain </a:t>
            </a:r>
          </a:p>
        </c:rich>
      </c:tx>
      <c:layout>
        <c:manualLayout>
          <c:xMode val="edge"/>
          <c:yMode val="edge"/>
          <c:x val="0.14091631944444447"/>
          <c:y val="0"/>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4819444444444443"/>
          <c:w val="0.90000590277777781"/>
          <c:h val="0.64278518518518524"/>
        </c:manualLayout>
      </c:layout>
      <c:barChart>
        <c:barDir val="col"/>
        <c:grouping val="stacked"/>
        <c:varyColors val="0"/>
        <c:ser>
          <c:idx val="1"/>
          <c:order val="0"/>
          <c:tx>
            <c:strRef>
              <c:f>'T12'!$Q$24:$Q$25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'T12'!$Q$27:$Q$30</c:f>
              <c:numCache>
                <c:formatCode>0.0</c:formatCode>
                <c:ptCount val="4"/>
                <c:pt idx="0" formatCode="_(* #,##0.0_);_(* \(#,##0.0\);_(* &quot;-&quot;??_);_(@_)">
                  <c:v>67.293921731890094</c:v>
                </c:pt>
                <c:pt idx="1">
                  <c:v>62.033271719038815</c:v>
                </c:pt>
                <c:pt idx="2">
                  <c:v>62.314794932359888</c:v>
                </c:pt>
                <c:pt idx="3" formatCode="General">
                  <c:v>61.3</c:v>
                </c:pt>
              </c:numCache>
            </c:numRef>
          </c:val>
          <c:extLst>
            <c:ext xmlns:c16="http://schemas.microsoft.com/office/drawing/2014/chart" uri="{C3380CC4-5D6E-409C-BE32-E72D297353CC}">
              <c16:uniqueId val="{00000000-8368-4F47-9B5C-3FEA5E419011}"/>
            </c:ext>
          </c:extLst>
        </c:ser>
        <c:ser>
          <c:idx val="0"/>
          <c:order val="1"/>
          <c:tx>
            <c:strRef>
              <c:f>'T12'!$P$24:$P$25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'T12'!$P$27:$P$30</c:f>
              <c:numCache>
                <c:formatCode>0.0</c:formatCode>
                <c:ptCount val="4"/>
                <c:pt idx="0">
                  <c:v>32.706078268109906</c:v>
                </c:pt>
                <c:pt idx="1">
                  <c:v>37.966728280961185</c:v>
                </c:pt>
                <c:pt idx="2">
                  <c:v>37.685205067640112</c:v>
                </c:pt>
                <c:pt idx="3">
                  <c:v>38.700000000000003</c:v>
                </c:pt>
              </c:numCache>
            </c:numRef>
          </c:val>
          <c:extLst>
            <c:ext xmlns:c16="http://schemas.microsoft.com/office/drawing/2014/chart" uri="{C3380CC4-5D6E-409C-BE32-E72D297353CC}">
              <c16:uniqueId val="{00000001-8368-4F47-9B5C-3FEA5E419011}"/>
            </c:ext>
          </c:extLst>
        </c:ser>
        <c:dLbls>
          <c:showLegendKey val="0"/>
          <c:showVal val="0"/>
          <c:showCatName val="0"/>
          <c:showSerName val="0"/>
          <c:showPercent val="0"/>
          <c:showBubbleSize val="0"/>
        </c:dLbls>
        <c:gapWidth val="150"/>
        <c:overlap val="100"/>
        <c:axId val="1543198320"/>
        <c:axId val="1543196144"/>
      </c:barChart>
      <c:catAx>
        <c:axId val="154319832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274861111111111"/>
              <c:y val="0.91674814814814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543196144"/>
        <c:crosses val="autoZero"/>
        <c:auto val="1"/>
        <c:lblAlgn val="ctr"/>
        <c:lblOffset val="100"/>
        <c:noMultiLvlLbl val="0"/>
      </c:catAx>
      <c:valAx>
        <c:axId val="1543196144"/>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3916666666666663E-2"/>
              <c:y val="3.4700925925925927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43198320"/>
        <c:crosses val="autoZero"/>
        <c:crossBetween val="between"/>
        <c:majorUnit val="20"/>
      </c:valAx>
      <c:spPr>
        <a:noFill/>
        <a:ln>
          <a:noFill/>
        </a:ln>
        <a:effectLst/>
      </c:spPr>
    </c:plotArea>
    <c:legend>
      <c:legendPos val="b"/>
      <c:layout>
        <c:manualLayout>
          <c:xMode val="edge"/>
          <c:yMode val="edge"/>
          <c:x val="0.63161152165999901"/>
          <c:y val="2.4097222222222423E-3"/>
          <c:w val="0.36325431792103907"/>
          <c:h val="0.1248027777777777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9203703703704E-2"/>
          <c:y val="0.10094778413193771"/>
          <c:w val="0.94890796296296298"/>
          <c:h val="0.70931587301587296"/>
        </c:manualLayout>
      </c:layout>
      <c:lineChart>
        <c:grouping val="standard"/>
        <c:varyColors val="0"/>
        <c:ser>
          <c:idx val="0"/>
          <c:order val="0"/>
          <c:tx>
            <c:strRef>
              <c:f>'T12'!$Q$8:$Q$9</c:f>
              <c:strCache>
                <c:ptCount val="2"/>
                <c:pt idx="0">
                  <c:v>البحرين</c:v>
                </c:pt>
                <c:pt idx="1">
                  <c:v>Bahrain</c:v>
                </c:pt>
              </c:strCache>
            </c:strRef>
          </c:tx>
          <c:spPr>
            <a:ln w="28575" cap="rnd">
              <a:solidFill>
                <a:srgbClr val="E20000"/>
              </a:solidFill>
              <a:round/>
            </a:ln>
            <a:effectLst/>
          </c:spPr>
          <c:marker>
            <c:symbol val="none"/>
          </c:marker>
          <c:cat>
            <c:strRef>
              <c:f>'T12'!$O$11:$O$14</c:f>
              <c:strCache>
                <c:ptCount val="4"/>
                <c:pt idx="0">
                  <c:v>2011/2012</c:v>
                </c:pt>
                <c:pt idx="1">
                  <c:v>2012/2013</c:v>
                </c:pt>
                <c:pt idx="2">
                  <c:v>2013/2014</c:v>
                </c:pt>
                <c:pt idx="3">
                  <c:v>2014/2015</c:v>
                </c:pt>
              </c:strCache>
            </c:strRef>
          </c:cat>
          <c:val>
            <c:numRef>
              <c:f>'T12'!$Q$11:$Q$14</c:f>
              <c:numCache>
                <c:formatCode>0.0</c:formatCode>
                <c:ptCount val="4"/>
                <c:pt idx="0">
                  <c:v>6.1235309711054171</c:v>
                </c:pt>
                <c:pt idx="1">
                  <c:v>12.614487926727728</c:v>
                </c:pt>
                <c:pt idx="2">
                  <c:v>3.2975970425138632</c:v>
                </c:pt>
                <c:pt idx="3">
                  <c:v>1.424379070932646</c:v>
                </c:pt>
              </c:numCache>
            </c:numRef>
          </c:val>
          <c:smooth val="0"/>
          <c:extLst>
            <c:ext xmlns:c16="http://schemas.microsoft.com/office/drawing/2014/chart" uri="{C3380CC4-5D6E-409C-BE32-E72D297353CC}">
              <c16:uniqueId val="{00000000-A2CC-4468-A0F0-A130B74858BC}"/>
            </c:ext>
          </c:extLst>
        </c:ser>
        <c:ser>
          <c:idx val="1"/>
          <c:order val="1"/>
          <c:tx>
            <c:strRef>
              <c:f>'T12'!$R$8:$R$9</c:f>
              <c:strCache>
                <c:ptCount val="2"/>
                <c:pt idx="0">
                  <c:v>السعودية</c:v>
                </c:pt>
                <c:pt idx="1">
                  <c:v>KSA</c:v>
                </c:pt>
              </c:strCache>
            </c:strRef>
          </c:tx>
          <c:spPr>
            <a:ln w="28575" cap="rnd">
              <a:solidFill>
                <a:srgbClr val="008035"/>
              </a:solidFill>
              <a:round/>
            </a:ln>
            <a:effectLst/>
          </c:spPr>
          <c:marker>
            <c:symbol val="none"/>
          </c:marker>
          <c:cat>
            <c:strRef>
              <c:f>'T12'!$O$11:$O$14</c:f>
              <c:strCache>
                <c:ptCount val="4"/>
                <c:pt idx="0">
                  <c:v>2011/2012</c:v>
                </c:pt>
                <c:pt idx="1">
                  <c:v>2012/2013</c:v>
                </c:pt>
                <c:pt idx="2">
                  <c:v>2013/2014</c:v>
                </c:pt>
                <c:pt idx="3">
                  <c:v>2014/2015</c:v>
                </c:pt>
              </c:strCache>
            </c:strRef>
          </c:cat>
          <c:val>
            <c:numRef>
              <c:f>'T12'!$R$11:$R$14</c:f>
              <c:numCache>
                <c:formatCode>0.0</c:formatCode>
                <c:ptCount val="4"/>
                <c:pt idx="0">
                  <c:v>1.9732541869011362</c:v>
                </c:pt>
                <c:pt idx="1">
                  <c:v>4.612499258116209</c:v>
                </c:pt>
                <c:pt idx="2">
                  <c:v>0.19856849137872343</c:v>
                </c:pt>
                <c:pt idx="3">
                  <c:v>-1.027408255653421</c:v>
                </c:pt>
              </c:numCache>
            </c:numRef>
          </c:val>
          <c:smooth val="0"/>
          <c:extLst>
            <c:ext xmlns:c16="http://schemas.microsoft.com/office/drawing/2014/chart" uri="{C3380CC4-5D6E-409C-BE32-E72D297353CC}">
              <c16:uniqueId val="{00000001-A2CC-4468-A0F0-A130B74858BC}"/>
            </c:ext>
          </c:extLst>
        </c:ser>
        <c:ser>
          <c:idx val="2"/>
          <c:order val="2"/>
          <c:tx>
            <c:strRef>
              <c:f>'T12'!$S$8:$S$9</c:f>
              <c:strCache>
                <c:ptCount val="2"/>
                <c:pt idx="0">
                  <c:v>عمان</c:v>
                </c:pt>
                <c:pt idx="1">
                  <c:v>Oman</c:v>
                </c:pt>
              </c:strCache>
            </c:strRef>
          </c:tx>
          <c:spPr>
            <a:ln w="28575" cap="rnd">
              <a:solidFill>
                <a:schemeClr val="bg1">
                  <a:lumMod val="65000"/>
                </a:schemeClr>
              </a:solidFill>
              <a:round/>
            </a:ln>
            <a:effectLst/>
          </c:spPr>
          <c:marker>
            <c:symbol val="none"/>
          </c:marker>
          <c:cat>
            <c:strRef>
              <c:f>'T12'!$O$11:$O$14</c:f>
              <c:strCache>
                <c:ptCount val="4"/>
                <c:pt idx="0">
                  <c:v>2011/2012</c:v>
                </c:pt>
                <c:pt idx="1">
                  <c:v>2012/2013</c:v>
                </c:pt>
                <c:pt idx="2">
                  <c:v>2013/2014</c:v>
                </c:pt>
                <c:pt idx="3">
                  <c:v>2014/2015</c:v>
                </c:pt>
              </c:strCache>
            </c:strRef>
          </c:cat>
          <c:val>
            <c:numRef>
              <c:f>'T12'!$S$11:$S$14</c:f>
              <c:numCache>
                <c:formatCode>0.0</c:formatCode>
                <c:ptCount val="4"/>
                <c:pt idx="0">
                  <c:v>14.773381773071639</c:v>
                </c:pt>
                <c:pt idx="1">
                  <c:v>2.6712474185018626</c:v>
                </c:pt>
                <c:pt idx="2">
                  <c:v>4.0379734937494121</c:v>
                </c:pt>
                <c:pt idx="3">
                  <c:v>1.5684007010823411</c:v>
                </c:pt>
              </c:numCache>
            </c:numRef>
          </c:val>
          <c:smooth val="0"/>
          <c:extLst>
            <c:ext xmlns:c16="http://schemas.microsoft.com/office/drawing/2014/chart" uri="{C3380CC4-5D6E-409C-BE32-E72D297353CC}">
              <c16:uniqueId val="{00000002-A2CC-4468-A0F0-A130B74858BC}"/>
            </c:ext>
          </c:extLst>
        </c:ser>
        <c:ser>
          <c:idx val="3"/>
          <c:order val="3"/>
          <c:tx>
            <c:strRef>
              <c:f>'T12'!$T$8:$T$9</c:f>
              <c:strCache>
                <c:ptCount val="2"/>
                <c:pt idx="0">
                  <c:v>قطر</c:v>
                </c:pt>
                <c:pt idx="1">
                  <c:v>Qatar</c:v>
                </c:pt>
              </c:strCache>
            </c:strRef>
          </c:tx>
          <c:spPr>
            <a:ln w="28575" cap="rnd">
              <a:solidFill>
                <a:srgbClr val="99154C"/>
              </a:solidFill>
              <a:round/>
            </a:ln>
            <a:effectLst/>
          </c:spPr>
          <c:marker>
            <c:symbol val="none"/>
          </c:marker>
          <c:cat>
            <c:strRef>
              <c:f>'T12'!$O$11:$O$14</c:f>
              <c:strCache>
                <c:ptCount val="4"/>
                <c:pt idx="0">
                  <c:v>2011/2012</c:v>
                </c:pt>
                <c:pt idx="1">
                  <c:v>2012/2013</c:v>
                </c:pt>
                <c:pt idx="2">
                  <c:v>2013/2014</c:v>
                </c:pt>
                <c:pt idx="3">
                  <c:v>2014/2015</c:v>
                </c:pt>
              </c:strCache>
            </c:strRef>
          </c:cat>
          <c:val>
            <c:numRef>
              <c:f>'T12'!$T$11:$T$14</c:f>
              <c:numCache>
                <c:formatCode>0.0</c:formatCode>
                <c:ptCount val="4"/>
                <c:pt idx="0">
                  <c:v>32.134729176149293</c:v>
                </c:pt>
                <c:pt idx="1">
                  <c:v>-1.9807096107475024</c:v>
                </c:pt>
                <c:pt idx="2">
                  <c:v>6.1939905113336851</c:v>
                </c:pt>
                <c:pt idx="3">
                  <c:v>2.7218156401611711</c:v>
                </c:pt>
              </c:numCache>
            </c:numRef>
          </c:val>
          <c:smooth val="0"/>
          <c:extLst>
            <c:ext xmlns:c16="http://schemas.microsoft.com/office/drawing/2014/chart" uri="{C3380CC4-5D6E-409C-BE32-E72D297353CC}">
              <c16:uniqueId val="{00000003-A2CC-4468-A0F0-A130B74858BC}"/>
            </c:ext>
          </c:extLst>
        </c:ser>
        <c:ser>
          <c:idx val="4"/>
          <c:order val="4"/>
          <c:tx>
            <c:strRef>
              <c:f>'T12'!$U$8:$U$9</c:f>
              <c:strCache>
                <c:ptCount val="2"/>
                <c:pt idx="0">
                  <c:v>الكويت</c:v>
                </c:pt>
                <c:pt idx="1">
                  <c:v>Kuwait</c:v>
                </c:pt>
              </c:strCache>
            </c:strRef>
          </c:tx>
          <c:spPr>
            <a:ln w="28575" cap="rnd">
              <a:solidFill>
                <a:srgbClr val="00B1E6"/>
              </a:solidFill>
              <a:round/>
            </a:ln>
            <a:effectLst/>
          </c:spPr>
          <c:marker>
            <c:symbol val="none"/>
          </c:marker>
          <c:cat>
            <c:strRef>
              <c:f>'T12'!$O$11:$O$14</c:f>
              <c:strCache>
                <c:ptCount val="4"/>
                <c:pt idx="0">
                  <c:v>2011/2012</c:v>
                </c:pt>
                <c:pt idx="1">
                  <c:v>2012/2013</c:v>
                </c:pt>
                <c:pt idx="2">
                  <c:v>2013/2014</c:v>
                </c:pt>
                <c:pt idx="3">
                  <c:v>2014/2015</c:v>
                </c:pt>
              </c:strCache>
            </c:strRef>
          </c:cat>
          <c:val>
            <c:numRef>
              <c:f>'T12'!$U$11:$U$14</c:f>
              <c:numCache>
                <c:formatCode>0.0</c:formatCode>
                <c:ptCount val="4"/>
                <c:pt idx="0">
                  <c:v>5.3488897561777211</c:v>
                </c:pt>
                <c:pt idx="1">
                  <c:v>4.3831770234172405</c:v>
                </c:pt>
                <c:pt idx="2">
                  <c:v>3.1810964789390122</c:v>
                </c:pt>
                <c:pt idx="3">
                  <c:v>3.6243165936492994</c:v>
                </c:pt>
              </c:numCache>
            </c:numRef>
          </c:val>
          <c:smooth val="0"/>
          <c:extLst>
            <c:ext xmlns:c16="http://schemas.microsoft.com/office/drawing/2014/chart" uri="{C3380CC4-5D6E-409C-BE32-E72D297353CC}">
              <c16:uniqueId val="{00000004-A2CC-4468-A0F0-A130B74858BC}"/>
            </c:ext>
          </c:extLst>
        </c:ser>
        <c:dLbls>
          <c:showLegendKey val="0"/>
          <c:showVal val="0"/>
          <c:showCatName val="0"/>
          <c:showSerName val="0"/>
          <c:showPercent val="0"/>
          <c:showBubbleSize val="0"/>
        </c:dLbls>
        <c:smooth val="0"/>
        <c:axId val="1543193968"/>
        <c:axId val="1543198864"/>
      </c:lineChart>
      <c:catAx>
        <c:axId val="15431939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355740740740741"/>
              <c:y val="0.923158730158730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543198864"/>
        <c:crossesAt val="0"/>
        <c:auto val="1"/>
        <c:lblAlgn val="ctr"/>
        <c:lblOffset val="100"/>
        <c:noMultiLvlLbl val="0"/>
      </c:catAx>
      <c:valAx>
        <c:axId val="1543198864"/>
        <c:scaling>
          <c:orientation val="minMax"/>
          <c:min val="-5"/>
        </c:scaling>
        <c:delete val="0"/>
        <c:axPos val="l"/>
        <c:majorGridlines>
          <c:spPr>
            <a:ln w="9525" cap="flat" cmpd="sng" algn="ctr">
              <a:solidFill>
                <a:srgbClr val="EEECE2"/>
              </a:solidFill>
              <a:round/>
            </a:ln>
            <a:effectLst/>
          </c:spPr>
        </c:majorGridlines>
        <c:title>
          <c:tx>
            <c:rich>
              <a:bodyPr rot="0" spcFirstLastPara="1" vertOverflow="ellipsis" vert="wordArt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1664629629629633E-2"/>
              <c:y val="4.1178571428571427E-3"/>
            </c:manualLayout>
          </c:layout>
          <c:overlay val="0"/>
          <c:spPr>
            <a:noFill/>
            <a:ln>
              <a:noFill/>
            </a:ln>
            <a:effectLst/>
          </c:spPr>
          <c:txPr>
            <a:bodyPr rot="0" spcFirstLastPara="1" vertOverflow="ellipsis" vert="wordArt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193968"/>
        <c:crosses val="autoZero"/>
        <c:crossBetween val="between"/>
      </c:valAx>
      <c:spPr>
        <a:noFill/>
        <a:ln>
          <a:noFill/>
        </a:ln>
        <a:effectLst/>
      </c:spPr>
    </c:plotArea>
    <c:legend>
      <c:legendPos val="b"/>
      <c:layout>
        <c:manualLayout>
          <c:xMode val="edge"/>
          <c:yMode val="edge"/>
          <c:x val="0.16524074074074074"/>
          <c:y val="2.7234920634920636E-2"/>
          <c:w val="0.83113666666666663"/>
          <c:h val="0.100900082204334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9203703703704E-2"/>
          <c:y val="0.25072950639606606"/>
          <c:w val="0.94890796296296298"/>
          <c:h val="0.58681109214728699"/>
        </c:manualLayout>
      </c:layout>
      <c:lineChart>
        <c:grouping val="standard"/>
        <c:varyColors val="0"/>
        <c:ser>
          <c:idx val="0"/>
          <c:order val="0"/>
          <c:tx>
            <c:strRef>
              <c:f>'T03'!$Q$15:$Q$16</c:f>
              <c:strCache>
                <c:ptCount val="2"/>
                <c:pt idx="0">
                  <c:v>الإمارات</c:v>
                </c:pt>
                <c:pt idx="1">
                  <c:v>UAE</c:v>
                </c:pt>
              </c:strCache>
            </c:strRef>
          </c:tx>
          <c:spPr>
            <a:ln w="28575" cap="rnd">
              <a:solidFill>
                <a:srgbClr val="000000"/>
              </a:solidFill>
              <a:round/>
            </a:ln>
            <a:effectLst/>
          </c:spPr>
          <c:marker>
            <c:symbol val="none"/>
          </c:marker>
          <c:cat>
            <c:strRef>
              <c:f>'T03'!$P$17:$P$20</c:f>
              <c:strCache>
                <c:ptCount val="4"/>
                <c:pt idx="0">
                  <c:v>2012/2011</c:v>
                </c:pt>
                <c:pt idx="1">
                  <c:v>2013/2012</c:v>
                </c:pt>
                <c:pt idx="2">
                  <c:v>2014/2013</c:v>
                </c:pt>
                <c:pt idx="3">
                  <c:v>2014/2015</c:v>
                </c:pt>
              </c:strCache>
            </c:strRef>
          </c:cat>
          <c:val>
            <c:numRef>
              <c:f>'T03'!$Q$17:$Q$20</c:f>
              <c:numCache>
                <c:formatCode>0.0</c:formatCode>
                <c:ptCount val="4"/>
                <c:pt idx="0">
                  <c:v>4.0349241332542167</c:v>
                </c:pt>
                <c:pt idx="1">
                  <c:v>13.408590920201775</c:v>
                </c:pt>
                <c:pt idx="2">
                  <c:v>6.8240749812220374</c:v>
                </c:pt>
                <c:pt idx="3">
                  <c:v>-4.2438842454739447</c:v>
                </c:pt>
              </c:numCache>
            </c:numRef>
          </c:val>
          <c:smooth val="0"/>
          <c:extLst>
            <c:ext xmlns:c16="http://schemas.microsoft.com/office/drawing/2014/chart" uri="{C3380CC4-5D6E-409C-BE32-E72D297353CC}">
              <c16:uniqueId val="{00000000-8239-4956-B1F8-97E7686FCA70}"/>
            </c:ext>
          </c:extLst>
        </c:ser>
        <c:ser>
          <c:idx val="1"/>
          <c:order val="1"/>
          <c:tx>
            <c:strRef>
              <c:f>'T03'!$R$15:$R$16</c:f>
              <c:strCache>
                <c:ptCount val="2"/>
                <c:pt idx="0">
                  <c:v>البحرين</c:v>
                </c:pt>
                <c:pt idx="1">
                  <c:v>Bahrain</c:v>
                </c:pt>
              </c:strCache>
            </c:strRef>
          </c:tx>
          <c:spPr>
            <a:ln w="28575" cap="rnd">
              <a:solidFill>
                <a:srgbClr val="E20000"/>
              </a:solidFill>
              <a:round/>
            </a:ln>
            <a:effectLst/>
          </c:spPr>
          <c:marker>
            <c:symbol val="none"/>
          </c:marker>
          <c:cat>
            <c:strRef>
              <c:f>'T03'!$P$17:$P$20</c:f>
              <c:strCache>
                <c:ptCount val="4"/>
                <c:pt idx="0">
                  <c:v>2012/2011</c:v>
                </c:pt>
                <c:pt idx="1">
                  <c:v>2013/2012</c:v>
                </c:pt>
                <c:pt idx="2">
                  <c:v>2014/2013</c:v>
                </c:pt>
                <c:pt idx="3">
                  <c:v>2014/2015</c:v>
                </c:pt>
              </c:strCache>
            </c:strRef>
          </c:cat>
          <c:val>
            <c:numRef>
              <c:f>'T03'!$R$17:$R$20</c:f>
              <c:numCache>
                <c:formatCode>0.0</c:formatCode>
                <c:ptCount val="4"/>
                <c:pt idx="0">
                  <c:v>5.0999999999999996</c:v>
                </c:pt>
                <c:pt idx="1">
                  <c:v>7.2530136709542727</c:v>
                </c:pt>
                <c:pt idx="2">
                  <c:v>9.2333291473062928</c:v>
                </c:pt>
                <c:pt idx="3">
                  <c:v>1.8107090506711121</c:v>
                </c:pt>
              </c:numCache>
            </c:numRef>
          </c:val>
          <c:smooth val="0"/>
          <c:extLst>
            <c:ext xmlns:c16="http://schemas.microsoft.com/office/drawing/2014/chart" uri="{C3380CC4-5D6E-409C-BE32-E72D297353CC}">
              <c16:uniqueId val="{00000001-8239-4956-B1F8-97E7686FCA70}"/>
            </c:ext>
          </c:extLst>
        </c:ser>
        <c:ser>
          <c:idx val="2"/>
          <c:order val="2"/>
          <c:tx>
            <c:strRef>
              <c:f>'T03'!$S$15:$S$16</c:f>
              <c:strCache>
                <c:ptCount val="2"/>
                <c:pt idx="0">
                  <c:v>السعودية</c:v>
                </c:pt>
                <c:pt idx="1">
                  <c:v>KSA</c:v>
                </c:pt>
              </c:strCache>
            </c:strRef>
          </c:tx>
          <c:spPr>
            <a:ln w="28575" cap="rnd">
              <a:solidFill>
                <a:srgbClr val="008035"/>
              </a:solidFill>
              <a:round/>
            </a:ln>
            <a:effectLst/>
          </c:spPr>
          <c:marker>
            <c:symbol val="none"/>
          </c:marker>
          <c:cat>
            <c:strRef>
              <c:f>'T03'!$P$17:$P$20</c:f>
              <c:strCache>
                <c:ptCount val="4"/>
                <c:pt idx="0">
                  <c:v>2012/2011</c:v>
                </c:pt>
                <c:pt idx="1">
                  <c:v>2013/2012</c:v>
                </c:pt>
                <c:pt idx="2">
                  <c:v>2014/2013</c:v>
                </c:pt>
                <c:pt idx="3">
                  <c:v>2014/2015</c:v>
                </c:pt>
              </c:strCache>
            </c:strRef>
          </c:cat>
          <c:val>
            <c:numRef>
              <c:f>'T03'!$S$17:$S$20</c:f>
              <c:numCache>
                <c:formatCode>0.0</c:formatCode>
                <c:ptCount val="4"/>
                <c:pt idx="0">
                  <c:v>15.428050480172594</c:v>
                </c:pt>
                <c:pt idx="1">
                  <c:v>15.428050480172594</c:v>
                </c:pt>
                <c:pt idx="2">
                  <c:v>1.8831332624849584</c:v>
                </c:pt>
                <c:pt idx="3">
                  <c:v>23.999837652454492</c:v>
                </c:pt>
              </c:numCache>
            </c:numRef>
          </c:val>
          <c:smooth val="0"/>
          <c:extLst>
            <c:ext xmlns:c16="http://schemas.microsoft.com/office/drawing/2014/chart" uri="{C3380CC4-5D6E-409C-BE32-E72D297353CC}">
              <c16:uniqueId val="{00000002-8239-4956-B1F8-97E7686FCA70}"/>
            </c:ext>
          </c:extLst>
        </c:ser>
        <c:ser>
          <c:idx val="3"/>
          <c:order val="3"/>
          <c:tx>
            <c:strRef>
              <c:f>'T03'!$T$15:$T$16</c:f>
              <c:strCache>
                <c:ptCount val="2"/>
                <c:pt idx="0">
                  <c:v>عمان</c:v>
                </c:pt>
                <c:pt idx="1">
                  <c:v>Oman</c:v>
                </c:pt>
              </c:strCache>
            </c:strRef>
          </c:tx>
          <c:spPr>
            <a:ln w="28575" cap="rnd">
              <a:solidFill>
                <a:srgbClr val="D9DADB"/>
              </a:solidFill>
              <a:round/>
            </a:ln>
            <a:effectLst/>
          </c:spPr>
          <c:marker>
            <c:symbol val="none"/>
          </c:marker>
          <c:cat>
            <c:strRef>
              <c:f>'T03'!$P$17:$P$20</c:f>
              <c:strCache>
                <c:ptCount val="4"/>
                <c:pt idx="0">
                  <c:v>2012/2011</c:v>
                </c:pt>
                <c:pt idx="1">
                  <c:v>2013/2012</c:v>
                </c:pt>
                <c:pt idx="2">
                  <c:v>2014/2013</c:v>
                </c:pt>
                <c:pt idx="3">
                  <c:v>2014/2015</c:v>
                </c:pt>
              </c:strCache>
            </c:strRef>
          </c:cat>
          <c:val>
            <c:numRef>
              <c:f>'T03'!$T$17:$T$20</c:f>
              <c:numCache>
                <c:formatCode>0.0</c:formatCode>
                <c:ptCount val="4"/>
                <c:pt idx="0">
                  <c:v>9.2765031518991385</c:v>
                </c:pt>
                <c:pt idx="1">
                  <c:v>13.685661525657364</c:v>
                </c:pt>
                <c:pt idx="2">
                  <c:v>12.010706687103932</c:v>
                </c:pt>
                <c:pt idx="3">
                  <c:v>7.5631625171054511</c:v>
                </c:pt>
              </c:numCache>
            </c:numRef>
          </c:val>
          <c:smooth val="0"/>
          <c:extLst>
            <c:ext xmlns:c16="http://schemas.microsoft.com/office/drawing/2014/chart" uri="{C3380CC4-5D6E-409C-BE32-E72D297353CC}">
              <c16:uniqueId val="{00000003-8239-4956-B1F8-97E7686FCA70}"/>
            </c:ext>
          </c:extLst>
        </c:ser>
        <c:ser>
          <c:idx val="4"/>
          <c:order val="4"/>
          <c:tx>
            <c:strRef>
              <c:f>'T03'!$U$15:$U$16</c:f>
              <c:strCache>
                <c:ptCount val="2"/>
                <c:pt idx="0">
                  <c:v>قطر</c:v>
                </c:pt>
                <c:pt idx="1">
                  <c:v>Qatar</c:v>
                </c:pt>
              </c:strCache>
            </c:strRef>
          </c:tx>
          <c:spPr>
            <a:ln w="28575" cap="rnd">
              <a:solidFill>
                <a:srgbClr val="99154C"/>
              </a:solidFill>
              <a:round/>
            </a:ln>
            <a:effectLst/>
          </c:spPr>
          <c:marker>
            <c:symbol val="none"/>
          </c:marker>
          <c:cat>
            <c:strRef>
              <c:f>'T03'!$P$17:$P$20</c:f>
              <c:strCache>
                <c:ptCount val="4"/>
                <c:pt idx="0">
                  <c:v>2012/2011</c:v>
                </c:pt>
                <c:pt idx="1">
                  <c:v>2013/2012</c:v>
                </c:pt>
                <c:pt idx="2">
                  <c:v>2014/2013</c:v>
                </c:pt>
                <c:pt idx="3">
                  <c:v>2014/2015</c:v>
                </c:pt>
              </c:strCache>
            </c:strRef>
          </c:cat>
          <c:val>
            <c:numRef>
              <c:f>'T03'!$U$17:$U$20</c:f>
              <c:numCache>
                <c:formatCode>0.0</c:formatCode>
                <c:ptCount val="4"/>
                <c:pt idx="0">
                  <c:v>39.880065049464697</c:v>
                </c:pt>
                <c:pt idx="1">
                  <c:v>14.798847094727154</c:v>
                </c:pt>
                <c:pt idx="2">
                  <c:v>-6.5869147836360957</c:v>
                </c:pt>
                <c:pt idx="3">
                  <c:v>9.9491812535290798</c:v>
                </c:pt>
              </c:numCache>
            </c:numRef>
          </c:val>
          <c:smooth val="0"/>
          <c:extLst>
            <c:ext xmlns:c16="http://schemas.microsoft.com/office/drawing/2014/chart" uri="{C3380CC4-5D6E-409C-BE32-E72D297353CC}">
              <c16:uniqueId val="{00000004-8239-4956-B1F8-97E7686FCA70}"/>
            </c:ext>
          </c:extLst>
        </c:ser>
        <c:ser>
          <c:idx val="5"/>
          <c:order val="5"/>
          <c:tx>
            <c:strRef>
              <c:f>'T03'!$V$15:$V$16</c:f>
              <c:strCache>
                <c:ptCount val="2"/>
                <c:pt idx="0">
                  <c:v>الكويت</c:v>
                </c:pt>
                <c:pt idx="1">
                  <c:v>Kuwait</c:v>
                </c:pt>
              </c:strCache>
            </c:strRef>
          </c:tx>
          <c:spPr>
            <a:ln w="28575" cap="rnd">
              <a:solidFill>
                <a:srgbClr val="00B1E6"/>
              </a:solidFill>
              <a:round/>
            </a:ln>
            <a:effectLst/>
          </c:spPr>
          <c:marker>
            <c:symbol val="none"/>
          </c:marker>
          <c:cat>
            <c:strRef>
              <c:f>'T03'!$P$17:$P$20</c:f>
              <c:strCache>
                <c:ptCount val="4"/>
                <c:pt idx="0">
                  <c:v>2012/2011</c:v>
                </c:pt>
                <c:pt idx="1">
                  <c:v>2013/2012</c:v>
                </c:pt>
                <c:pt idx="2">
                  <c:v>2014/2013</c:v>
                </c:pt>
                <c:pt idx="3">
                  <c:v>2014/2015</c:v>
                </c:pt>
              </c:strCache>
            </c:strRef>
          </c:cat>
          <c:val>
            <c:numRef>
              <c:f>'T03'!$V$17:$V$20</c:f>
              <c:numCache>
                <c:formatCode>0.0</c:formatCode>
                <c:ptCount val="4"/>
                <c:pt idx="0">
                  <c:v>5.6749353805794529</c:v>
                </c:pt>
                <c:pt idx="1">
                  <c:v>1.0185455607476637</c:v>
                </c:pt>
                <c:pt idx="2">
                  <c:v>-0.11323527640249118</c:v>
                </c:pt>
                <c:pt idx="3">
                  <c:v>-0.60782209143863286</c:v>
                </c:pt>
              </c:numCache>
            </c:numRef>
          </c:val>
          <c:smooth val="0"/>
          <c:extLst>
            <c:ext xmlns:c16="http://schemas.microsoft.com/office/drawing/2014/chart" uri="{C3380CC4-5D6E-409C-BE32-E72D297353CC}">
              <c16:uniqueId val="{00000005-8239-4956-B1F8-97E7686FCA70}"/>
            </c:ext>
          </c:extLst>
        </c:ser>
        <c:ser>
          <c:idx val="6"/>
          <c:order val="6"/>
          <c:tx>
            <c:strRef>
              <c:f>'T03'!$W$15:$W$16</c:f>
              <c:strCache>
                <c:ptCount val="2"/>
                <c:pt idx="0">
                  <c:v>مجلس التعاون</c:v>
                </c:pt>
                <c:pt idx="1">
                  <c:v>GCC</c:v>
                </c:pt>
              </c:strCache>
            </c:strRef>
          </c:tx>
          <c:spPr>
            <a:ln w="28575" cap="rnd">
              <a:solidFill>
                <a:srgbClr val="9D8E59"/>
              </a:solidFill>
              <a:round/>
            </a:ln>
            <a:effectLst/>
          </c:spPr>
          <c:marker>
            <c:symbol val="none"/>
          </c:marker>
          <c:cat>
            <c:strRef>
              <c:f>'T03'!$P$17:$P$20</c:f>
              <c:strCache>
                <c:ptCount val="4"/>
                <c:pt idx="0">
                  <c:v>2012/2011</c:v>
                </c:pt>
                <c:pt idx="1">
                  <c:v>2013/2012</c:v>
                </c:pt>
                <c:pt idx="2">
                  <c:v>2014/2013</c:v>
                </c:pt>
                <c:pt idx="3">
                  <c:v>2014/2015</c:v>
                </c:pt>
              </c:strCache>
            </c:strRef>
          </c:cat>
          <c:val>
            <c:numRef>
              <c:f>'T03'!$W$17:$W$20</c:f>
              <c:numCache>
                <c:formatCode>0.0</c:formatCode>
                <c:ptCount val="4"/>
                <c:pt idx="0">
                  <c:v>11.585350234382851</c:v>
                </c:pt>
                <c:pt idx="1">
                  <c:v>12.084585382777394</c:v>
                </c:pt>
                <c:pt idx="2">
                  <c:v>3.3244634378915943</c:v>
                </c:pt>
                <c:pt idx="3">
                  <c:v>9.7320603138096207</c:v>
                </c:pt>
              </c:numCache>
            </c:numRef>
          </c:val>
          <c:smooth val="0"/>
          <c:extLst>
            <c:ext xmlns:c16="http://schemas.microsoft.com/office/drawing/2014/chart" uri="{C3380CC4-5D6E-409C-BE32-E72D297353CC}">
              <c16:uniqueId val="{00000006-8239-4956-B1F8-97E7686FCA70}"/>
            </c:ext>
          </c:extLst>
        </c:ser>
        <c:dLbls>
          <c:showLegendKey val="0"/>
          <c:showVal val="0"/>
          <c:showCatName val="0"/>
          <c:showSerName val="0"/>
          <c:showPercent val="0"/>
          <c:showBubbleSize val="0"/>
        </c:dLbls>
        <c:smooth val="0"/>
        <c:axId val="1885877568"/>
        <c:axId val="1794853344"/>
      </c:lineChart>
      <c:catAx>
        <c:axId val="18858775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328329262325078"/>
              <c:y val="0.930708890278317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94853344"/>
        <c:crosses val="autoZero"/>
        <c:auto val="1"/>
        <c:lblAlgn val="ctr"/>
        <c:lblOffset val="100"/>
        <c:noMultiLvlLbl val="0"/>
      </c:catAx>
      <c:valAx>
        <c:axId val="1794853344"/>
        <c:scaling>
          <c:orientation val="minMax"/>
          <c:max val="80"/>
          <c:min val="-1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7508561645436526E-2"/>
              <c:y val="0.16716697365530528"/>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877568"/>
        <c:crosses val="autoZero"/>
        <c:crossBetween val="between"/>
        <c:majorUnit val="10"/>
        <c:minorUnit val="5"/>
      </c:valAx>
      <c:spPr>
        <a:noFill/>
        <a:ln>
          <a:noFill/>
        </a:ln>
        <a:effectLst/>
      </c:spPr>
    </c:plotArea>
    <c:legend>
      <c:legendPos val="b"/>
      <c:layout>
        <c:manualLayout>
          <c:xMode val="edge"/>
          <c:yMode val="edge"/>
          <c:x val="8.9226635088526601E-2"/>
          <c:y val="3.8024908325869898E-3"/>
          <c:w val="0.90270440716906952"/>
          <c:h val="0.1964056981597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13370625000000003"/>
          <c:y val="0"/>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15625000000001E-2"/>
          <c:y val="0.14231481481481481"/>
          <c:w val="0.90664270833333338"/>
          <c:h val="0.64866481481481486"/>
        </c:manualLayout>
      </c:layout>
      <c:barChart>
        <c:barDir val="col"/>
        <c:grouping val="stacked"/>
        <c:varyColors val="0"/>
        <c:ser>
          <c:idx val="1"/>
          <c:order val="0"/>
          <c:tx>
            <c:strRef>
              <c:f>'T12'!$S$24:$S$25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'T12'!$S$27:$S$30</c:f>
              <c:numCache>
                <c:formatCode>0.0</c:formatCode>
                <c:ptCount val="4"/>
                <c:pt idx="0" formatCode="_(* #,##0.0_);_(* \(#,##0.0\);_(* &quot;-&quot;??_);_(@_)">
                  <c:v>51.814351000059347</c:v>
                </c:pt>
                <c:pt idx="1">
                  <c:v>54.653764631661126</c:v>
                </c:pt>
                <c:pt idx="2">
                  <c:v>54.351582795241086</c:v>
                </c:pt>
                <c:pt idx="3" formatCode="General">
                  <c:v>54.2</c:v>
                </c:pt>
              </c:numCache>
            </c:numRef>
          </c:val>
          <c:extLst>
            <c:ext xmlns:c16="http://schemas.microsoft.com/office/drawing/2014/chart" uri="{C3380CC4-5D6E-409C-BE32-E72D297353CC}">
              <c16:uniqueId val="{00000000-A71C-44DA-AD74-C4A3FFC98CEB}"/>
            </c:ext>
          </c:extLst>
        </c:ser>
        <c:ser>
          <c:idx val="0"/>
          <c:order val="1"/>
          <c:tx>
            <c:strRef>
              <c:f>'T12'!$R$24:$R$25</c:f>
              <c:strCache>
                <c:ptCount val="2"/>
                <c:pt idx="0">
                  <c:v>ذكور</c:v>
                </c:pt>
                <c:pt idx="1">
                  <c:v>Males</c:v>
                </c:pt>
              </c:strCache>
            </c:strRef>
          </c:tx>
          <c:spPr>
            <a:solidFill>
              <a:srgbClr val="C4BA97"/>
            </a:solidFill>
            <a:ln>
              <a:noFill/>
            </a:ln>
            <a:effectLst/>
          </c:spPr>
          <c:invertIfNegative val="0"/>
          <c:dLbls>
            <c:dLbl>
              <c:idx val="0"/>
              <c:layout>
                <c:manualLayout>
                  <c:x val="0"/>
                  <c:y val="-4.700800396807381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1C-44DA-AD74-C4A3FFC98C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'T12'!$R$27:$R$30</c:f>
              <c:numCache>
                <c:formatCode>0.0</c:formatCode>
                <c:ptCount val="4"/>
                <c:pt idx="0">
                  <c:v>48.185648999940653</c:v>
                </c:pt>
                <c:pt idx="1">
                  <c:v>45.346235368338874</c:v>
                </c:pt>
                <c:pt idx="2">
                  <c:v>45.648417204758914</c:v>
                </c:pt>
                <c:pt idx="3">
                  <c:v>45.8</c:v>
                </c:pt>
              </c:numCache>
            </c:numRef>
          </c:val>
          <c:extLst>
            <c:ext xmlns:c16="http://schemas.microsoft.com/office/drawing/2014/chart" uri="{C3380CC4-5D6E-409C-BE32-E72D297353CC}">
              <c16:uniqueId val="{00000002-A71C-44DA-AD74-C4A3FFC98CEB}"/>
            </c:ext>
          </c:extLst>
        </c:ser>
        <c:dLbls>
          <c:dLblPos val="ctr"/>
          <c:showLegendKey val="0"/>
          <c:showVal val="1"/>
          <c:showCatName val="0"/>
          <c:showSerName val="0"/>
          <c:showPercent val="0"/>
          <c:showBubbleSize val="0"/>
        </c:dLbls>
        <c:gapWidth val="150"/>
        <c:overlap val="100"/>
        <c:axId val="1789774768"/>
        <c:axId val="1789772048"/>
      </c:barChart>
      <c:catAx>
        <c:axId val="17897747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2346423611111114"/>
              <c:y val="0.91643425925925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89772048"/>
        <c:crosses val="autoZero"/>
        <c:auto val="1"/>
        <c:lblAlgn val="ctr"/>
        <c:lblOffset val="100"/>
        <c:noMultiLvlLbl val="0"/>
      </c:catAx>
      <c:valAx>
        <c:axId val="1789772048"/>
        <c:scaling>
          <c:orientation val="minMax"/>
          <c:max val="100"/>
          <c:min val="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6736458333333335E-2"/>
              <c:y val="3.4170370370370372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789774768"/>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1449732638888889"/>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3643518518518519"/>
          <c:w val="0.89893333333333336"/>
          <c:h val="0.65454444444444448"/>
        </c:manualLayout>
      </c:layout>
      <c:barChart>
        <c:barDir val="col"/>
        <c:grouping val="stacked"/>
        <c:varyColors val="0"/>
        <c:ser>
          <c:idx val="1"/>
          <c:order val="0"/>
          <c:tx>
            <c:strRef>
              <c:f>'T12'!$U$24:$U$25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'T12'!$U$27:$U$30</c:f>
              <c:numCache>
                <c:formatCode>0.0</c:formatCode>
                <c:ptCount val="4"/>
                <c:pt idx="0" formatCode="_(* #,##0.0_);_(* \(#,##0.0\);_(* &quot;-&quot;??_);_(@_)">
                  <c:v>64.912856343247569</c:v>
                </c:pt>
                <c:pt idx="1">
                  <c:v>65.179058182159977</c:v>
                </c:pt>
                <c:pt idx="2">
                  <c:v>64.974793560161174</c:v>
                </c:pt>
                <c:pt idx="3" formatCode="General">
                  <c:v>65.5</c:v>
                </c:pt>
              </c:numCache>
            </c:numRef>
          </c:val>
          <c:extLst>
            <c:ext xmlns:c16="http://schemas.microsoft.com/office/drawing/2014/chart" uri="{C3380CC4-5D6E-409C-BE32-E72D297353CC}">
              <c16:uniqueId val="{00000000-6DA8-49B2-87BD-152F83CDAC8C}"/>
            </c:ext>
          </c:extLst>
        </c:ser>
        <c:ser>
          <c:idx val="0"/>
          <c:order val="1"/>
          <c:tx>
            <c:strRef>
              <c:f>'T12'!$T$24:$T$25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'T12'!$T$27:$T$30</c:f>
              <c:numCache>
                <c:formatCode>0.0</c:formatCode>
                <c:ptCount val="4"/>
                <c:pt idx="0">
                  <c:v>35.087143656752431</c:v>
                </c:pt>
                <c:pt idx="1">
                  <c:v>34.820941817840023</c:v>
                </c:pt>
                <c:pt idx="2">
                  <c:v>35.025206439838826</c:v>
                </c:pt>
                <c:pt idx="3">
                  <c:v>34.4</c:v>
                </c:pt>
              </c:numCache>
            </c:numRef>
          </c:val>
          <c:extLst>
            <c:ext xmlns:c16="http://schemas.microsoft.com/office/drawing/2014/chart" uri="{C3380CC4-5D6E-409C-BE32-E72D297353CC}">
              <c16:uniqueId val="{00000001-6DA8-49B2-87BD-152F83CDAC8C}"/>
            </c:ext>
          </c:extLst>
        </c:ser>
        <c:dLbls>
          <c:showLegendKey val="0"/>
          <c:showVal val="0"/>
          <c:showCatName val="0"/>
          <c:showSerName val="0"/>
          <c:showPercent val="0"/>
          <c:showBubbleSize val="0"/>
        </c:dLbls>
        <c:gapWidth val="150"/>
        <c:overlap val="100"/>
        <c:axId val="1789768784"/>
        <c:axId val="1789773136"/>
      </c:barChart>
      <c:catAx>
        <c:axId val="178976878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076458333333334"/>
              <c:y val="0.9128870370370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89773136"/>
        <c:crosses val="autoZero"/>
        <c:auto val="1"/>
        <c:lblAlgn val="ctr"/>
        <c:lblOffset val="100"/>
        <c:noMultiLvlLbl val="0"/>
      </c:catAx>
      <c:valAx>
        <c:axId val="1789773136"/>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2671875000000002E-2"/>
              <c:y val="2.2723611111111111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789768784"/>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14401388888888889"/>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3964953703703703"/>
          <c:w val="0.89523125000000003"/>
          <c:h val="0.65918703703703707"/>
        </c:manualLayout>
      </c:layout>
      <c:barChart>
        <c:barDir val="col"/>
        <c:grouping val="stacked"/>
        <c:varyColors val="0"/>
        <c:ser>
          <c:idx val="1"/>
          <c:order val="0"/>
          <c:tx>
            <c:strRef>
              <c:f>'T12'!$W$24:$W$25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'T12'!$W$27:$W$30</c:f>
              <c:numCache>
                <c:formatCode>0.0</c:formatCode>
                <c:ptCount val="4"/>
                <c:pt idx="0">
                  <c:v>77.3</c:v>
                </c:pt>
                <c:pt idx="1">
                  <c:v>74.7</c:v>
                </c:pt>
                <c:pt idx="2">
                  <c:v>75.400000000000006</c:v>
                </c:pt>
                <c:pt idx="3">
                  <c:v>75.599999999999994</c:v>
                </c:pt>
              </c:numCache>
            </c:numRef>
          </c:val>
          <c:extLst>
            <c:ext xmlns:c16="http://schemas.microsoft.com/office/drawing/2014/chart" uri="{C3380CC4-5D6E-409C-BE32-E72D297353CC}">
              <c16:uniqueId val="{00000000-2219-4755-A5C7-3E233CF65160}"/>
            </c:ext>
          </c:extLst>
        </c:ser>
        <c:ser>
          <c:idx val="0"/>
          <c:order val="1"/>
          <c:tx>
            <c:strRef>
              <c:f>'T12'!$V$24:$V$25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'T12'!$V$27:$V$30</c:f>
              <c:numCache>
                <c:formatCode>0.0</c:formatCode>
                <c:ptCount val="4"/>
                <c:pt idx="0">
                  <c:v>22.7</c:v>
                </c:pt>
                <c:pt idx="1">
                  <c:v>25.3</c:v>
                </c:pt>
                <c:pt idx="2">
                  <c:v>24.6</c:v>
                </c:pt>
                <c:pt idx="3">
                  <c:v>24.4</c:v>
                </c:pt>
              </c:numCache>
            </c:numRef>
          </c:val>
          <c:extLst>
            <c:ext xmlns:c16="http://schemas.microsoft.com/office/drawing/2014/chart" uri="{C3380CC4-5D6E-409C-BE32-E72D297353CC}">
              <c16:uniqueId val="{00000001-2219-4755-A5C7-3E233CF65160}"/>
            </c:ext>
          </c:extLst>
        </c:ser>
        <c:dLbls>
          <c:showLegendKey val="0"/>
          <c:showVal val="0"/>
          <c:showCatName val="0"/>
          <c:showSerName val="0"/>
          <c:showPercent val="0"/>
          <c:showBubbleSize val="0"/>
        </c:dLbls>
        <c:gapWidth val="150"/>
        <c:overlap val="100"/>
        <c:axId val="1789767696"/>
        <c:axId val="1789773680"/>
      </c:barChart>
      <c:catAx>
        <c:axId val="178976769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259756944444449"/>
              <c:y val="0.913394907407407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89773680"/>
        <c:crosses val="autoZero"/>
        <c:auto val="1"/>
        <c:lblAlgn val="ctr"/>
        <c:lblOffset val="100"/>
        <c:noMultiLvlLbl val="0"/>
      </c:catAx>
      <c:valAx>
        <c:axId val="1789773680"/>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4124305555555557E-2"/>
              <c:y val="2.8265740740740741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789767696"/>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1671208333333333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3643518518518519"/>
          <c:w val="0.89725729166666668"/>
          <c:h val="0.66019259259259255"/>
        </c:manualLayout>
      </c:layout>
      <c:barChart>
        <c:barDir val="col"/>
        <c:grouping val="stacked"/>
        <c:varyColors val="0"/>
        <c:ser>
          <c:idx val="1"/>
          <c:order val="0"/>
          <c:tx>
            <c:strRef>
              <c:f>'T12'!$Y$24:$Y$25</c:f>
              <c:strCache>
                <c:ptCount val="2"/>
                <c:pt idx="0">
                  <c:v>إناث</c:v>
                </c:pt>
                <c:pt idx="1">
                  <c:v>Females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'T12'!$Y$27:$Y$30</c:f>
              <c:numCache>
                <c:formatCode>0.0</c:formatCode>
                <c:ptCount val="4"/>
                <c:pt idx="0">
                  <c:v>70.797668025035577</c:v>
                </c:pt>
                <c:pt idx="1">
                  <c:v>70.888203978705519</c:v>
                </c:pt>
                <c:pt idx="2">
                  <c:v>71.1557261305623</c:v>
                </c:pt>
                <c:pt idx="3">
                  <c:v>71.400000000000006</c:v>
                </c:pt>
              </c:numCache>
            </c:numRef>
          </c:val>
          <c:extLst>
            <c:ext xmlns:c16="http://schemas.microsoft.com/office/drawing/2014/chart" uri="{C3380CC4-5D6E-409C-BE32-E72D297353CC}">
              <c16:uniqueId val="{00000000-C99E-4ECD-8920-70C5E8DC0C36}"/>
            </c:ext>
          </c:extLst>
        </c:ser>
        <c:ser>
          <c:idx val="0"/>
          <c:order val="1"/>
          <c:tx>
            <c:strRef>
              <c:f>'T12'!$X$24:$X$25</c:f>
              <c:strCache>
                <c:ptCount val="2"/>
                <c:pt idx="0">
                  <c:v>ذكور</c:v>
                </c:pt>
                <c:pt idx="1">
                  <c:v>Males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'T12'!$O$27:$O$30</c:f>
              <c:strCache>
                <c:ptCount val="4"/>
                <c:pt idx="0">
                  <c:v>2011/2012</c:v>
                </c:pt>
                <c:pt idx="1">
                  <c:v>2012/2013</c:v>
                </c:pt>
                <c:pt idx="2">
                  <c:v>2013/2014</c:v>
                </c:pt>
                <c:pt idx="3">
                  <c:v>2014/2015</c:v>
                </c:pt>
              </c:strCache>
            </c:strRef>
          </c:cat>
          <c:val>
            <c:numRef>
              <c:f>'T12'!$X$27:$X$30</c:f>
              <c:numCache>
                <c:formatCode>0.0</c:formatCode>
                <c:ptCount val="4"/>
                <c:pt idx="0">
                  <c:v>29.202331974964419</c:v>
                </c:pt>
                <c:pt idx="1">
                  <c:v>29.111796021294477</c:v>
                </c:pt>
                <c:pt idx="2">
                  <c:v>28.844273869437703</c:v>
                </c:pt>
                <c:pt idx="3">
                  <c:v>28.6</c:v>
                </c:pt>
              </c:numCache>
            </c:numRef>
          </c:val>
          <c:extLst>
            <c:ext xmlns:c16="http://schemas.microsoft.com/office/drawing/2014/chart" uri="{C3380CC4-5D6E-409C-BE32-E72D297353CC}">
              <c16:uniqueId val="{00000001-C99E-4ECD-8920-70C5E8DC0C36}"/>
            </c:ext>
          </c:extLst>
        </c:ser>
        <c:dLbls>
          <c:showLegendKey val="0"/>
          <c:showVal val="0"/>
          <c:showCatName val="0"/>
          <c:showSerName val="0"/>
          <c:showPercent val="0"/>
          <c:showBubbleSize val="0"/>
        </c:dLbls>
        <c:gapWidth val="150"/>
        <c:overlap val="100"/>
        <c:axId val="1789769328"/>
        <c:axId val="1789770416"/>
      </c:barChart>
      <c:catAx>
        <c:axId val="178976932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750694444444449"/>
              <c:y val="0.91620277777777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89770416"/>
        <c:crosses val="autoZero"/>
        <c:auto val="1"/>
        <c:lblAlgn val="ctr"/>
        <c:lblOffset val="100"/>
        <c:noMultiLvlLbl val="0"/>
      </c:catAx>
      <c:valAx>
        <c:axId val="178977041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0830902777777779E-2"/>
              <c:y val="2.6473611111111111E-2"/>
            </c:manualLayout>
          </c:layout>
          <c:overlay val="0"/>
          <c:spPr>
            <a:noFill/>
            <a:ln>
              <a:noFill/>
            </a:ln>
            <a:effectLst/>
          </c:spPr>
          <c:txPr>
            <a:bodyPr rot="0" spcFirstLastPara="1" vertOverflow="ellipsis" vert="wordArt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789769328"/>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'T12'!$N$38</c:f>
              <c:strCache>
                <c:ptCount val="1"/>
                <c:pt idx="0">
                  <c:v>المواطنون</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'T12'!$M$39:$M$40</c:f>
              <c:strCache>
                <c:ptCount val="2"/>
                <c:pt idx="0">
                  <c:v>2015/2014</c:v>
                </c:pt>
                <c:pt idx="1">
                  <c:v>2016/2015</c:v>
                </c:pt>
              </c:strCache>
            </c:strRef>
          </c:cat>
          <c:val>
            <c:numRef>
              <c:f>'T12'!$N$39:$N$40</c:f>
              <c:numCache>
                <c:formatCode>General</c:formatCode>
                <c:ptCount val="2"/>
                <c:pt idx="0">
                  <c:v>48.2</c:v>
                </c:pt>
                <c:pt idx="1">
                  <c:v>41.4</c:v>
                </c:pt>
              </c:numCache>
            </c:numRef>
          </c:val>
          <c:extLst>
            <c:ext xmlns:c16="http://schemas.microsoft.com/office/drawing/2014/chart" uri="{C3380CC4-5D6E-409C-BE32-E72D297353CC}">
              <c16:uniqueId val="{00000000-3039-4B4D-80A4-4CF0B4277F7C}"/>
            </c:ext>
          </c:extLst>
        </c:ser>
        <c:ser>
          <c:idx val="1"/>
          <c:order val="1"/>
          <c:tx>
            <c:strRef>
              <c:f>'T12'!$O$38</c:f>
              <c:strCache>
                <c:ptCount val="1"/>
                <c:pt idx="0">
                  <c:v>غير المواطنين</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'T12'!$M$39:$M$40</c:f>
              <c:strCache>
                <c:ptCount val="2"/>
                <c:pt idx="0">
                  <c:v>2015/2014</c:v>
                </c:pt>
                <c:pt idx="1">
                  <c:v>2016/2015</c:v>
                </c:pt>
              </c:strCache>
            </c:strRef>
          </c:cat>
          <c:val>
            <c:numRef>
              <c:f>'T12'!$O$39:$O$40</c:f>
              <c:numCache>
                <c:formatCode>General</c:formatCode>
                <c:ptCount val="2"/>
                <c:pt idx="0">
                  <c:v>51.8</c:v>
                </c:pt>
                <c:pt idx="1">
                  <c:v>58.6</c:v>
                </c:pt>
              </c:numCache>
            </c:numRef>
          </c:val>
          <c:extLst>
            <c:ext xmlns:c16="http://schemas.microsoft.com/office/drawing/2014/chart" uri="{C3380CC4-5D6E-409C-BE32-E72D297353CC}">
              <c16:uniqueId val="{00000001-3039-4B4D-80A4-4CF0B4277F7C}"/>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8.0425415573053355E-2"/>
          <c:y val="0.89409667541557303"/>
          <c:w val="0.7697047244094488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12592592592593E-2"/>
          <c:y val="8.645992063492064E-2"/>
          <c:w val="0.95538740740740735"/>
          <c:h val="0.72612500000000002"/>
        </c:manualLayout>
      </c:layout>
      <c:lineChart>
        <c:grouping val="standard"/>
        <c:varyColors val="0"/>
        <c:ser>
          <c:idx val="0"/>
          <c:order val="0"/>
          <c:tx>
            <c:strRef>
              <c:f>'T13'!$R$5:$R$6</c:f>
              <c:strCache>
                <c:ptCount val="2"/>
                <c:pt idx="0">
                  <c:v>البحرين</c:v>
                </c:pt>
                <c:pt idx="1">
                  <c:v>Bahrain</c:v>
                </c:pt>
              </c:strCache>
            </c:strRef>
          </c:tx>
          <c:spPr>
            <a:ln w="28575" cap="rnd">
              <a:solidFill>
                <a:srgbClr val="E20000"/>
              </a:solidFill>
              <a:round/>
            </a:ln>
            <a:effectLst/>
          </c:spPr>
          <c:marker>
            <c:symbol val="none"/>
          </c:marker>
          <c:cat>
            <c:strRef>
              <c:f>'T13'!$P$8:$P$11</c:f>
              <c:strCache>
                <c:ptCount val="4"/>
                <c:pt idx="0">
                  <c:v>2011/2012</c:v>
                </c:pt>
                <c:pt idx="1">
                  <c:v>2012/2013</c:v>
                </c:pt>
                <c:pt idx="2">
                  <c:v>2013/2014</c:v>
                </c:pt>
                <c:pt idx="3">
                  <c:v>2014/2015</c:v>
                </c:pt>
              </c:strCache>
            </c:strRef>
          </c:cat>
          <c:val>
            <c:numRef>
              <c:f>'T13'!$R$8:$R$11</c:f>
              <c:numCache>
                <c:formatCode>0.0</c:formatCode>
                <c:ptCount val="4"/>
                <c:pt idx="0">
                  <c:v>14.653586756591046</c:v>
                </c:pt>
                <c:pt idx="1">
                  <c:v>1.1229946524064172</c:v>
                </c:pt>
                <c:pt idx="2">
                  <c:v>7.4299312533051287</c:v>
                </c:pt>
                <c:pt idx="3">
                  <c:v>8.8604479448683247</c:v>
                </c:pt>
              </c:numCache>
            </c:numRef>
          </c:val>
          <c:smooth val="0"/>
          <c:extLst>
            <c:ext xmlns:c16="http://schemas.microsoft.com/office/drawing/2014/chart" uri="{C3380CC4-5D6E-409C-BE32-E72D297353CC}">
              <c16:uniqueId val="{00000000-91D7-4832-A460-0F54D24642C4}"/>
            </c:ext>
          </c:extLst>
        </c:ser>
        <c:ser>
          <c:idx val="1"/>
          <c:order val="1"/>
          <c:tx>
            <c:strRef>
              <c:f>'T13'!$S$5:$S$6</c:f>
              <c:strCache>
                <c:ptCount val="2"/>
                <c:pt idx="0">
                  <c:v>السعودية</c:v>
                </c:pt>
                <c:pt idx="1">
                  <c:v>KSA</c:v>
                </c:pt>
              </c:strCache>
            </c:strRef>
          </c:tx>
          <c:spPr>
            <a:ln w="28575" cap="rnd">
              <a:solidFill>
                <a:srgbClr val="008035"/>
              </a:solidFill>
              <a:round/>
            </a:ln>
            <a:effectLst/>
          </c:spPr>
          <c:marker>
            <c:symbol val="none"/>
          </c:marker>
          <c:cat>
            <c:strRef>
              <c:f>'T13'!$P$8:$P$11</c:f>
              <c:strCache>
                <c:ptCount val="4"/>
                <c:pt idx="0">
                  <c:v>2011/2012</c:v>
                </c:pt>
                <c:pt idx="1">
                  <c:v>2012/2013</c:v>
                </c:pt>
                <c:pt idx="2">
                  <c:v>2013/2014</c:v>
                </c:pt>
                <c:pt idx="3">
                  <c:v>2014/2015</c:v>
                </c:pt>
              </c:strCache>
            </c:strRef>
          </c:cat>
          <c:val>
            <c:numRef>
              <c:f>'T13'!$S$8:$S$11</c:f>
              <c:numCache>
                <c:formatCode>0.0</c:formatCode>
                <c:ptCount val="4"/>
                <c:pt idx="0">
                  <c:v>3.944378996970717</c:v>
                </c:pt>
                <c:pt idx="1">
                  <c:v>6.2577158932221568</c:v>
                </c:pt>
                <c:pt idx="2">
                  <c:v>4.6206883416185747</c:v>
                </c:pt>
                <c:pt idx="3">
                  <c:v>2.2495372787243131</c:v>
                </c:pt>
              </c:numCache>
            </c:numRef>
          </c:val>
          <c:smooth val="0"/>
          <c:extLst>
            <c:ext xmlns:c16="http://schemas.microsoft.com/office/drawing/2014/chart" uri="{C3380CC4-5D6E-409C-BE32-E72D297353CC}">
              <c16:uniqueId val="{00000001-91D7-4832-A460-0F54D24642C4}"/>
            </c:ext>
          </c:extLst>
        </c:ser>
        <c:ser>
          <c:idx val="2"/>
          <c:order val="2"/>
          <c:tx>
            <c:strRef>
              <c:f>'T13'!$T$5:$T$6</c:f>
              <c:strCache>
                <c:ptCount val="2"/>
                <c:pt idx="0">
                  <c:v>عمان</c:v>
                </c:pt>
                <c:pt idx="1">
                  <c:v>Oman</c:v>
                </c:pt>
              </c:strCache>
            </c:strRef>
          </c:tx>
          <c:spPr>
            <a:ln w="28575" cap="rnd">
              <a:solidFill>
                <a:schemeClr val="bg1">
                  <a:lumMod val="65000"/>
                </a:schemeClr>
              </a:solidFill>
              <a:round/>
            </a:ln>
            <a:effectLst/>
          </c:spPr>
          <c:marker>
            <c:symbol val="none"/>
          </c:marker>
          <c:cat>
            <c:strRef>
              <c:f>'T13'!$P$8:$P$11</c:f>
              <c:strCache>
                <c:ptCount val="4"/>
                <c:pt idx="0">
                  <c:v>2011/2012</c:v>
                </c:pt>
                <c:pt idx="1">
                  <c:v>2012/2013</c:v>
                </c:pt>
                <c:pt idx="2">
                  <c:v>2013/2014</c:v>
                </c:pt>
                <c:pt idx="3">
                  <c:v>2014/2015</c:v>
                </c:pt>
              </c:strCache>
            </c:strRef>
          </c:cat>
          <c:val>
            <c:numRef>
              <c:f>'T13'!$T$8:$T$11</c:f>
              <c:numCache>
                <c:formatCode>0.0</c:formatCode>
                <c:ptCount val="4"/>
                <c:pt idx="0">
                  <c:v>6.0293837053997335</c:v>
                </c:pt>
                <c:pt idx="1">
                  <c:v>12.434766960590245</c:v>
                </c:pt>
                <c:pt idx="2">
                  <c:v>14.7247119078105</c:v>
                </c:pt>
                <c:pt idx="3">
                  <c:v>-11.9140625</c:v>
                </c:pt>
              </c:numCache>
            </c:numRef>
          </c:val>
          <c:smooth val="0"/>
          <c:extLst>
            <c:ext xmlns:c16="http://schemas.microsoft.com/office/drawing/2014/chart" uri="{C3380CC4-5D6E-409C-BE32-E72D297353CC}">
              <c16:uniqueId val="{00000002-91D7-4832-A460-0F54D24642C4}"/>
            </c:ext>
          </c:extLst>
        </c:ser>
        <c:ser>
          <c:idx val="3"/>
          <c:order val="3"/>
          <c:tx>
            <c:strRef>
              <c:f>'T13'!$U$5:$U$6</c:f>
              <c:strCache>
                <c:ptCount val="2"/>
                <c:pt idx="0">
                  <c:v>قطر</c:v>
                </c:pt>
                <c:pt idx="1">
                  <c:v>Qatar</c:v>
                </c:pt>
              </c:strCache>
            </c:strRef>
          </c:tx>
          <c:spPr>
            <a:ln w="28575" cap="rnd">
              <a:solidFill>
                <a:srgbClr val="99154C"/>
              </a:solidFill>
              <a:round/>
            </a:ln>
            <a:effectLst/>
          </c:spPr>
          <c:marker>
            <c:symbol val="none"/>
          </c:marker>
          <c:cat>
            <c:strRef>
              <c:f>'T13'!$P$8:$P$11</c:f>
              <c:strCache>
                <c:ptCount val="4"/>
                <c:pt idx="0">
                  <c:v>2011/2012</c:v>
                </c:pt>
                <c:pt idx="1">
                  <c:v>2012/2013</c:v>
                </c:pt>
                <c:pt idx="2">
                  <c:v>2013/2014</c:v>
                </c:pt>
                <c:pt idx="3">
                  <c:v>2014/2015</c:v>
                </c:pt>
              </c:strCache>
            </c:strRef>
          </c:cat>
          <c:val>
            <c:numRef>
              <c:f>'T13'!$U$8:$U$11</c:f>
              <c:numCache>
                <c:formatCode>0.0</c:formatCode>
                <c:ptCount val="4"/>
                <c:pt idx="0">
                  <c:v>0.55002229820127846</c:v>
                </c:pt>
                <c:pt idx="1">
                  <c:v>8.9887640449438209</c:v>
                </c:pt>
                <c:pt idx="2">
                  <c:v>-4.8426478567552902</c:v>
                </c:pt>
                <c:pt idx="3">
                  <c:v>9.3371347113328582</c:v>
                </c:pt>
              </c:numCache>
            </c:numRef>
          </c:val>
          <c:smooth val="0"/>
          <c:extLst>
            <c:ext xmlns:c16="http://schemas.microsoft.com/office/drawing/2014/chart" uri="{C3380CC4-5D6E-409C-BE32-E72D297353CC}">
              <c16:uniqueId val="{00000003-91D7-4832-A460-0F54D24642C4}"/>
            </c:ext>
          </c:extLst>
        </c:ser>
        <c:ser>
          <c:idx val="4"/>
          <c:order val="4"/>
          <c:tx>
            <c:strRef>
              <c:f>'T13'!$V$5:$V$6</c:f>
              <c:strCache>
                <c:ptCount val="2"/>
                <c:pt idx="0">
                  <c:v>الكويت</c:v>
                </c:pt>
                <c:pt idx="1">
                  <c:v>Kuwait</c:v>
                </c:pt>
              </c:strCache>
            </c:strRef>
          </c:tx>
          <c:spPr>
            <a:ln w="28575" cap="rnd">
              <a:solidFill>
                <a:srgbClr val="00B1E6"/>
              </a:solidFill>
              <a:round/>
            </a:ln>
            <a:effectLst/>
          </c:spPr>
          <c:marker>
            <c:symbol val="none"/>
          </c:marker>
          <c:cat>
            <c:strRef>
              <c:f>'T13'!$P$8:$P$11</c:f>
              <c:strCache>
                <c:ptCount val="4"/>
                <c:pt idx="0">
                  <c:v>2011/2012</c:v>
                </c:pt>
                <c:pt idx="1">
                  <c:v>2012/2013</c:v>
                </c:pt>
                <c:pt idx="2">
                  <c:v>2013/2014</c:v>
                </c:pt>
                <c:pt idx="3">
                  <c:v>2014/2015</c:v>
                </c:pt>
              </c:strCache>
            </c:strRef>
          </c:cat>
          <c:val>
            <c:numRef>
              <c:f>'T13'!$V$8:$V$11</c:f>
              <c:numCache>
                <c:formatCode>0.0</c:formatCode>
                <c:ptCount val="4"/>
                <c:pt idx="0">
                  <c:v>3.473576669452958</c:v>
                </c:pt>
                <c:pt idx="1">
                  <c:v>7.0011668611435232</c:v>
                </c:pt>
                <c:pt idx="2">
                  <c:v>2.7933898162905795</c:v>
                </c:pt>
                <c:pt idx="3">
                  <c:v>5.8756324465480656</c:v>
                </c:pt>
              </c:numCache>
            </c:numRef>
          </c:val>
          <c:smooth val="0"/>
          <c:extLst>
            <c:ext xmlns:c16="http://schemas.microsoft.com/office/drawing/2014/chart" uri="{C3380CC4-5D6E-409C-BE32-E72D297353CC}">
              <c16:uniqueId val="{00000004-91D7-4832-A460-0F54D24642C4}"/>
            </c:ext>
          </c:extLst>
        </c:ser>
        <c:dLbls>
          <c:showLegendKey val="0"/>
          <c:showVal val="0"/>
          <c:showCatName val="0"/>
          <c:showSerName val="0"/>
          <c:showPercent val="0"/>
          <c:showBubbleSize val="0"/>
        </c:dLbls>
        <c:smooth val="0"/>
        <c:axId val="1663475152"/>
        <c:axId val="1663474064"/>
      </c:lineChart>
      <c:catAx>
        <c:axId val="1663475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8774888888888887"/>
              <c:y val="0.922119841269841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63474064"/>
        <c:crosses val="autoZero"/>
        <c:auto val="1"/>
        <c:lblAlgn val="ctr"/>
        <c:lblOffset val="100"/>
        <c:noMultiLvlLbl val="0"/>
      </c:catAx>
      <c:valAx>
        <c:axId val="1663474064"/>
        <c:scaling>
          <c:orientation val="minMax"/>
          <c:min val="-15"/>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2.5363888888888884E-2"/>
              <c:y val="4.1928571428571423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3475152"/>
        <c:crosses val="autoZero"/>
        <c:crossBetween val="between"/>
      </c:valAx>
      <c:spPr>
        <a:noFill/>
        <a:ln>
          <a:noFill/>
        </a:ln>
        <a:effectLst/>
      </c:spPr>
    </c:plotArea>
    <c:legend>
      <c:legendPos val="b"/>
      <c:layout>
        <c:manualLayout>
          <c:xMode val="edge"/>
          <c:yMode val="edge"/>
          <c:x val="0.10118341217021821"/>
          <c:y val="2.7483333333333328E-2"/>
          <c:w val="0.89607827672402307"/>
          <c:h val="7.0533409029200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50"/>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14487395833333339"/>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4231481481481481"/>
          <c:w val="0.89526284722222227"/>
          <c:h val="0.64866481481481486"/>
        </c:manualLayout>
      </c:layout>
      <c:barChart>
        <c:barDir val="col"/>
        <c:grouping val="stacked"/>
        <c:varyColors val="0"/>
        <c:ser>
          <c:idx val="0"/>
          <c:order val="0"/>
          <c:tx>
            <c:strRef>
              <c:f>'T13'!$S$23:$S$24</c:f>
              <c:strCache>
                <c:ptCount val="2"/>
                <c:pt idx="0">
                  <c:v>مواطنوان</c:v>
                </c:pt>
                <c:pt idx="1">
                  <c:v>Citizens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'T13'!$P$26:$P$29</c:f>
              <c:strCache>
                <c:ptCount val="4"/>
                <c:pt idx="0">
                  <c:v>2011/2012</c:v>
                </c:pt>
                <c:pt idx="1">
                  <c:v>2012/2013</c:v>
                </c:pt>
                <c:pt idx="2">
                  <c:v>2013/2014</c:v>
                </c:pt>
                <c:pt idx="3">
                  <c:v>2014/2015</c:v>
                </c:pt>
              </c:strCache>
            </c:strRef>
          </c:cat>
          <c:val>
            <c:numRef>
              <c:f>'T13'!$S$26:$S$29</c:f>
              <c:numCache>
                <c:formatCode>0.0</c:formatCode>
                <c:ptCount val="4"/>
                <c:pt idx="0">
                  <c:v>42.954831743746624</c:v>
                </c:pt>
                <c:pt idx="1">
                  <c:v>39.628681177976958</c:v>
                </c:pt>
                <c:pt idx="2">
                  <c:v>36.537388392857146</c:v>
                </c:pt>
                <c:pt idx="3">
                  <c:v>25.593918276845105</c:v>
                </c:pt>
              </c:numCache>
            </c:numRef>
          </c:val>
          <c:extLst>
            <c:ext xmlns:c16="http://schemas.microsoft.com/office/drawing/2014/chart" uri="{C3380CC4-5D6E-409C-BE32-E72D297353CC}">
              <c16:uniqueId val="{00000000-2229-4610-986F-53143C49AF5E}"/>
            </c:ext>
          </c:extLst>
        </c:ser>
        <c:ser>
          <c:idx val="1"/>
          <c:order val="1"/>
          <c:tx>
            <c:strRef>
              <c:f>'T13'!$T$23:$T$24</c:f>
              <c:strCache>
                <c:ptCount val="2"/>
                <c:pt idx="0">
                  <c:v>غير مواطنين</c:v>
                </c:pt>
                <c:pt idx="1">
                  <c:v>Non Citizens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'T13'!$P$26:$P$29</c:f>
              <c:strCache>
                <c:ptCount val="4"/>
                <c:pt idx="0">
                  <c:v>2011/2012</c:v>
                </c:pt>
                <c:pt idx="1">
                  <c:v>2012/2013</c:v>
                </c:pt>
                <c:pt idx="2">
                  <c:v>2013/2014</c:v>
                </c:pt>
                <c:pt idx="3">
                  <c:v>2014/2015</c:v>
                </c:pt>
              </c:strCache>
            </c:strRef>
          </c:cat>
          <c:val>
            <c:numRef>
              <c:f>'T13'!$T$26:$T$29</c:f>
              <c:numCache>
                <c:formatCode>_(* #,##0.0_);_(* \(#,##0.0\);_(* "-"??_);_(@_)</c:formatCode>
                <c:ptCount val="4"/>
                <c:pt idx="0">
                  <c:v>57.045168256253376</c:v>
                </c:pt>
                <c:pt idx="1">
                  <c:v>60.371318822023042</c:v>
                </c:pt>
                <c:pt idx="2">
                  <c:v>63.462611607142854</c:v>
                </c:pt>
                <c:pt idx="3" formatCode="0.0">
                  <c:v>74.406081723154898</c:v>
                </c:pt>
              </c:numCache>
            </c:numRef>
          </c:val>
          <c:extLst>
            <c:ext xmlns:c16="http://schemas.microsoft.com/office/drawing/2014/chart" uri="{C3380CC4-5D6E-409C-BE32-E72D297353CC}">
              <c16:uniqueId val="{00000001-2229-4610-986F-53143C49AF5E}"/>
            </c:ext>
          </c:extLst>
        </c:ser>
        <c:dLbls>
          <c:showLegendKey val="0"/>
          <c:showVal val="0"/>
          <c:showCatName val="0"/>
          <c:showSerName val="0"/>
          <c:showPercent val="0"/>
          <c:showBubbleSize val="0"/>
        </c:dLbls>
        <c:gapWidth val="150"/>
        <c:overlap val="100"/>
        <c:axId val="1663476784"/>
        <c:axId val="1663476240"/>
      </c:barChart>
      <c:catAx>
        <c:axId val="166347678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290416666666664"/>
              <c:y val="0.915543518518518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63476240"/>
        <c:crosses val="autoZero"/>
        <c:auto val="1"/>
        <c:lblAlgn val="ctr"/>
        <c:lblOffset val="100"/>
        <c:noMultiLvlLbl val="0"/>
      </c:catAx>
      <c:valAx>
        <c:axId val="1663476240"/>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5856250000000005E-2"/>
              <c:y val="4.0321759259259259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3476784"/>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13960416666666667"/>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48E-2"/>
          <c:y val="0.14231481481481484"/>
          <c:w val="0.8951975694444444"/>
          <c:h val="0.64866481481481486"/>
        </c:manualLayout>
      </c:layout>
      <c:barChart>
        <c:barDir val="col"/>
        <c:grouping val="stacked"/>
        <c:varyColors val="0"/>
        <c:ser>
          <c:idx val="0"/>
          <c:order val="0"/>
          <c:tx>
            <c:strRef>
              <c:f>'T13'!$U$23:$U$24</c:f>
              <c:strCache>
                <c:ptCount val="2"/>
                <c:pt idx="0">
                  <c:v>مواطنوان</c:v>
                </c:pt>
                <c:pt idx="1">
                  <c:v>Citizens</c:v>
                </c:pt>
              </c:strCache>
            </c:strRef>
          </c:tx>
          <c:spPr>
            <a:solidFill>
              <a:srgbClr val="9D8E59"/>
            </a:solidFill>
            <a:ln>
              <a:noFill/>
            </a:ln>
            <a:effectLst/>
          </c:spPr>
          <c:invertIfNegative val="0"/>
          <c:cat>
            <c:strRef>
              <c:f>'T13'!$P$26:$P$29</c:f>
              <c:strCache>
                <c:ptCount val="4"/>
                <c:pt idx="0">
                  <c:v>2011/2012</c:v>
                </c:pt>
                <c:pt idx="1">
                  <c:v>2012/2013</c:v>
                </c:pt>
                <c:pt idx="2">
                  <c:v>2013/2014</c:v>
                </c:pt>
                <c:pt idx="3">
                  <c:v>2014/2015</c:v>
                </c:pt>
              </c:strCache>
            </c:strRef>
          </c:cat>
          <c:val>
            <c:numRef>
              <c:f>'T13'!$U$26:$U$29</c:f>
              <c:numCache>
                <c:formatCode>0.0</c:formatCode>
                <c:ptCount val="4"/>
                <c:pt idx="0">
                  <c:v>0.22176227084565345</c:v>
                </c:pt>
                <c:pt idx="1">
                  <c:v>0.25773195876288657</c:v>
                </c:pt>
                <c:pt idx="2">
                  <c:v>0.25659301496792586</c:v>
                </c:pt>
                <c:pt idx="3">
                  <c:v>0.22164276401564539</c:v>
                </c:pt>
              </c:numCache>
            </c:numRef>
          </c:val>
          <c:extLst>
            <c:ext xmlns:c16="http://schemas.microsoft.com/office/drawing/2014/chart" uri="{C3380CC4-5D6E-409C-BE32-E72D297353CC}">
              <c16:uniqueId val="{00000000-5AB0-43FE-91EE-01421907DB77}"/>
            </c:ext>
          </c:extLst>
        </c:ser>
        <c:ser>
          <c:idx val="1"/>
          <c:order val="1"/>
          <c:tx>
            <c:strRef>
              <c:f>'T13'!$V$23:$V$24</c:f>
              <c:strCache>
                <c:ptCount val="2"/>
                <c:pt idx="0">
                  <c:v>غير مواطنين</c:v>
                </c:pt>
                <c:pt idx="1">
                  <c:v>Non Citizens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'T13'!$P$26:$P$29</c:f>
              <c:strCache>
                <c:ptCount val="4"/>
                <c:pt idx="0">
                  <c:v>2011/2012</c:v>
                </c:pt>
                <c:pt idx="1">
                  <c:v>2012/2013</c:v>
                </c:pt>
                <c:pt idx="2">
                  <c:v>2013/2014</c:v>
                </c:pt>
                <c:pt idx="3">
                  <c:v>2014/2015</c:v>
                </c:pt>
              </c:strCache>
            </c:strRef>
          </c:cat>
          <c:val>
            <c:numRef>
              <c:f>'T13'!$V$26:$V$29</c:f>
              <c:numCache>
                <c:formatCode>0.0</c:formatCode>
                <c:ptCount val="4"/>
                <c:pt idx="0">
                  <c:v>99.778237729154341</c:v>
                </c:pt>
                <c:pt idx="1">
                  <c:v>99.742268041237111</c:v>
                </c:pt>
                <c:pt idx="2">
                  <c:v>99.743406985032081</c:v>
                </c:pt>
                <c:pt idx="3">
                  <c:v>99.778357235984359</c:v>
                </c:pt>
              </c:numCache>
            </c:numRef>
          </c:val>
          <c:extLst>
            <c:ext xmlns:c16="http://schemas.microsoft.com/office/drawing/2014/chart" uri="{C3380CC4-5D6E-409C-BE32-E72D297353CC}">
              <c16:uniqueId val="{00000001-5AB0-43FE-91EE-01421907DB77}"/>
            </c:ext>
          </c:extLst>
        </c:ser>
        <c:dLbls>
          <c:showLegendKey val="0"/>
          <c:showVal val="0"/>
          <c:showCatName val="0"/>
          <c:showSerName val="0"/>
          <c:showPercent val="0"/>
          <c:showBubbleSize val="0"/>
        </c:dLbls>
        <c:gapWidth val="150"/>
        <c:overlap val="100"/>
        <c:axId val="1663469168"/>
        <c:axId val="1663477328"/>
      </c:barChart>
      <c:catAx>
        <c:axId val="16634691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771979166666663"/>
              <c:y val="0.91643425925925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63477328"/>
        <c:crosses val="autoZero"/>
        <c:auto val="1"/>
        <c:lblAlgn val="ctr"/>
        <c:lblOffset val="100"/>
        <c:noMultiLvlLbl val="0"/>
      </c:catAx>
      <c:valAx>
        <c:axId val="1663477328"/>
        <c:scaling>
          <c:orientation val="minMax"/>
          <c:max val="10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0078819444444445E-2"/>
              <c:y val="4.4066203703703712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3469168"/>
        <c:crosses val="autoZero"/>
        <c:crossBetween val="between"/>
        <c:majorUnit val="20"/>
        <c:minorUnit val="0.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14507222222222221"/>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48E-2"/>
          <c:y val="0.13753101851851851"/>
          <c:w val="0.89409201388888893"/>
          <c:h val="0.65135648148148151"/>
        </c:manualLayout>
      </c:layout>
      <c:barChart>
        <c:barDir val="col"/>
        <c:grouping val="stacked"/>
        <c:varyColors val="0"/>
        <c:ser>
          <c:idx val="0"/>
          <c:order val="0"/>
          <c:tx>
            <c:strRef>
              <c:f>'T13'!$W$23:$W$24</c:f>
              <c:strCache>
                <c:ptCount val="2"/>
                <c:pt idx="0">
                  <c:v>مواطنوان</c:v>
                </c:pt>
                <c:pt idx="1">
                  <c:v>Citizens</c:v>
                </c:pt>
              </c:strCache>
            </c:strRef>
          </c:tx>
          <c:spPr>
            <a:solidFill>
              <a:srgbClr val="9D8E5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E7D-449C-8B6D-915D665534F7}"/>
                </c:ext>
              </c:extLst>
            </c:dLbl>
            <c:dLbl>
              <c:idx val="1"/>
              <c:delete val="1"/>
              <c:extLst>
                <c:ext xmlns:c15="http://schemas.microsoft.com/office/drawing/2012/chart" uri="{CE6537A1-D6FC-4f65-9D91-7224C49458BB}"/>
                <c:ext xmlns:c16="http://schemas.microsoft.com/office/drawing/2014/chart" uri="{C3380CC4-5D6E-409C-BE32-E72D297353CC}">
                  <c16:uniqueId val="{00000001-7E7D-449C-8B6D-915D665534F7}"/>
                </c:ext>
              </c:extLst>
            </c:dLbl>
            <c:dLbl>
              <c:idx val="2"/>
              <c:delete val="1"/>
              <c:extLst>
                <c:ext xmlns:c15="http://schemas.microsoft.com/office/drawing/2012/chart" uri="{CE6537A1-D6FC-4f65-9D91-7224C49458BB}"/>
                <c:ext xmlns:c16="http://schemas.microsoft.com/office/drawing/2014/chart" uri="{C3380CC4-5D6E-409C-BE32-E72D297353CC}">
                  <c16:uniqueId val="{00000000-7E7D-449C-8B6D-915D665534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'T13'!$P$26:$P$29</c:f>
              <c:strCache>
                <c:ptCount val="4"/>
                <c:pt idx="0">
                  <c:v>2011/2012</c:v>
                </c:pt>
                <c:pt idx="1">
                  <c:v>2012/2013</c:v>
                </c:pt>
                <c:pt idx="2">
                  <c:v>2013/2014</c:v>
                </c:pt>
                <c:pt idx="3">
                  <c:v>2014/2015</c:v>
                </c:pt>
              </c:strCache>
            </c:strRef>
          </c:cat>
          <c:val>
            <c:numRef>
              <c:f>'T13'!$W$26:$W$29</c:f>
              <c:numCache>
                <c:formatCode>0.0</c:formatCode>
                <c:ptCount val="4"/>
                <c:pt idx="0">
                  <c:v>0.83475451036711257</c:v>
                </c:pt>
                <c:pt idx="1">
                  <c:v>0.86402147470849755</c:v>
                </c:pt>
                <c:pt idx="2">
                  <c:v>0.80789946140035895</c:v>
                </c:pt>
                <c:pt idx="3">
                  <c:v>45.953445352242952</c:v>
                </c:pt>
              </c:numCache>
            </c:numRef>
          </c:val>
          <c:extLst>
            <c:ext xmlns:c16="http://schemas.microsoft.com/office/drawing/2014/chart" uri="{C3380CC4-5D6E-409C-BE32-E72D297353CC}">
              <c16:uniqueId val="{00000000-92D4-4C40-B507-136AE1B55069}"/>
            </c:ext>
          </c:extLst>
        </c:ser>
        <c:ser>
          <c:idx val="1"/>
          <c:order val="1"/>
          <c:tx>
            <c:strRef>
              <c:f>'T13'!$X$23:$X$24</c:f>
              <c:strCache>
                <c:ptCount val="2"/>
                <c:pt idx="0">
                  <c:v>غير مواطنين</c:v>
                </c:pt>
                <c:pt idx="1">
                  <c:v>Non Citizens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'T13'!$P$26:$P$29</c:f>
              <c:strCache>
                <c:ptCount val="4"/>
                <c:pt idx="0">
                  <c:v>2011/2012</c:v>
                </c:pt>
                <c:pt idx="1">
                  <c:v>2012/2013</c:v>
                </c:pt>
                <c:pt idx="2">
                  <c:v>2013/2014</c:v>
                </c:pt>
                <c:pt idx="3">
                  <c:v>2014/2015</c:v>
                </c:pt>
              </c:strCache>
            </c:strRef>
          </c:cat>
          <c:val>
            <c:numRef>
              <c:f>'T13'!$X$26:$X$29</c:f>
              <c:numCache>
                <c:formatCode>0.0</c:formatCode>
                <c:ptCount val="4"/>
                <c:pt idx="0">
                  <c:v>99.165245489632881</c:v>
                </c:pt>
                <c:pt idx="1">
                  <c:v>99.135978525291506</c:v>
                </c:pt>
                <c:pt idx="2">
                  <c:v>99.192100538599647</c:v>
                </c:pt>
                <c:pt idx="3">
                  <c:v>54.046554647757048</c:v>
                </c:pt>
              </c:numCache>
            </c:numRef>
          </c:val>
          <c:extLst>
            <c:ext xmlns:c16="http://schemas.microsoft.com/office/drawing/2014/chart" uri="{C3380CC4-5D6E-409C-BE32-E72D297353CC}">
              <c16:uniqueId val="{00000001-92D4-4C40-B507-136AE1B55069}"/>
            </c:ext>
          </c:extLst>
        </c:ser>
        <c:dLbls>
          <c:showLegendKey val="0"/>
          <c:showVal val="0"/>
          <c:showCatName val="0"/>
          <c:showSerName val="0"/>
          <c:showPercent val="0"/>
          <c:showBubbleSize val="0"/>
        </c:dLbls>
        <c:gapWidth val="150"/>
        <c:overlap val="100"/>
        <c:axId val="1663470256"/>
        <c:axId val="1663465360"/>
      </c:barChart>
      <c:catAx>
        <c:axId val="166347025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050694444444443"/>
              <c:y val="0.914656481481481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63465360"/>
        <c:crosses val="autoZero"/>
        <c:auto val="1"/>
        <c:lblAlgn val="ctr"/>
        <c:lblOffset val="100"/>
        <c:noMultiLvlLbl val="0"/>
      </c:catAx>
      <c:valAx>
        <c:axId val="1663465360"/>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8495833333333325E-2"/>
              <c:y val="3.6988425925925932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3470256"/>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i="0"/>
              <a:t>البحرين </a:t>
            </a:r>
            <a:r>
              <a:rPr lang="en-US" sz="1200" b="1" i="0"/>
              <a:t>Bahrain </a:t>
            </a:r>
          </a:p>
        </c:rich>
      </c:tx>
      <c:layout>
        <c:manualLayout>
          <c:xMode val="edge"/>
          <c:yMode val="edge"/>
          <c:x val="0.10236423611111115"/>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0.15821666666666667"/>
          <c:w val="0.92489826388888885"/>
          <c:h val="0.63722824074074069"/>
        </c:manualLayout>
      </c:layout>
      <c:lineChart>
        <c:grouping val="standard"/>
        <c:varyColors val="0"/>
        <c:ser>
          <c:idx val="0"/>
          <c:order val="0"/>
          <c:tx>
            <c:strRef>
              <c:f>'T14'!$S$7:$S$8</c:f>
              <c:strCache>
                <c:ptCount val="2"/>
                <c:pt idx="0">
                  <c:v>الإجمالي</c:v>
                </c:pt>
                <c:pt idx="1">
                  <c:v>Total</c:v>
                </c:pt>
              </c:strCache>
            </c:strRef>
          </c:tx>
          <c:spPr>
            <a:ln w="28575" cap="rnd">
              <a:solidFill>
                <a:srgbClr val="9D8E59"/>
              </a:solidFill>
              <a:prstDash val="sysDot"/>
              <a:round/>
            </a:ln>
            <a:effectLst/>
          </c:spPr>
          <c:marker>
            <c:symbol val="none"/>
          </c:marker>
          <c:cat>
            <c:strRef>
              <c:f>'T14'!$R$9:$R$12</c:f>
              <c:strCache>
                <c:ptCount val="4"/>
                <c:pt idx="0">
                  <c:v>2011/2012</c:v>
                </c:pt>
                <c:pt idx="1">
                  <c:v>2012/2013</c:v>
                </c:pt>
                <c:pt idx="2">
                  <c:v>2013/2014</c:v>
                </c:pt>
                <c:pt idx="3">
                  <c:v>2014/2015</c:v>
                </c:pt>
              </c:strCache>
            </c:strRef>
          </c:cat>
          <c:val>
            <c:numRef>
              <c:f>'T14'!$S$9:$S$12</c:f>
              <c:numCache>
                <c:formatCode>0.0</c:formatCode>
                <c:ptCount val="4"/>
                <c:pt idx="0">
                  <c:v>8</c:v>
                </c:pt>
                <c:pt idx="1">
                  <c:v>9.8857142857142843</c:v>
                </c:pt>
                <c:pt idx="2">
                  <c:v>4.2006124689432021</c:v>
                </c:pt>
                <c:pt idx="3">
                  <c:v>3.0997005655983143</c:v>
                </c:pt>
              </c:numCache>
            </c:numRef>
          </c:val>
          <c:smooth val="0"/>
          <c:extLst>
            <c:ext xmlns:c16="http://schemas.microsoft.com/office/drawing/2014/chart" uri="{C3380CC4-5D6E-409C-BE32-E72D297353CC}">
              <c16:uniqueId val="{00000000-33C6-449A-B607-61E83D275F24}"/>
            </c:ext>
          </c:extLst>
        </c:ser>
        <c:ser>
          <c:idx val="1"/>
          <c:order val="1"/>
          <c:tx>
            <c:strRef>
              <c:f>'T14'!$T$7:$T$8</c:f>
              <c:strCache>
                <c:ptCount val="2"/>
                <c:pt idx="0">
                  <c:v>ذكور</c:v>
                </c:pt>
                <c:pt idx="1">
                  <c:v>Males</c:v>
                </c:pt>
              </c:strCache>
            </c:strRef>
          </c:tx>
          <c:spPr>
            <a:ln w="28575" cap="rnd">
              <a:solidFill>
                <a:srgbClr val="C4BA97"/>
              </a:solidFill>
              <a:round/>
            </a:ln>
            <a:effectLst/>
          </c:spPr>
          <c:marker>
            <c:symbol val="none"/>
          </c:marker>
          <c:cat>
            <c:strRef>
              <c:f>'T14'!$R$9:$R$12</c:f>
              <c:strCache>
                <c:ptCount val="4"/>
                <c:pt idx="0">
                  <c:v>2011/2012</c:v>
                </c:pt>
                <c:pt idx="1">
                  <c:v>2012/2013</c:v>
                </c:pt>
                <c:pt idx="2">
                  <c:v>2013/2014</c:v>
                </c:pt>
                <c:pt idx="3">
                  <c:v>2014/2015</c:v>
                </c:pt>
              </c:strCache>
            </c:strRef>
          </c:cat>
          <c:val>
            <c:numRef>
              <c:f>'T14'!$T$9:$T$12</c:f>
              <c:numCache>
                <c:formatCode>_(* #,##0.0_);_(* \(#,##0.0\);_(* "-"??_);_(@_)</c:formatCode>
                <c:ptCount val="4"/>
                <c:pt idx="0" formatCode="General">
                  <c:v>0.9</c:v>
                </c:pt>
                <c:pt idx="1">
                  <c:v>27.604842196281886</c:v>
                </c:pt>
                <c:pt idx="2">
                  <c:v>2.8629510418431305</c:v>
                </c:pt>
                <c:pt idx="3">
                  <c:v>4.6607378129117256</c:v>
                </c:pt>
              </c:numCache>
            </c:numRef>
          </c:val>
          <c:smooth val="0"/>
          <c:extLst>
            <c:ext xmlns:c16="http://schemas.microsoft.com/office/drawing/2014/chart" uri="{C3380CC4-5D6E-409C-BE32-E72D297353CC}">
              <c16:uniqueId val="{00000001-33C6-449A-B607-61E83D275F24}"/>
            </c:ext>
          </c:extLst>
        </c:ser>
        <c:ser>
          <c:idx val="2"/>
          <c:order val="2"/>
          <c:tx>
            <c:strRef>
              <c:f>'T14'!$U$7:$U$8</c:f>
              <c:strCache>
                <c:ptCount val="2"/>
                <c:pt idx="0">
                  <c:v>إناث</c:v>
                </c:pt>
                <c:pt idx="1">
                  <c:v>Females</c:v>
                </c:pt>
              </c:strCache>
            </c:strRef>
          </c:tx>
          <c:spPr>
            <a:ln w="28575" cap="rnd">
              <a:solidFill>
                <a:srgbClr val="9D8E59"/>
              </a:solidFill>
              <a:round/>
            </a:ln>
            <a:effectLst/>
          </c:spPr>
          <c:marker>
            <c:symbol val="none"/>
          </c:marker>
          <c:cat>
            <c:strRef>
              <c:f>'T14'!$R$9:$R$12</c:f>
              <c:strCache>
                <c:ptCount val="4"/>
                <c:pt idx="0">
                  <c:v>2011/2012</c:v>
                </c:pt>
                <c:pt idx="1">
                  <c:v>2012/2013</c:v>
                </c:pt>
                <c:pt idx="2">
                  <c:v>2013/2014</c:v>
                </c:pt>
                <c:pt idx="3">
                  <c:v>2014/2015</c:v>
                </c:pt>
              </c:strCache>
            </c:strRef>
          </c:cat>
          <c:val>
            <c:numRef>
              <c:f>'T14'!$U$9:$U$12</c:f>
              <c:numCache>
                <c:formatCode>0.0</c:formatCode>
                <c:ptCount val="4"/>
                <c:pt idx="0" formatCode="General">
                  <c:v>11.3</c:v>
                </c:pt>
                <c:pt idx="1">
                  <c:v>2.5170801869830997</c:v>
                </c:pt>
                <c:pt idx="2">
                  <c:v>4.8930199929849181</c:v>
                </c:pt>
                <c:pt idx="3">
                  <c:v>2.3073064704898845</c:v>
                </c:pt>
              </c:numCache>
            </c:numRef>
          </c:val>
          <c:smooth val="0"/>
          <c:extLst>
            <c:ext xmlns:c16="http://schemas.microsoft.com/office/drawing/2014/chart" uri="{C3380CC4-5D6E-409C-BE32-E72D297353CC}">
              <c16:uniqueId val="{00000002-33C6-449A-B607-61E83D275F24}"/>
            </c:ext>
          </c:extLst>
        </c:ser>
        <c:dLbls>
          <c:showLegendKey val="0"/>
          <c:showVal val="0"/>
          <c:showCatName val="0"/>
          <c:showSerName val="0"/>
          <c:showPercent val="0"/>
          <c:showBubbleSize val="0"/>
        </c:dLbls>
        <c:smooth val="0"/>
        <c:axId val="1663466992"/>
        <c:axId val="1663463184"/>
      </c:lineChart>
      <c:catAx>
        <c:axId val="166346699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774930555555553"/>
              <c:y val="0.912683796296296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63463184"/>
        <c:crosses val="autoZero"/>
        <c:auto val="1"/>
        <c:lblAlgn val="ctr"/>
        <c:lblOffset val="100"/>
        <c:noMultiLvlLbl val="0"/>
      </c:catAx>
      <c:valAx>
        <c:axId val="1663463184"/>
        <c:scaling>
          <c:orientation val="minMax"/>
          <c:max val="3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5601388888888886E-2"/>
              <c:y val="7.2075462962962966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3466992"/>
        <c:crosses val="autoZero"/>
        <c:crossBetween val="between"/>
        <c:majorUnit val="5"/>
      </c:valAx>
      <c:spPr>
        <a:noFill/>
        <a:ln>
          <a:noFill/>
        </a:ln>
        <a:effectLst/>
      </c:spPr>
    </c:plotArea>
    <c:legend>
      <c:legendPos val="b"/>
      <c:layout>
        <c:manualLayout>
          <c:xMode val="edge"/>
          <c:yMode val="edge"/>
          <c:x val="0.61564519709752308"/>
          <c:y val="3.0888153554719019E-3"/>
          <c:w val="0.37288611111111108"/>
          <c:h val="0.1871759259259259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82564412734326E-2"/>
          <c:y val="0.1006218253968254"/>
          <c:w val="0.94466296296296293"/>
          <c:h val="0.69962380952380954"/>
        </c:manualLayout>
      </c:layout>
      <c:barChart>
        <c:barDir val="col"/>
        <c:grouping val="stacked"/>
        <c:varyColors val="0"/>
        <c:ser>
          <c:idx val="0"/>
          <c:order val="0"/>
          <c:tx>
            <c:strRef>
              <c:f>'T03'!$Q$33:$Q$34</c:f>
              <c:strCache>
                <c:ptCount val="2"/>
                <c:pt idx="0">
                  <c:v>حكومي</c:v>
                </c:pt>
                <c:pt idx="1">
                  <c:v>Governmental</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'T03'!$P$35:$P$39</c:f>
              <c:strCache>
                <c:ptCount val="5"/>
                <c:pt idx="0">
                  <c:v>2010/2011</c:v>
                </c:pt>
                <c:pt idx="1">
                  <c:v>2011/2012</c:v>
                </c:pt>
                <c:pt idx="2">
                  <c:v>2012/2013</c:v>
                </c:pt>
                <c:pt idx="3">
                  <c:v>2013/2014</c:v>
                </c:pt>
                <c:pt idx="4">
                  <c:v>2014/2015</c:v>
                </c:pt>
              </c:strCache>
            </c:strRef>
          </c:cat>
          <c:val>
            <c:numRef>
              <c:f>'T03'!$Q$35:$Q$39</c:f>
              <c:numCache>
                <c:formatCode>_(* #,##0.0_);_(* \(#,##0.0\);_(* "-"??_);_(@_)</c:formatCode>
                <c:ptCount val="5"/>
                <c:pt idx="0">
                  <c:v>35.724137931034484</c:v>
                </c:pt>
                <c:pt idx="1">
                  <c:v>39.232934553131599</c:v>
                </c:pt>
                <c:pt idx="2">
                  <c:v>36.330457863304581</c:v>
                </c:pt>
                <c:pt idx="3">
                  <c:v>38.264705882352942</c:v>
                </c:pt>
                <c:pt idx="4">
                  <c:v>39.412346376606862</c:v>
                </c:pt>
              </c:numCache>
            </c:numRef>
          </c:val>
          <c:extLst>
            <c:ext xmlns:c16="http://schemas.microsoft.com/office/drawing/2014/chart" uri="{C3380CC4-5D6E-409C-BE32-E72D297353CC}">
              <c16:uniqueId val="{00000000-548C-4DCA-B086-427BC8AF938A}"/>
            </c:ext>
          </c:extLst>
        </c:ser>
        <c:ser>
          <c:idx val="1"/>
          <c:order val="1"/>
          <c:tx>
            <c:strRef>
              <c:f>'T03'!$R$33:$R$34</c:f>
              <c:strCache>
                <c:ptCount val="2"/>
                <c:pt idx="0">
                  <c:v>خاص</c:v>
                </c:pt>
                <c:pt idx="1">
                  <c:v>Private</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'T03'!$P$35:$P$39</c:f>
              <c:strCache>
                <c:ptCount val="5"/>
                <c:pt idx="0">
                  <c:v>2010/2011</c:v>
                </c:pt>
                <c:pt idx="1">
                  <c:v>2011/2012</c:v>
                </c:pt>
                <c:pt idx="2">
                  <c:v>2012/2013</c:v>
                </c:pt>
                <c:pt idx="3">
                  <c:v>2013/2014</c:v>
                </c:pt>
                <c:pt idx="4">
                  <c:v>2014/2015</c:v>
                </c:pt>
              </c:strCache>
            </c:strRef>
          </c:cat>
          <c:val>
            <c:numRef>
              <c:f>'T03'!$R$35:$R$39</c:f>
              <c:numCache>
                <c:formatCode>_(* #,##0.0_);_(* \(#,##0.0\);_(* "-"??_);_(@_)</c:formatCode>
                <c:ptCount val="5"/>
                <c:pt idx="0">
                  <c:v>64.275862068965523</c:v>
                </c:pt>
                <c:pt idx="1">
                  <c:v>60.767065446868401</c:v>
                </c:pt>
                <c:pt idx="2">
                  <c:v>63.669542136695419</c:v>
                </c:pt>
                <c:pt idx="3">
                  <c:v>61.735294117647058</c:v>
                </c:pt>
                <c:pt idx="4">
                  <c:v>60.587653623393138</c:v>
                </c:pt>
              </c:numCache>
            </c:numRef>
          </c:val>
          <c:extLst>
            <c:ext xmlns:c16="http://schemas.microsoft.com/office/drawing/2014/chart" uri="{C3380CC4-5D6E-409C-BE32-E72D297353CC}">
              <c16:uniqueId val="{00000001-548C-4DCA-B086-427BC8AF938A}"/>
            </c:ext>
          </c:extLst>
        </c:ser>
        <c:dLbls>
          <c:showLegendKey val="0"/>
          <c:showVal val="0"/>
          <c:showCatName val="0"/>
          <c:showSerName val="0"/>
          <c:showPercent val="0"/>
          <c:showBubbleSize val="0"/>
        </c:dLbls>
        <c:gapWidth val="150"/>
        <c:overlap val="100"/>
        <c:axId val="1794856064"/>
        <c:axId val="1794853888"/>
      </c:barChart>
      <c:catAx>
        <c:axId val="17948560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825888888888888"/>
              <c:y val="0.9193432539682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94853888"/>
        <c:crosses val="autoZero"/>
        <c:auto val="1"/>
        <c:lblAlgn val="ctr"/>
        <c:lblOffset val="100"/>
        <c:noMultiLvlLbl val="0"/>
      </c:catAx>
      <c:valAx>
        <c:axId val="179485388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7746851851851851E-2"/>
              <c:y val="4.7936507936507953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856064"/>
        <c:crosses val="autoZero"/>
        <c:crossBetween val="between"/>
        <c:majorUnit val="20"/>
      </c:valAx>
      <c:spPr>
        <a:noFill/>
        <a:ln>
          <a:noFill/>
        </a:ln>
        <a:effectLst/>
      </c:spPr>
    </c:plotArea>
    <c:legend>
      <c:legendPos val="b"/>
      <c:layout>
        <c:manualLayout>
          <c:xMode val="edge"/>
          <c:yMode val="edge"/>
          <c:x val="0.55390648148148147"/>
          <c:y val="3.4944444444444064E-3"/>
          <c:w val="0.4423374074074074"/>
          <c:h val="8.32581669541719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10724791666666667"/>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0.15821666666666667"/>
          <c:w val="0.92489826388888885"/>
          <c:h val="0.64374444444444445"/>
        </c:manualLayout>
      </c:layout>
      <c:lineChart>
        <c:grouping val="standard"/>
        <c:varyColors val="0"/>
        <c:ser>
          <c:idx val="0"/>
          <c:order val="0"/>
          <c:tx>
            <c:strRef>
              <c:f>'T14'!$S$16:$S$17</c:f>
              <c:strCache>
                <c:ptCount val="2"/>
                <c:pt idx="0">
                  <c:v>الإجمالي</c:v>
                </c:pt>
                <c:pt idx="1">
                  <c:v>Total</c:v>
                </c:pt>
              </c:strCache>
            </c:strRef>
          </c:tx>
          <c:spPr>
            <a:ln w="28575" cap="rnd">
              <a:solidFill>
                <a:srgbClr val="9D8E59"/>
              </a:solidFill>
              <a:prstDash val="sysDot"/>
              <a:round/>
            </a:ln>
            <a:effectLst/>
          </c:spPr>
          <c:marker>
            <c:symbol val="none"/>
          </c:marker>
          <c:cat>
            <c:strRef>
              <c:f>'T14'!$R$18:$R$21</c:f>
              <c:strCache>
                <c:ptCount val="4"/>
                <c:pt idx="0">
                  <c:v>2011/2012</c:v>
                </c:pt>
                <c:pt idx="1">
                  <c:v>2012/2013</c:v>
                </c:pt>
                <c:pt idx="2">
                  <c:v>2013/2014</c:v>
                </c:pt>
                <c:pt idx="3">
                  <c:v>2014/2015</c:v>
                </c:pt>
              </c:strCache>
            </c:strRef>
          </c:cat>
          <c:val>
            <c:numRef>
              <c:f>'T14'!$S$18:$S$21</c:f>
              <c:numCache>
                <c:formatCode>0.0</c:formatCode>
                <c:ptCount val="4"/>
                <c:pt idx="0" formatCode="General">
                  <c:v>2.2000000000000002</c:v>
                </c:pt>
                <c:pt idx="1">
                  <c:v>11.681851792043108</c:v>
                </c:pt>
                <c:pt idx="2">
                  <c:v>0.91188417377738462</c:v>
                </c:pt>
                <c:pt idx="3">
                  <c:v>-0.63686822219876027</c:v>
                </c:pt>
              </c:numCache>
            </c:numRef>
          </c:val>
          <c:smooth val="0"/>
          <c:extLst>
            <c:ext xmlns:c16="http://schemas.microsoft.com/office/drawing/2014/chart" uri="{C3380CC4-5D6E-409C-BE32-E72D297353CC}">
              <c16:uniqueId val="{00000000-0C08-4B72-9570-67A45555D7E4}"/>
            </c:ext>
          </c:extLst>
        </c:ser>
        <c:ser>
          <c:idx val="1"/>
          <c:order val="1"/>
          <c:tx>
            <c:strRef>
              <c:f>'T14'!$T$16:$T$17</c:f>
              <c:strCache>
                <c:ptCount val="2"/>
                <c:pt idx="0">
                  <c:v>ذكور</c:v>
                </c:pt>
                <c:pt idx="1">
                  <c:v>Males</c:v>
                </c:pt>
              </c:strCache>
            </c:strRef>
          </c:tx>
          <c:spPr>
            <a:ln w="28575" cap="rnd">
              <a:solidFill>
                <a:srgbClr val="C4BA97"/>
              </a:solidFill>
              <a:round/>
            </a:ln>
            <a:effectLst/>
          </c:spPr>
          <c:marker>
            <c:symbol val="none"/>
          </c:marker>
          <c:cat>
            <c:strRef>
              <c:f>'T14'!$R$18:$R$21</c:f>
              <c:strCache>
                <c:ptCount val="4"/>
                <c:pt idx="0">
                  <c:v>2011/2012</c:v>
                </c:pt>
                <c:pt idx="1">
                  <c:v>2012/2013</c:v>
                </c:pt>
                <c:pt idx="2">
                  <c:v>2013/2014</c:v>
                </c:pt>
                <c:pt idx="3">
                  <c:v>2014/2015</c:v>
                </c:pt>
              </c:strCache>
            </c:strRef>
          </c:cat>
          <c:val>
            <c:numRef>
              <c:f>'T14'!$T$18:$T$21</c:f>
              <c:numCache>
                <c:formatCode>_(* #,##0.0_);_(* \(#,##0.0\);_(* "-"??_);_(@_)</c:formatCode>
                <c:ptCount val="4"/>
                <c:pt idx="0" formatCode="General">
                  <c:v>0.4</c:v>
                </c:pt>
                <c:pt idx="1">
                  <c:v>3.6377140821884488</c:v>
                </c:pt>
                <c:pt idx="2">
                  <c:v>1.5523759230853051</c:v>
                </c:pt>
                <c:pt idx="3" formatCode="0.0">
                  <c:v>-0.29384332208034469</c:v>
                </c:pt>
              </c:numCache>
            </c:numRef>
          </c:val>
          <c:smooth val="0"/>
          <c:extLst>
            <c:ext xmlns:c16="http://schemas.microsoft.com/office/drawing/2014/chart" uri="{C3380CC4-5D6E-409C-BE32-E72D297353CC}">
              <c16:uniqueId val="{00000001-0C08-4B72-9570-67A45555D7E4}"/>
            </c:ext>
          </c:extLst>
        </c:ser>
        <c:ser>
          <c:idx val="2"/>
          <c:order val="2"/>
          <c:tx>
            <c:strRef>
              <c:f>'T14'!$U$16:$U$17</c:f>
              <c:strCache>
                <c:ptCount val="2"/>
                <c:pt idx="0">
                  <c:v>إناث</c:v>
                </c:pt>
                <c:pt idx="1">
                  <c:v>Females</c:v>
                </c:pt>
              </c:strCache>
            </c:strRef>
          </c:tx>
          <c:spPr>
            <a:ln w="28575" cap="rnd">
              <a:solidFill>
                <a:srgbClr val="9D8E59"/>
              </a:solidFill>
              <a:round/>
            </a:ln>
            <a:effectLst/>
          </c:spPr>
          <c:marker>
            <c:symbol val="none"/>
          </c:marker>
          <c:cat>
            <c:strRef>
              <c:f>'T14'!$R$18:$R$21</c:f>
              <c:strCache>
                <c:ptCount val="4"/>
                <c:pt idx="0">
                  <c:v>2011/2012</c:v>
                </c:pt>
                <c:pt idx="1">
                  <c:v>2012/2013</c:v>
                </c:pt>
                <c:pt idx="2">
                  <c:v>2013/2014</c:v>
                </c:pt>
                <c:pt idx="3">
                  <c:v>2014/2015</c:v>
                </c:pt>
              </c:strCache>
            </c:strRef>
          </c:cat>
          <c:val>
            <c:numRef>
              <c:f>'T14'!$U$18:$U$21</c:f>
              <c:numCache>
                <c:formatCode>_(* #,##0.0_);_(* \(#,##0.0\);_(* "-"??_);_(@_)</c:formatCode>
                <c:ptCount val="4"/>
                <c:pt idx="0" formatCode="General">
                  <c:v>3.9</c:v>
                </c:pt>
                <c:pt idx="1">
                  <c:v>19.385297555415978</c:v>
                </c:pt>
                <c:pt idx="2" formatCode="0.0">
                  <c:v>0.37942532219794922</c:v>
                </c:pt>
                <c:pt idx="3" formatCode="0.0">
                  <c:v>-0.92536671040117735</c:v>
                </c:pt>
              </c:numCache>
            </c:numRef>
          </c:val>
          <c:smooth val="0"/>
          <c:extLst>
            <c:ext xmlns:c16="http://schemas.microsoft.com/office/drawing/2014/chart" uri="{C3380CC4-5D6E-409C-BE32-E72D297353CC}">
              <c16:uniqueId val="{00000002-0C08-4B72-9570-67A45555D7E4}"/>
            </c:ext>
          </c:extLst>
        </c:ser>
        <c:dLbls>
          <c:showLegendKey val="0"/>
          <c:showVal val="0"/>
          <c:showCatName val="0"/>
          <c:showSerName val="0"/>
          <c:showPercent val="0"/>
          <c:showBubbleSize val="0"/>
        </c:dLbls>
        <c:smooth val="0"/>
        <c:axId val="1663468624"/>
        <c:axId val="1663470800"/>
      </c:lineChart>
      <c:catAx>
        <c:axId val="16634686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577743055555555"/>
              <c:y val="0.91447407407407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63470800"/>
        <c:crosses val="autoZero"/>
        <c:auto val="1"/>
        <c:lblAlgn val="ctr"/>
        <c:lblOffset val="100"/>
        <c:noMultiLvlLbl val="0"/>
      </c:catAx>
      <c:valAx>
        <c:axId val="1663470800"/>
        <c:scaling>
          <c:orientation val="minMax"/>
          <c:max val="3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5641319444444446E-2"/>
              <c:y val="7.7955092592592576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3468624"/>
        <c:crosses val="autoZero"/>
        <c:crossBetween val="between"/>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1095961805555556"/>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0.16257175925925924"/>
          <c:w val="0.92489826388888885"/>
          <c:h val="0.64820231481481483"/>
        </c:manualLayout>
      </c:layout>
      <c:lineChart>
        <c:grouping val="standard"/>
        <c:varyColors val="0"/>
        <c:ser>
          <c:idx val="0"/>
          <c:order val="0"/>
          <c:tx>
            <c:strRef>
              <c:f>'T14'!$S$26:$S$27</c:f>
              <c:strCache>
                <c:ptCount val="2"/>
                <c:pt idx="0">
                  <c:v>الإجمالي</c:v>
                </c:pt>
                <c:pt idx="1">
                  <c:v>Total</c:v>
                </c:pt>
              </c:strCache>
            </c:strRef>
          </c:tx>
          <c:spPr>
            <a:ln w="28575" cap="rnd">
              <a:solidFill>
                <a:srgbClr val="9D8E59"/>
              </a:solidFill>
              <a:prstDash val="sysDot"/>
              <a:round/>
            </a:ln>
            <a:effectLst/>
          </c:spPr>
          <c:marker>
            <c:symbol val="none"/>
          </c:marker>
          <c:cat>
            <c:strRef>
              <c:f>'T14'!$R$28:$R$31</c:f>
              <c:strCache>
                <c:ptCount val="4"/>
                <c:pt idx="0">
                  <c:v>2011/2012</c:v>
                </c:pt>
                <c:pt idx="1">
                  <c:v>2012/2013</c:v>
                </c:pt>
                <c:pt idx="2">
                  <c:v>2013/2014</c:v>
                </c:pt>
                <c:pt idx="3">
                  <c:v>2014/2015</c:v>
                </c:pt>
              </c:strCache>
            </c:strRef>
          </c:cat>
          <c:val>
            <c:numRef>
              <c:f>'T14'!$S$28:$S$31</c:f>
              <c:numCache>
                <c:formatCode>_(* #,##0.0_);_(* \(#,##0.0\);_(* "-"??_);_(@_)</c:formatCode>
                <c:ptCount val="4"/>
                <c:pt idx="0" formatCode="General">
                  <c:v>13.9</c:v>
                </c:pt>
                <c:pt idx="1">
                  <c:v>3.6169990238460468</c:v>
                </c:pt>
                <c:pt idx="2" formatCode="0.0">
                  <c:v>5.1612469088033919</c:v>
                </c:pt>
                <c:pt idx="3" formatCode="0.00">
                  <c:v>2.2396058293740299E-2</c:v>
                </c:pt>
              </c:numCache>
            </c:numRef>
          </c:val>
          <c:smooth val="0"/>
          <c:extLst>
            <c:ext xmlns:c16="http://schemas.microsoft.com/office/drawing/2014/chart" uri="{C3380CC4-5D6E-409C-BE32-E72D297353CC}">
              <c16:uniqueId val="{00000000-486E-4986-91A9-BD7B8A088ED0}"/>
            </c:ext>
          </c:extLst>
        </c:ser>
        <c:ser>
          <c:idx val="1"/>
          <c:order val="1"/>
          <c:tx>
            <c:strRef>
              <c:f>'T14'!$T$26:$T$27</c:f>
              <c:strCache>
                <c:ptCount val="2"/>
                <c:pt idx="0">
                  <c:v>ذكور</c:v>
                </c:pt>
                <c:pt idx="1">
                  <c:v>Males</c:v>
                </c:pt>
              </c:strCache>
            </c:strRef>
          </c:tx>
          <c:spPr>
            <a:ln w="28575" cap="rnd">
              <a:solidFill>
                <a:srgbClr val="C4BA97"/>
              </a:solidFill>
              <a:round/>
            </a:ln>
            <a:effectLst/>
          </c:spPr>
          <c:marker>
            <c:symbol val="none"/>
          </c:marker>
          <c:cat>
            <c:strRef>
              <c:f>'T14'!$R$28:$R$31</c:f>
              <c:strCache>
                <c:ptCount val="4"/>
                <c:pt idx="0">
                  <c:v>2011/2012</c:v>
                </c:pt>
                <c:pt idx="1">
                  <c:v>2012/2013</c:v>
                </c:pt>
                <c:pt idx="2">
                  <c:v>2013/2014</c:v>
                </c:pt>
                <c:pt idx="3">
                  <c:v>2014/2015</c:v>
                </c:pt>
              </c:strCache>
            </c:strRef>
          </c:cat>
          <c:val>
            <c:numRef>
              <c:f>'T14'!$T$28:$T$31</c:f>
              <c:numCache>
                <c:formatCode>_(* #,##0.0_);_(* \(#,##0.0\);_(* "-"??_);_(@_)</c:formatCode>
                <c:ptCount val="4"/>
                <c:pt idx="0" formatCode="0.0">
                  <c:v>8</c:v>
                </c:pt>
                <c:pt idx="1">
                  <c:v>2.6926110965027608</c:v>
                </c:pt>
                <c:pt idx="2">
                  <c:v>5.1159932401290522</c:v>
                </c:pt>
                <c:pt idx="3">
                  <c:v>0.58462437883659746</c:v>
                </c:pt>
              </c:numCache>
            </c:numRef>
          </c:val>
          <c:smooth val="0"/>
          <c:extLst>
            <c:ext xmlns:c16="http://schemas.microsoft.com/office/drawing/2014/chart" uri="{C3380CC4-5D6E-409C-BE32-E72D297353CC}">
              <c16:uniqueId val="{00000001-486E-4986-91A9-BD7B8A088ED0}"/>
            </c:ext>
          </c:extLst>
        </c:ser>
        <c:ser>
          <c:idx val="2"/>
          <c:order val="2"/>
          <c:tx>
            <c:strRef>
              <c:f>'T14'!$U$26:$U$27</c:f>
              <c:strCache>
                <c:ptCount val="2"/>
                <c:pt idx="0">
                  <c:v>إناث</c:v>
                </c:pt>
                <c:pt idx="1">
                  <c:v>Females</c:v>
                </c:pt>
              </c:strCache>
            </c:strRef>
          </c:tx>
          <c:spPr>
            <a:ln w="28575" cap="rnd">
              <a:solidFill>
                <a:srgbClr val="9D8E59"/>
              </a:solidFill>
              <a:round/>
            </a:ln>
            <a:effectLst/>
          </c:spPr>
          <c:marker>
            <c:symbol val="none"/>
          </c:marker>
          <c:cat>
            <c:strRef>
              <c:f>'T14'!$R$28:$R$31</c:f>
              <c:strCache>
                <c:ptCount val="4"/>
                <c:pt idx="0">
                  <c:v>2011/2012</c:v>
                </c:pt>
                <c:pt idx="1">
                  <c:v>2012/2013</c:v>
                </c:pt>
                <c:pt idx="2">
                  <c:v>2013/2014</c:v>
                </c:pt>
                <c:pt idx="3">
                  <c:v>2014/2015</c:v>
                </c:pt>
              </c:strCache>
            </c:strRef>
          </c:cat>
          <c:val>
            <c:numRef>
              <c:f>'T14'!$U$28:$U$31</c:f>
              <c:numCache>
                <c:formatCode>0.0</c:formatCode>
                <c:ptCount val="4"/>
                <c:pt idx="0">
                  <c:v>17</c:v>
                </c:pt>
                <c:pt idx="1">
                  <c:v>4.0753004980053715</c:v>
                </c:pt>
                <c:pt idx="2">
                  <c:v>5.1833851087283289</c:v>
                </c:pt>
                <c:pt idx="3">
                  <c:v>-0.25247112063832317</c:v>
                </c:pt>
              </c:numCache>
            </c:numRef>
          </c:val>
          <c:smooth val="0"/>
          <c:extLst>
            <c:ext xmlns:c16="http://schemas.microsoft.com/office/drawing/2014/chart" uri="{C3380CC4-5D6E-409C-BE32-E72D297353CC}">
              <c16:uniqueId val="{00000002-486E-4986-91A9-BD7B8A088ED0}"/>
            </c:ext>
          </c:extLst>
        </c:ser>
        <c:dLbls>
          <c:showLegendKey val="0"/>
          <c:showVal val="0"/>
          <c:showCatName val="0"/>
          <c:showSerName val="0"/>
          <c:showPercent val="0"/>
          <c:showBubbleSize val="0"/>
        </c:dLbls>
        <c:smooth val="0"/>
        <c:axId val="1844152976"/>
        <c:axId val="1844160592"/>
      </c:lineChart>
      <c:catAx>
        <c:axId val="184415297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861111111111111"/>
              <c:y val="0.915645370370370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44160592"/>
        <c:crosses val="autoZero"/>
        <c:auto val="1"/>
        <c:lblAlgn val="ctr"/>
        <c:lblOffset val="100"/>
        <c:noMultiLvlLbl val="0"/>
      </c:catAx>
      <c:valAx>
        <c:axId val="1844160592"/>
        <c:scaling>
          <c:orientation val="minMax"/>
          <c:max val="3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3759375000000017E-2"/>
              <c:y val="7.684398148148148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44152976"/>
        <c:crosses val="autoZero"/>
        <c:crossBetween val="between"/>
        <c:majorUnit val="5"/>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1131458333333333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0.16170546270832267"/>
          <c:w val="0.92489826388888885"/>
          <c:h val="0.63416527777777776"/>
        </c:manualLayout>
      </c:layout>
      <c:lineChart>
        <c:grouping val="standard"/>
        <c:varyColors val="0"/>
        <c:ser>
          <c:idx val="0"/>
          <c:order val="0"/>
          <c:tx>
            <c:strRef>
              <c:f>'T14'!$S$36:$S$37</c:f>
              <c:strCache>
                <c:ptCount val="2"/>
                <c:pt idx="0">
                  <c:v>الإجمالي</c:v>
                </c:pt>
                <c:pt idx="1">
                  <c:v>Total</c:v>
                </c:pt>
              </c:strCache>
            </c:strRef>
          </c:tx>
          <c:spPr>
            <a:ln w="28575" cap="rnd">
              <a:solidFill>
                <a:srgbClr val="9D8E59"/>
              </a:solidFill>
              <a:prstDash val="sysDot"/>
              <a:round/>
            </a:ln>
            <a:effectLst/>
          </c:spPr>
          <c:marker>
            <c:symbol val="none"/>
          </c:marker>
          <c:cat>
            <c:strRef>
              <c:f>'T14'!$R$38:$R$41</c:f>
              <c:strCache>
                <c:ptCount val="4"/>
                <c:pt idx="0">
                  <c:v>2011/2012</c:v>
                </c:pt>
                <c:pt idx="1">
                  <c:v>2012/2013</c:v>
                </c:pt>
                <c:pt idx="2">
                  <c:v>2013/2014</c:v>
                </c:pt>
                <c:pt idx="3">
                  <c:v>2014/2015</c:v>
                </c:pt>
              </c:strCache>
            </c:strRef>
          </c:cat>
          <c:val>
            <c:numRef>
              <c:f>'T14'!$S$38:$S$41</c:f>
              <c:numCache>
                <c:formatCode>_(* #,##0.0_);_(* \(#,##0.0\);_(* "-"??_);_(@_)</c:formatCode>
                <c:ptCount val="4"/>
                <c:pt idx="0" formatCode="General">
                  <c:v>18.399999999999999</c:v>
                </c:pt>
                <c:pt idx="1">
                  <c:v>2.1608448415922012</c:v>
                </c:pt>
                <c:pt idx="2" formatCode="0.0">
                  <c:v>1.6539440203562339</c:v>
                </c:pt>
                <c:pt idx="3" formatCode="0.0">
                  <c:v>5.1418439716312054</c:v>
                </c:pt>
              </c:numCache>
            </c:numRef>
          </c:val>
          <c:smooth val="0"/>
          <c:extLst>
            <c:ext xmlns:c16="http://schemas.microsoft.com/office/drawing/2014/chart" uri="{C3380CC4-5D6E-409C-BE32-E72D297353CC}">
              <c16:uniqueId val="{00000000-7990-42A8-A0D6-F4B149A247E7}"/>
            </c:ext>
          </c:extLst>
        </c:ser>
        <c:ser>
          <c:idx val="1"/>
          <c:order val="1"/>
          <c:tx>
            <c:strRef>
              <c:f>'T14'!$T$36:$T$37</c:f>
              <c:strCache>
                <c:ptCount val="2"/>
                <c:pt idx="0">
                  <c:v>ذكور</c:v>
                </c:pt>
                <c:pt idx="1">
                  <c:v>Males</c:v>
                </c:pt>
              </c:strCache>
            </c:strRef>
          </c:tx>
          <c:spPr>
            <a:ln w="28575" cap="rnd">
              <a:solidFill>
                <a:srgbClr val="C4BA97"/>
              </a:solidFill>
              <a:round/>
            </a:ln>
            <a:effectLst/>
          </c:spPr>
          <c:marker>
            <c:symbol val="none"/>
          </c:marker>
          <c:cat>
            <c:strRef>
              <c:f>'T14'!$R$38:$R$41</c:f>
              <c:strCache>
                <c:ptCount val="4"/>
                <c:pt idx="0">
                  <c:v>2011/2012</c:v>
                </c:pt>
                <c:pt idx="1">
                  <c:v>2012/2013</c:v>
                </c:pt>
                <c:pt idx="2">
                  <c:v>2013/2014</c:v>
                </c:pt>
                <c:pt idx="3">
                  <c:v>2014/2015</c:v>
                </c:pt>
              </c:strCache>
            </c:strRef>
          </c:cat>
          <c:val>
            <c:numRef>
              <c:f>'T14'!$T$38:$T$41</c:f>
              <c:numCache>
                <c:formatCode>_(* #,##0.0_);_(* \(#,##0.0\);_(* "-"??_);_(@_)</c:formatCode>
                <c:ptCount val="4"/>
                <c:pt idx="0" formatCode="General">
                  <c:v>17.5</c:v>
                </c:pt>
                <c:pt idx="1">
                  <c:v>13.002622377622378</c:v>
                </c:pt>
                <c:pt idx="2">
                  <c:v>5.086056855540515</c:v>
                </c:pt>
                <c:pt idx="3">
                  <c:v>6.3857195436142806</c:v>
                </c:pt>
              </c:numCache>
            </c:numRef>
          </c:val>
          <c:smooth val="0"/>
          <c:extLst>
            <c:ext xmlns:c16="http://schemas.microsoft.com/office/drawing/2014/chart" uri="{C3380CC4-5D6E-409C-BE32-E72D297353CC}">
              <c16:uniqueId val="{00000001-7990-42A8-A0D6-F4B149A247E7}"/>
            </c:ext>
          </c:extLst>
        </c:ser>
        <c:ser>
          <c:idx val="2"/>
          <c:order val="2"/>
          <c:tx>
            <c:strRef>
              <c:f>'T14'!$U$36:$U$37</c:f>
              <c:strCache>
                <c:ptCount val="2"/>
                <c:pt idx="0">
                  <c:v>إناث</c:v>
                </c:pt>
                <c:pt idx="1">
                  <c:v>Females</c:v>
                </c:pt>
              </c:strCache>
            </c:strRef>
          </c:tx>
          <c:spPr>
            <a:ln w="28575" cap="rnd">
              <a:solidFill>
                <a:srgbClr val="9D8E59"/>
              </a:solidFill>
              <a:round/>
            </a:ln>
            <a:effectLst/>
          </c:spPr>
          <c:marker>
            <c:symbol val="none"/>
          </c:marker>
          <c:cat>
            <c:strRef>
              <c:f>'T14'!$R$38:$R$41</c:f>
              <c:strCache>
                <c:ptCount val="4"/>
                <c:pt idx="0">
                  <c:v>2011/2012</c:v>
                </c:pt>
                <c:pt idx="1">
                  <c:v>2012/2013</c:v>
                </c:pt>
                <c:pt idx="2">
                  <c:v>2013/2014</c:v>
                </c:pt>
                <c:pt idx="3">
                  <c:v>2014/2015</c:v>
                </c:pt>
              </c:strCache>
            </c:strRef>
          </c:cat>
          <c:val>
            <c:numRef>
              <c:f>'T14'!$U$38:$U$41</c:f>
              <c:numCache>
                <c:formatCode>0.0</c:formatCode>
                <c:ptCount val="4"/>
                <c:pt idx="0" formatCode="General">
                  <c:v>18.8</c:v>
                </c:pt>
                <c:pt idx="1">
                  <c:v>-1.411188710490316</c:v>
                </c:pt>
                <c:pt idx="2">
                  <c:v>0.35784707514788577</c:v>
                </c:pt>
                <c:pt idx="3" formatCode="0.00">
                  <c:v>4.6499781691165767</c:v>
                </c:pt>
              </c:numCache>
            </c:numRef>
          </c:val>
          <c:smooth val="0"/>
          <c:extLst>
            <c:ext xmlns:c16="http://schemas.microsoft.com/office/drawing/2014/chart" uri="{C3380CC4-5D6E-409C-BE32-E72D297353CC}">
              <c16:uniqueId val="{00000002-7990-42A8-A0D6-F4B149A247E7}"/>
            </c:ext>
          </c:extLst>
        </c:ser>
        <c:dLbls>
          <c:showLegendKey val="0"/>
          <c:showVal val="0"/>
          <c:showCatName val="0"/>
          <c:showSerName val="0"/>
          <c:showPercent val="0"/>
          <c:showBubbleSize val="0"/>
        </c:dLbls>
        <c:smooth val="0"/>
        <c:axId val="1844157328"/>
        <c:axId val="1844158416"/>
      </c:lineChart>
      <c:catAx>
        <c:axId val="184415732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b="0"/>
                  <a:t>Academic Year </a:t>
                </a:r>
                <a:r>
                  <a:rPr lang="ar-OM" sz="900" b="0"/>
                  <a:t>العام الأكاديمي </a:t>
                </a:r>
                <a:endParaRPr lang="en-US" sz="900" b="0"/>
              </a:p>
            </c:rich>
          </c:tx>
          <c:layout>
            <c:manualLayout>
              <c:xMode val="edge"/>
              <c:yMode val="edge"/>
              <c:x val="0.31484027777777779"/>
              <c:y val="0.912157870370370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44158416"/>
        <c:crossesAt val="0"/>
        <c:auto val="1"/>
        <c:lblAlgn val="ctr"/>
        <c:lblOffset val="100"/>
        <c:noMultiLvlLbl val="0"/>
      </c:catAx>
      <c:valAx>
        <c:axId val="1844158416"/>
        <c:scaling>
          <c:orientation val="minMax"/>
          <c:max val="3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9223958333333331E-2"/>
              <c:y val="7.1265740740740741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441573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ar-OM" sz="1200" b="1" i="0" u="none" strike="noStrike" kern="1200" spc="0" baseline="0">
                <a:solidFill>
                  <a:sysClr val="windowText" lastClr="000000">
                    <a:lumMod val="65000"/>
                    <a:lumOff val="35000"/>
                  </a:sysClr>
                </a:solidFill>
                <a:latin typeface="+mn-lt"/>
                <a:ea typeface="+mn-ea"/>
                <a:cs typeface="+mn-cs"/>
              </a:defRPr>
            </a:pPr>
            <a:r>
              <a:rPr lang="ar-OM" sz="1200" b="1" i="0" u="none" strike="noStrike" kern="1200" spc="0" baseline="0">
                <a:solidFill>
                  <a:sysClr val="windowText" lastClr="000000">
                    <a:lumMod val="65000"/>
                    <a:lumOff val="35000"/>
                  </a:sysClr>
                </a:solidFill>
                <a:latin typeface="+mn-lt"/>
                <a:ea typeface="+mn-ea"/>
                <a:cs typeface="+mn-cs"/>
              </a:rPr>
              <a:t>الكويت Kuwait </a:t>
            </a:r>
          </a:p>
        </c:rich>
      </c:tx>
      <c:layout>
        <c:manualLayout>
          <c:xMode val="edge"/>
          <c:yMode val="edge"/>
          <c:x val="0.11678072951161476"/>
          <c:y val="2.5974025974025976E-2"/>
        </c:manualLayout>
      </c:layout>
      <c:overlay val="0"/>
      <c:spPr>
        <a:noFill/>
        <a:ln>
          <a:noFill/>
        </a:ln>
        <a:effectLst/>
      </c:spPr>
      <c:txPr>
        <a:bodyPr rot="0" spcFirstLastPara="1" vertOverflow="ellipsis" vert="horz" wrap="square" anchor="ctr" anchorCtr="1"/>
        <a:lstStyle/>
        <a:p>
          <a:pPr algn="ctr" rtl="1">
            <a:defRPr lang="ar-OM" sz="12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8.7622922134733147E-2"/>
          <c:y val="0.17171296296296296"/>
          <c:w val="0.88182152230971134"/>
          <c:h val="0.53107210557013707"/>
        </c:manualLayout>
      </c:layout>
      <c:lineChart>
        <c:grouping val="standard"/>
        <c:varyColors val="0"/>
        <c:ser>
          <c:idx val="0"/>
          <c:order val="0"/>
          <c:tx>
            <c:strRef>
              <c:f>'T14'!$S$66:$S$67</c:f>
              <c:strCache>
                <c:ptCount val="2"/>
                <c:pt idx="0">
                  <c:v>الإجمالي</c:v>
                </c:pt>
                <c:pt idx="1">
                  <c:v>Total</c:v>
                </c:pt>
              </c:strCache>
            </c:strRef>
          </c:tx>
          <c:spPr>
            <a:ln w="28575" cap="rnd">
              <a:solidFill>
                <a:srgbClr val="9D8E59"/>
              </a:solidFill>
              <a:prstDash val="sysDot"/>
              <a:round/>
            </a:ln>
            <a:effectLst/>
          </c:spPr>
          <c:marker>
            <c:symbol val="none"/>
          </c:marker>
          <c:cat>
            <c:strRef>
              <c:f>'T14'!$R$68:$R$71</c:f>
              <c:strCache>
                <c:ptCount val="4"/>
                <c:pt idx="0">
                  <c:v>2011/2012</c:v>
                </c:pt>
                <c:pt idx="1">
                  <c:v>2012/2013</c:v>
                </c:pt>
                <c:pt idx="2">
                  <c:v>2013/2014</c:v>
                </c:pt>
                <c:pt idx="3">
                  <c:v>2014/2015</c:v>
                </c:pt>
              </c:strCache>
            </c:strRef>
          </c:cat>
          <c:val>
            <c:numRef>
              <c:f>'T14'!$S$68:$S$71</c:f>
              <c:numCache>
                <c:formatCode>0.0</c:formatCode>
                <c:ptCount val="4"/>
                <c:pt idx="0">
                  <c:v>5</c:v>
                </c:pt>
                <c:pt idx="1">
                  <c:v>4.8503876465688478</c:v>
                </c:pt>
                <c:pt idx="2">
                  <c:v>3.1104864336348079</c:v>
                </c:pt>
                <c:pt idx="3">
                  <c:v>4.033070586143543</c:v>
                </c:pt>
              </c:numCache>
            </c:numRef>
          </c:val>
          <c:smooth val="0"/>
          <c:extLst>
            <c:ext xmlns:c16="http://schemas.microsoft.com/office/drawing/2014/chart" uri="{C3380CC4-5D6E-409C-BE32-E72D297353CC}">
              <c16:uniqueId val="{00000000-39C4-4750-B09C-DF4F198CED3D}"/>
            </c:ext>
          </c:extLst>
        </c:ser>
        <c:ser>
          <c:idx val="1"/>
          <c:order val="1"/>
          <c:tx>
            <c:strRef>
              <c:f>'T14'!$T$66:$T$67</c:f>
              <c:strCache>
                <c:ptCount val="2"/>
                <c:pt idx="0">
                  <c:v>ذكور</c:v>
                </c:pt>
                <c:pt idx="1">
                  <c:v>Males</c:v>
                </c:pt>
              </c:strCache>
            </c:strRef>
          </c:tx>
          <c:spPr>
            <a:ln w="28575" cap="rnd">
              <a:solidFill>
                <a:srgbClr val="C4BA97"/>
              </a:solidFill>
              <a:round/>
            </a:ln>
            <a:effectLst/>
          </c:spPr>
          <c:marker>
            <c:symbol val="none"/>
          </c:marker>
          <c:cat>
            <c:strRef>
              <c:f>'T14'!$R$68:$R$71</c:f>
              <c:strCache>
                <c:ptCount val="4"/>
                <c:pt idx="0">
                  <c:v>2011/2012</c:v>
                </c:pt>
                <c:pt idx="1">
                  <c:v>2012/2013</c:v>
                </c:pt>
                <c:pt idx="2">
                  <c:v>2013/2014</c:v>
                </c:pt>
                <c:pt idx="3">
                  <c:v>2014/2015</c:v>
                </c:pt>
              </c:strCache>
            </c:strRef>
          </c:cat>
          <c:val>
            <c:numRef>
              <c:f>'T14'!$T$68:$T$71</c:f>
              <c:numCache>
                <c:formatCode>0.0</c:formatCode>
                <c:ptCount val="4"/>
                <c:pt idx="0" formatCode="General">
                  <c:v>6.4</c:v>
                </c:pt>
                <c:pt idx="1">
                  <c:v>4.7</c:v>
                </c:pt>
                <c:pt idx="2">
                  <c:v>2.5</c:v>
                </c:pt>
                <c:pt idx="3">
                  <c:v>3.6</c:v>
                </c:pt>
              </c:numCache>
            </c:numRef>
          </c:val>
          <c:smooth val="0"/>
          <c:extLst>
            <c:ext xmlns:c16="http://schemas.microsoft.com/office/drawing/2014/chart" uri="{C3380CC4-5D6E-409C-BE32-E72D297353CC}">
              <c16:uniqueId val="{00000001-39C4-4750-B09C-DF4F198CED3D}"/>
            </c:ext>
          </c:extLst>
        </c:ser>
        <c:ser>
          <c:idx val="2"/>
          <c:order val="2"/>
          <c:tx>
            <c:strRef>
              <c:f>'T14'!$U$66:$U$67</c:f>
              <c:strCache>
                <c:ptCount val="2"/>
                <c:pt idx="0">
                  <c:v>إناث</c:v>
                </c:pt>
                <c:pt idx="1">
                  <c:v>Females</c:v>
                </c:pt>
              </c:strCache>
            </c:strRef>
          </c:tx>
          <c:spPr>
            <a:ln w="28575" cap="rnd">
              <a:solidFill>
                <a:srgbClr val="9D8E59"/>
              </a:solidFill>
              <a:round/>
            </a:ln>
            <a:effectLst/>
          </c:spPr>
          <c:marker>
            <c:symbol val="none"/>
          </c:marker>
          <c:cat>
            <c:strRef>
              <c:f>'T14'!$R$68:$R$71</c:f>
              <c:strCache>
                <c:ptCount val="4"/>
                <c:pt idx="0">
                  <c:v>2011/2012</c:v>
                </c:pt>
                <c:pt idx="1">
                  <c:v>2012/2013</c:v>
                </c:pt>
                <c:pt idx="2">
                  <c:v>2013/2014</c:v>
                </c:pt>
                <c:pt idx="3">
                  <c:v>2014/2015</c:v>
                </c:pt>
              </c:strCache>
            </c:strRef>
          </c:cat>
          <c:val>
            <c:numRef>
              <c:f>'T14'!$U$68:$U$71</c:f>
              <c:numCache>
                <c:formatCode>0.0</c:formatCode>
                <c:ptCount val="4"/>
                <c:pt idx="0" formatCode="General">
                  <c:v>4.2</c:v>
                </c:pt>
                <c:pt idx="1">
                  <c:v>4.9000000000000004</c:v>
                </c:pt>
                <c:pt idx="2">
                  <c:v>3.4</c:v>
                </c:pt>
                <c:pt idx="3">
                  <c:v>4.2</c:v>
                </c:pt>
              </c:numCache>
            </c:numRef>
          </c:val>
          <c:smooth val="0"/>
          <c:extLst>
            <c:ext xmlns:c16="http://schemas.microsoft.com/office/drawing/2014/chart" uri="{C3380CC4-5D6E-409C-BE32-E72D297353CC}">
              <c16:uniqueId val="{00000002-39C4-4750-B09C-DF4F198CED3D}"/>
            </c:ext>
          </c:extLst>
        </c:ser>
        <c:dLbls>
          <c:showLegendKey val="0"/>
          <c:showVal val="0"/>
          <c:showCatName val="0"/>
          <c:showSerName val="0"/>
          <c:showPercent val="0"/>
          <c:showBubbleSize val="0"/>
        </c:dLbls>
        <c:smooth val="0"/>
        <c:axId val="1844161136"/>
        <c:axId val="1844151888"/>
      </c:lineChart>
      <c:catAx>
        <c:axId val="1844161136"/>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Academic Year </a:t>
                </a:r>
                <a:r>
                  <a:rPr lang="ar-OM" sz="1050"/>
                  <a:t>العام الأكاديمي </a:t>
                </a:r>
                <a:endParaRPr lang="en-US" sz="1050"/>
              </a:p>
            </c:rich>
          </c:tx>
          <c:layout>
            <c:manualLayout>
              <c:xMode val="edge"/>
              <c:yMode val="edge"/>
              <c:x val="0.33297716290136631"/>
              <c:y val="0.78985023930832188"/>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844151888"/>
        <c:crosses val="autoZero"/>
        <c:auto val="1"/>
        <c:lblAlgn val="ctr"/>
        <c:lblOffset val="100"/>
        <c:noMultiLvlLbl val="0"/>
      </c:catAx>
      <c:valAx>
        <c:axId val="1844151888"/>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a:t>
                </a:r>
              </a:p>
            </c:rich>
          </c:tx>
          <c:layout>
            <c:manualLayout>
              <c:xMode val="edge"/>
              <c:yMode val="edge"/>
              <c:x val="5.3294275715535556E-2"/>
              <c:y val="9.4112481883263918E-2"/>
            </c:manualLayout>
          </c:layout>
          <c:overlay val="0"/>
          <c:spPr>
            <a:noFill/>
            <a:ln>
              <a:noFill/>
            </a:ln>
            <a:effectLst/>
          </c:spPr>
          <c:txPr>
            <a:bodyPr rot="0" spcFirstLastPara="1" vertOverflow="ellipsis" vert="wordArtVert"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61136"/>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'T14'!$M$5</c:f>
              <c:strCache>
                <c:ptCount val="1"/>
                <c:pt idx="0">
                  <c:v>مواطنون</c:v>
                </c:pt>
              </c:strCache>
            </c:strRef>
          </c:tx>
          <c:spPr>
            <a:solidFill>
              <a:sysClr val="window" lastClr="FFFFFF">
                <a:lumMod val="7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'T14'!$L$7:$L$8</c:f>
              <c:strCache>
                <c:ptCount val="2"/>
                <c:pt idx="0">
                  <c:v>2012/2011</c:v>
                </c:pt>
                <c:pt idx="1">
                  <c:v>2016/2015</c:v>
                </c:pt>
              </c:strCache>
            </c:strRef>
          </c:cat>
          <c:val>
            <c:numRef>
              <c:f>'T14'!$M$7:$M$8</c:f>
              <c:numCache>
                <c:formatCode>General</c:formatCode>
                <c:ptCount val="2"/>
                <c:pt idx="0">
                  <c:v>84.7</c:v>
                </c:pt>
                <c:pt idx="1">
                  <c:v>76.099999999999994</c:v>
                </c:pt>
              </c:numCache>
            </c:numRef>
          </c:val>
          <c:extLst>
            <c:ext xmlns:c16="http://schemas.microsoft.com/office/drawing/2014/chart" uri="{C3380CC4-5D6E-409C-BE32-E72D297353CC}">
              <c16:uniqueId val="{00000000-B201-462E-AA1C-691DB222C52E}"/>
            </c:ext>
          </c:extLst>
        </c:ser>
        <c:ser>
          <c:idx val="1"/>
          <c:order val="1"/>
          <c:tx>
            <c:strRef>
              <c:f>'T14'!$N$5</c:f>
              <c:strCache>
                <c:ptCount val="1"/>
                <c:pt idx="0">
                  <c:v>غير مواطنين</c:v>
                </c:pt>
              </c:strCache>
            </c:strRef>
          </c:tx>
          <c:spPr>
            <a:solidFill>
              <a:sysClr val="window" lastClr="FFFFFF">
                <a:lumMod val="8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'T14'!$L$7:$L$8</c:f>
              <c:strCache>
                <c:ptCount val="2"/>
                <c:pt idx="0">
                  <c:v>2012/2011</c:v>
                </c:pt>
                <c:pt idx="1">
                  <c:v>2016/2015</c:v>
                </c:pt>
              </c:strCache>
            </c:strRef>
          </c:cat>
          <c:val>
            <c:numRef>
              <c:f>'T14'!$N$7:$N$8</c:f>
              <c:numCache>
                <c:formatCode>General</c:formatCode>
                <c:ptCount val="2"/>
                <c:pt idx="0">
                  <c:v>15.3</c:v>
                </c:pt>
                <c:pt idx="1">
                  <c:v>23.9</c:v>
                </c:pt>
              </c:numCache>
            </c:numRef>
          </c:val>
          <c:extLst>
            <c:ext xmlns:c16="http://schemas.microsoft.com/office/drawing/2014/chart" uri="{C3380CC4-5D6E-409C-BE32-E72D297353CC}">
              <c16:uniqueId val="{00000001-B201-462E-AA1C-691DB222C52E}"/>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0.1095253718285214"/>
          <c:y val="0.89409667541557303"/>
          <c:w val="0.67817147856517934"/>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'T14'!$L$30</c:f>
              <c:strCache>
                <c:ptCount val="1"/>
                <c:pt idx="0">
                  <c:v>مواطنون</c:v>
                </c:pt>
              </c:strCache>
            </c:strRef>
          </c:tx>
          <c:spPr>
            <a:solidFill>
              <a:srgbClr val="99154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'T14'!$K$32:$K$33</c:f>
              <c:strCache>
                <c:ptCount val="2"/>
                <c:pt idx="0">
                  <c:v>2012/2011</c:v>
                </c:pt>
                <c:pt idx="1">
                  <c:v>2016/2015</c:v>
                </c:pt>
              </c:strCache>
            </c:strRef>
          </c:cat>
          <c:val>
            <c:numRef>
              <c:f>'T14'!$L$32:$L$33</c:f>
              <c:numCache>
                <c:formatCode>General</c:formatCode>
                <c:ptCount val="2"/>
                <c:pt idx="0">
                  <c:v>24.7</c:v>
                </c:pt>
                <c:pt idx="1">
                  <c:v>15.5</c:v>
                </c:pt>
              </c:numCache>
            </c:numRef>
          </c:val>
          <c:extLst>
            <c:ext xmlns:c16="http://schemas.microsoft.com/office/drawing/2014/chart" uri="{C3380CC4-5D6E-409C-BE32-E72D297353CC}">
              <c16:uniqueId val="{00000000-2C31-45F9-A84C-DA4BCD5B6643}"/>
            </c:ext>
          </c:extLst>
        </c:ser>
        <c:ser>
          <c:idx val="1"/>
          <c:order val="1"/>
          <c:tx>
            <c:strRef>
              <c:f>'T14'!$M$30</c:f>
              <c:strCache>
                <c:ptCount val="1"/>
                <c:pt idx="0">
                  <c:v>غير مواطنين</c:v>
                </c:pt>
              </c:strCache>
            </c:strRef>
          </c:tx>
          <c:spPr>
            <a:solidFill>
              <a:srgbClr val="ED7B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'T14'!$K$32:$K$33</c:f>
              <c:strCache>
                <c:ptCount val="2"/>
                <c:pt idx="0">
                  <c:v>2012/2011</c:v>
                </c:pt>
                <c:pt idx="1">
                  <c:v>2016/2015</c:v>
                </c:pt>
              </c:strCache>
            </c:strRef>
          </c:cat>
          <c:val>
            <c:numRef>
              <c:f>'T14'!$M$32:$M$33</c:f>
              <c:numCache>
                <c:formatCode>General</c:formatCode>
                <c:ptCount val="2"/>
                <c:pt idx="0">
                  <c:v>75.3</c:v>
                </c:pt>
                <c:pt idx="1">
                  <c:v>84.5</c:v>
                </c:pt>
              </c:numCache>
            </c:numRef>
          </c:val>
          <c:extLst>
            <c:ext xmlns:c16="http://schemas.microsoft.com/office/drawing/2014/chart" uri="{C3380CC4-5D6E-409C-BE32-E72D297353CC}">
              <c16:uniqueId val="{00000001-2C31-45F9-A84C-DA4BCD5B6643}"/>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0.1095253718285214"/>
          <c:y val="0.89409667541557303"/>
          <c:w val="0.67817147856517934"/>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'T14'!$L$45</c:f>
              <c:strCache>
                <c:ptCount val="1"/>
                <c:pt idx="0">
                  <c:v>ذكور</c:v>
                </c:pt>
              </c:strCache>
            </c:strRef>
          </c:tx>
          <c:spPr>
            <a:solidFill>
              <a:srgbClr val="00803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'T14'!$K$47:$K$48</c:f>
              <c:strCache>
                <c:ptCount val="2"/>
                <c:pt idx="0">
                  <c:v>2012/2011</c:v>
                </c:pt>
                <c:pt idx="1">
                  <c:v>2016/2015</c:v>
                </c:pt>
              </c:strCache>
            </c:strRef>
          </c:cat>
          <c:val>
            <c:numRef>
              <c:f>'T14'!$L$47:$L$48</c:f>
              <c:numCache>
                <c:formatCode>0.0</c:formatCode>
                <c:ptCount val="2"/>
                <c:pt idx="0">
                  <c:v>48.918272295362023</c:v>
                </c:pt>
                <c:pt idx="1">
                  <c:v>45.588037311279933</c:v>
                </c:pt>
              </c:numCache>
            </c:numRef>
          </c:val>
          <c:extLst>
            <c:ext xmlns:c16="http://schemas.microsoft.com/office/drawing/2014/chart" uri="{C3380CC4-5D6E-409C-BE32-E72D297353CC}">
              <c16:uniqueId val="{00000000-0E8E-49F6-9401-0EE6C49481FF}"/>
            </c:ext>
          </c:extLst>
        </c:ser>
        <c:ser>
          <c:idx val="1"/>
          <c:order val="1"/>
          <c:tx>
            <c:strRef>
              <c:f>'T14'!$M$45</c:f>
              <c:strCache>
                <c:ptCount val="1"/>
                <c:pt idx="0">
                  <c:v>إناث</c:v>
                </c:pt>
              </c:strCache>
            </c:strRef>
          </c:tx>
          <c:spPr>
            <a:solidFill>
              <a:srgbClr val="21FF7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'T14'!$K$47:$K$48</c:f>
              <c:strCache>
                <c:ptCount val="2"/>
                <c:pt idx="0">
                  <c:v>2012/2011</c:v>
                </c:pt>
                <c:pt idx="1">
                  <c:v>2016/2015</c:v>
                </c:pt>
              </c:strCache>
            </c:strRef>
          </c:cat>
          <c:val>
            <c:numRef>
              <c:f>'T14'!$M$47:$M$48</c:f>
              <c:numCache>
                <c:formatCode>0.0</c:formatCode>
                <c:ptCount val="2"/>
                <c:pt idx="0">
                  <c:v>51.081727704637977</c:v>
                </c:pt>
                <c:pt idx="1">
                  <c:v>54.411962688720067</c:v>
                </c:pt>
              </c:numCache>
            </c:numRef>
          </c:val>
          <c:extLst>
            <c:ext xmlns:c16="http://schemas.microsoft.com/office/drawing/2014/chart" uri="{C3380CC4-5D6E-409C-BE32-E72D297353CC}">
              <c16:uniqueId val="{00000001-0E8E-49F6-9401-0EE6C49481FF}"/>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0.1095253718285214"/>
          <c:y val="0.89409667541557303"/>
          <c:w val="0.67817147856517934"/>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12592592592593E-2"/>
          <c:y val="0.18758219000390633"/>
          <c:w val="0.95538740740740735"/>
          <c:h val="0.63947215007559255"/>
        </c:manualLayout>
      </c:layout>
      <c:lineChart>
        <c:grouping val="standard"/>
        <c:varyColors val="0"/>
        <c:ser>
          <c:idx val="0"/>
          <c:order val="0"/>
          <c:tx>
            <c:strRef>
              <c:f>'T16'!$U$8:$U$9</c:f>
              <c:strCache>
                <c:ptCount val="2"/>
                <c:pt idx="0">
                  <c:v>البحرين</c:v>
                </c:pt>
                <c:pt idx="1">
                  <c:v>Bahrain</c:v>
                </c:pt>
              </c:strCache>
            </c:strRef>
          </c:tx>
          <c:spPr>
            <a:ln w="28575" cap="rnd">
              <a:solidFill>
                <a:srgbClr val="E20000"/>
              </a:solidFill>
              <a:round/>
            </a:ln>
            <a:effectLst/>
          </c:spPr>
          <c:marker>
            <c:symbol val="none"/>
          </c:marker>
          <c:cat>
            <c:strRef>
              <c:f>'T16'!$S$11:$S$14</c:f>
              <c:strCache>
                <c:ptCount val="4"/>
                <c:pt idx="0">
                  <c:v>2011/2012</c:v>
                </c:pt>
                <c:pt idx="1">
                  <c:v>2012/2013</c:v>
                </c:pt>
                <c:pt idx="2">
                  <c:v>2013/2014</c:v>
                </c:pt>
                <c:pt idx="3">
                  <c:v>2014/2015</c:v>
                </c:pt>
              </c:strCache>
            </c:strRef>
          </c:cat>
          <c:val>
            <c:numRef>
              <c:f>'T16'!$U$12:$U$14</c:f>
              <c:numCache>
                <c:formatCode>0.0</c:formatCode>
                <c:ptCount val="3"/>
                <c:pt idx="0">
                  <c:v>2.5095471903982545</c:v>
                </c:pt>
                <c:pt idx="1">
                  <c:v>-1.4369345396487492</c:v>
                </c:pt>
                <c:pt idx="2">
                  <c:v>36.069114470842337</c:v>
                </c:pt>
              </c:numCache>
            </c:numRef>
          </c:val>
          <c:smooth val="0"/>
          <c:extLst>
            <c:ext xmlns:c16="http://schemas.microsoft.com/office/drawing/2014/chart" uri="{C3380CC4-5D6E-409C-BE32-E72D297353CC}">
              <c16:uniqueId val="{00000000-3DEB-4BEA-B4D6-0F91B5904F17}"/>
            </c:ext>
          </c:extLst>
        </c:ser>
        <c:ser>
          <c:idx val="1"/>
          <c:order val="1"/>
          <c:tx>
            <c:strRef>
              <c:f>'T16'!$V$8:$V$9</c:f>
              <c:strCache>
                <c:ptCount val="2"/>
                <c:pt idx="0">
                  <c:v>السعودية</c:v>
                </c:pt>
                <c:pt idx="1">
                  <c:v>KSA</c:v>
                </c:pt>
              </c:strCache>
            </c:strRef>
          </c:tx>
          <c:spPr>
            <a:ln w="28575" cap="rnd">
              <a:solidFill>
                <a:srgbClr val="008035"/>
              </a:solidFill>
              <a:round/>
            </a:ln>
            <a:effectLst/>
          </c:spPr>
          <c:marker>
            <c:symbol val="none"/>
          </c:marker>
          <c:cat>
            <c:strRef>
              <c:f>'T16'!$S$11:$S$14</c:f>
              <c:strCache>
                <c:ptCount val="4"/>
                <c:pt idx="0">
                  <c:v>2011/2012</c:v>
                </c:pt>
                <c:pt idx="1">
                  <c:v>2012/2013</c:v>
                </c:pt>
                <c:pt idx="2">
                  <c:v>2013/2014</c:v>
                </c:pt>
                <c:pt idx="3">
                  <c:v>2014/2015</c:v>
                </c:pt>
              </c:strCache>
            </c:strRef>
          </c:cat>
          <c:val>
            <c:numRef>
              <c:f>'T16'!$V$11:$V$14</c:f>
              <c:numCache>
                <c:formatCode>0.0</c:formatCode>
                <c:ptCount val="4"/>
                <c:pt idx="0">
                  <c:v>8.8254096430133568</c:v>
                </c:pt>
                <c:pt idx="1">
                  <c:v>8.8254096430133568</c:v>
                </c:pt>
                <c:pt idx="2">
                  <c:v>14.112354687113529</c:v>
                </c:pt>
                <c:pt idx="3">
                  <c:v>4.2916943251554516</c:v>
                </c:pt>
              </c:numCache>
            </c:numRef>
          </c:val>
          <c:smooth val="0"/>
          <c:extLst>
            <c:ext xmlns:c16="http://schemas.microsoft.com/office/drawing/2014/chart" uri="{C3380CC4-5D6E-409C-BE32-E72D297353CC}">
              <c16:uniqueId val="{00000001-3DEB-4BEA-B4D6-0F91B5904F17}"/>
            </c:ext>
          </c:extLst>
        </c:ser>
        <c:ser>
          <c:idx val="2"/>
          <c:order val="2"/>
          <c:tx>
            <c:strRef>
              <c:f>'T16'!$W$8:$W$9</c:f>
              <c:strCache>
                <c:ptCount val="2"/>
                <c:pt idx="0">
                  <c:v>عمان</c:v>
                </c:pt>
                <c:pt idx="1">
                  <c:v>Oman</c:v>
                </c:pt>
              </c:strCache>
            </c:strRef>
          </c:tx>
          <c:spPr>
            <a:ln w="28575" cap="rnd">
              <a:solidFill>
                <a:schemeClr val="bg1">
                  <a:lumMod val="65000"/>
                </a:schemeClr>
              </a:solidFill>
              <a:round/>
            </a:ln>
            <a:effectLst/>
          </c:spPr>
          <c:marker>
            <c:symbol val="none"/>
          </c:marker>
          <c:cat>
            <c:strRef>
              <c:f>'T16'!$S$11:$S$14</c:f>
              <c:strCache>
                <c:ptCount val="4"/>
                <c:pt idx="0">
                  <c:v>2011/2012</c:v>
                </c:pt>
                <c:pt idx="1">
                  <c:v>2012/2013</c:v>
                </c:pt>
                <c:pt idx="2">
                  <c:v>2013/2014</c:v>
                </c:pt>
                <c:pt idx="3">
                  <c:v>2014/2015</c:v>
                </c:pt>
              </c:strCache>
            </c:strRef>
          </c:cat>
          <c:val>
            <c:numRef>
              <c:f>'T16'!$W$11:$W$14</c:f>
              <c:numCache>
                <c:formatCode>0.0</c:formatCode>
                <c:ptCount val="4"/>
                <c:pt idx="0">
                  <c:v>2.7</c:v>
                </c:pt>
                <c:pt idx="1">
                  <c:v>14.7</c:v>
                </c:pt>
                <c:pt idx="2">
                  <c:v>12.835311331490814</c:v>
                </c:pt>
                <c:pt idx="3">
                  <c:v>8.0325624954974426</c:v>
                </c:pt>
              </c:numCache>
            </c:numRef>
          </c:val>
          <c:smooth val="0"/>
          <c:extLst>
            <c:ext xmlns:c16="http://schemas.microsoft.com/office/drawing/2014/chart" uri="{C3380CC4-5D6E-409C-BE32-E72D297353CC}">
              <c16:uniqueId val="{00000002-3DEB-4BEA-B4D6-0F91B5904F17}"/>
            </c:ext>
          </c:extLst>
        </c:ser>
        <c:ser>
          <c:idx val="3"/>
          <c:order val="3"/>
          <c:tx>
            <c:strRef>
              <c:f>'T16'!$X$8:$X$9</c:f>
              <c:strCache>
                <c:ptCount val="2"/>
                <c:pt idx="0">
                  <c:v>قطر</c:v>
                </c:pt>
                <c:pt idx="1">
                  <c:v>Qatar</c:v>
                </c:pt>
              </c:strCache>
            </c:strRef>
          </c:tx>
          <c:spPr>
            <a:ln w="28575" cap="rnd">
              <a:solidFill>
                <a:srgbClr val="99154C"/>
              </a:solidFill>
              <a:round/>
            </a:ln>
            <a:effectLst/>
          </c:spPr>
          <c:marker>
            <c:symbol val="none"/>
          </c:marker>
          <c:cat>
            <c:strRef>
              <c:f>'T16'!$S$11:$S$14</c:f>
              <c:strCache>
                <c:ptCount val="4"/>
                <c:pt idx="0">
                  <c:v>2011/2012</c:v>
                </c:pt>
                <c:pt idx="1">
                  <c:v>2012/2013</c:v>
                </c:pt>
                <c:pt idx="2">
                  <c:v>2013/2014</c:v>
                </c:pt>
                <c:pt idx="3">
                  <c:v>2014/2015</c:v>
                </c:pt>
              </c:strCache>
            </c:strRef>
          </c:cat>
          <c:val>
            <c:numRef>
              <c:f>'T16'!$X$11:$X$14</c:f>
              <c:numCache>
                <c:formatCode>0.0</c:formatCode>
                <c:ptCount val="4"/>
                <c:pt idx="0">
                  <c:v>-3.6</c:v>
                </c:pt>
                <c:pt idx="1">
                  <c:v>13.345983554712207</c:v>
                </c:pt>
                <c:pt idx="2">
                  <c:v>10.881696428571429</c:v>
                </c:pt>
                <c:pt idx="3">
                  <c:v>9.6628082536487163</c:v>
                </c:pt>
              </c:numCache>
            </c:numRef>
          </c:val>
          <c:smooth val="0"/>
          <c:extLst>
            <c:ext xmlns:c16="http://schemas.microsoft.com/office/drawing/2014/chart" uri="{C3380CC4-5D6E-409C-BE32-E72D297353CC}">
              <c16:uniqueId val="{00000003-3DEB-4BEA-B4D6-0F91B5904F17}"/>
            </c:ext>
          </c:extLst>
        </c:ser>
        <c:ser>
          <c:idx val="4"/>
          <c:order val="4"/>
          <c:tx>
            <c:strRef>
              <c:f>'T16'!$Y$8:$Y$9</c:f>
              <c:strCache>
                <c:ptCount val="2"/>
                <c:pt idx="0">
                  <c:v>الكويت</c:v>
                </c:pt>
                <c:pt idx="1">
                  <c:v>Kuwait</c:v>
                </c:pt>
              </c:strCache>
            </c:strRef>
          </c:tx>
          <c:spPr>
            <a:ln w="28575" cap="rnd">
              <a:solidFill>
                <a:srgbClr val="00B1E6"/>
              </a:solidFill>
              <a:round/>
            </a:ln>
            <a:effectLst/>
          </c:spPr>
          <c:marker>
            <c:symbol val="none"/>
          </c:marker>
          <c:cat>
            <c:strRef>
              <c:f>'T16'!$S$11:$S$14</c:f>
              <c:strCache>
                <c:ptCount val="4"/>
                <c:pt idx="0">
                  <c:v>2011/2012</c:v>
                </c:pt>
                <c:pt idx="1">
                  <c:v>2012/2013</c:v>
                </c:pt>
                <c:pt idx="2">
                  <c:v>2013/2014</c:v>
                </c:pt>
                <c:pt idx="3">
                  <c:v>2014/2015</c:v>
                </c:pt>
              </c:strCache>
            </c:strRef>
          </c:cat>
          <c:val>
            <c:numRef>
              <c:f>'T16'!$Y$11:$Y$14</c:f>
              <c:numCache>
                <c:formatCode>0.0</c:formatCode>
                <c:ptCount val="4"/>
                <c:pt idx="0" formatCode="_(* #,##0.0_);_(* \(#,##0.0\);_(* &quot;-&quot;??_);_(@_)">
                  <c:v>3.4</c:v>
                </c:pt>
                <c:pt idx="1">
                  <c:v>4.8128342245989302</c:v>
                </c:pt>
                <c:pt idx="2">
                  <c:v>-3.6734693877551026</c:v>
                </c:pt>
                <c:pt idx="3">
                  <c:v>28.283898305084747</c:v>
                </c:pt>
              </c:numCache>
            </c:numRef>
          </c:val>
          <c:smooth val="0"/>
          <c:extLst>
            <c:ext xmlns:c16="http://schemas.microsoft.com/office/drawing/2014/chart" uri="{C3380CC4-5D6E-409C-BE32-E72D297353CC}">
              <c16:uniqueId val="{00000004-3DEB-4BEA-B4D6-0F91B5904F17}"/>
            </c:ext>
          </c:extLst>
        </c:ser>
        <c:ser>
          <c:idx val="5"/>
          <c:order val="5"/>
          <c:tx>
            <c:strRef>
              <c:f>'T16'!$T$8:$T$9</c:f>
              <c:strCache>
                <c:ptCount val="2"/>
                <c:pt idx="0">
                  <c:v>الإمارات</c:v>
                </c:pt>
                <c:pt idx="1">
                  <c:v>UAE</c:v>
                </c:pt>
              </c:strCache>
            </c:strRef>
          </c:tx>
          <c:spPr>
            <a:ln w="28575" cap="rnd">
              <a:solidFill>
                <a:srgbClr val="000000"/>
              </a:solidFill>
              <a:round/>
            </a:ln>
            <a:effectLst/>
          </c:spPr>
          <c:marker>
            <c:symbol val="none"/>
          </c:marker>
          <c:cat>
            <c:strRef>
              <c:f>'T16'!$S$11:$S$14</c:f>
              <c:strCache>
                <c:ptCount val="4"/>
                <c:pt idx="0">
                  <c:v>2011/2012</c:v>
                </c:pt>
                <c:pt idx="1">
                  <c:v>2012/2013</c:v>
                </c:pt>
                <c:pt idx="2">
                  <c:v>2013/2014</c:v>
                </c:pt>
                <c:pt idx="3">
                  <c:v>2014/2015</c:v>
                </c:pt>
              </c:strCache>
            </c:strRef>
          </c:cat>
          <c:val>
            <c:numRef>
              <c:f>'T16'!$T$13:$T$14</c:f>
              <c:numCache>
                <c:formatCode>0.00</c:formatCode>
                <c:ptCount val="2"/>
                <c:pt idx="0" formatCode="0.0">
                  <c:v>14.44945509207065</c:v>
                </c:pt>
                <c:pt idx="1">
                  <c:v>10.113281891315056</c:v>
                </c:pt>
              </c:numCache>
            </c:numRef>
          </c:val>
          <c:smooth val="0"/>
          <c:extLst>
            <c:ext xmlns:c16="http://schemas.microsoft.com/office/drawing/2014/chart" uri="{C3380CC4-5D6E-409C-BE32-E72D297353CC}">
              <c16:uniqueId val="{00000005-3DEB-4BEA-B4D6-0F91B5904F17}"/>
            </c:ext>
          </c:extLst>
        </c:ser>
        <c:dLbls>
          <c:showLegendKey val="0"/>
          <c:showVal val="0"/>
          <c:showCatName val="0"/>
          <c:showSerName val="0"/>
          <c:showPercent val="0"/>
          <c:showBubbleSize val="0"/>
        </c:dLbls>
        <c:smooth val="0"/>
        <c:axId val="1844152432"/>
        <c:axId val="1844154064"/>
      </c:lineChart>
      <c:catAx>
        <c:axId val="1844152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7934129629629632"/>
              <c:y val="0.922234523809523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44154064"/>
        <c:crossesAt val="0"/>
        <c:auto val="1"/>
        <c:lblAlgn val="ctr"/>
        <c:lblOffset val="100"/>
        <c:noMultiLvlLbl val="0"/>
      </c:catAx>
      <c:valAx>
        <c:axId val="1844154064"/>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765206412208013E-2"/>
              <c:y val="7.152021314980423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52432"/>
        <c:crosses val="autoZero"/>
        <c:crossBetween val="between"/>
      </c:valAx>
      <c:spPr>
        <a:noFill/>
        <a:ln>
          <a:noFill/>
        </a:ln>
        <a:effectLst/>
      </c:spPr>
    </c:plotArea>
    <c:legend>
      <c:legendPos val="b"/>
      <c:layout>
        <c:manualLayout>
          <c:xMode val="edge"/>
          <c:yMode val="edge"/>
          <c:x val="9.9388888888888888E-2"/>
          <c:y val="2.7722222222222623E-3"/>
          <c:w val="0.82683842337682112"/>
          <c:h val="0.189619444444444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r">
              <a:defRPr sz="1200" b="1" i="0" u="none" strike="noStrike" kern="1200" spc="0" baseline="0">
                <a:solidFill>
                  <a:schemeClr val="tx1">
                    <a:lumMod val="65000"/>
                    <a:lumOff val="35000"/>
                  </a:schemeClr>
                </a:solidFill>
                <a:latin typeface="+mn-lt"/>
                <a:ea typeface="+mn-ea"/>
                <a:cs typeface="+mn-cs"/>
              </a:defRPr>
            </a:pPr>
            <a:r>
              <a:rPr lang="ar-OM" sz="1200" b="1"/>
              <a:t>البحرين </a:t>
            </a:r>
            <a:r>
              <a:rPr lang="en-US" sz="1200" b="1"/>
              <a:t>Bahrain </a:t>
            </a:r>
          </a:p>
        </c:rich>
      </c:tx>
      <c:layout>
        <c:manualLayout>
          <c:xMode val="edge"/>
          <c:yMode val="edge"/>
          <c:x val="0.64476006944444453"/>
          <c:y val="0"/>
        </c:manualLayout>
      </c:layout>
      <c:overlay val="0"/>
      <c:spPr>
        <a:noFill/>
        <a:ln>
          <a:noFill/>
        </a:ln>
        <a:effectLst/>
      </c:spPr>
      <c:txPr>
        <a:bodyPr rot="0" spcFirstLastPara="1" vertOverflow="ellipsis" vert="horz" wrap="square" anchor="ctr" anchorCtr="1"/>
        <a:lstStyle/>
        <a:p>
          <a:pPr algn="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0178009259259259"/>
          <c:w val="0.90701666666666669"/>
          <c:h val="0.68932268518518514"/>
        </c:manualLayout>
      </c:layout>
      <c:barChart>
        <c:barDir val="col"/>
        <c:grouping val="stacked"/>
        <c:varyColors val="0"/>
        <c:ser>
          <c:idx val="0"/>
          <c:order val="0"/>
          <c:tx>
            <c:strRef>
              <c:f>'T16'!$T$20:$T$21</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'T16'!$S$22:$S$25</c:f>
              <c:strCache>
                <c:ptCount val="4"/>
                <c:pt idx="0">
                  <c:v>2011/2012</c:v>
                </c:pt>
                <c:pt idx="1">
                  <c:v>2012/2013</c:v>
                </c:pt>
                <c:pt idx="2">
                  <c:v>2013/2014</c:v>
                </c:pt>
                <c:pt idx="3">
                  <c:v>2014/2015</c:v>
                </c:pt>
              </c:strCache>
            </c:strRef>
          </c:cat>
          <c:val>
            <c:numRef>
              <c:f>'T16'!$T$22:$T$25</c:f>
              <c:numCache>
                <c:formatCode>0.0</c:formatCode>
                <c:ptCount val="4"/>
                <c:pt idx="0">
                  <c:v>66.599999999999994</c:v>
                </c:pt>
                <c:pt idx="1">
                  <c:v>68.400000000000006</c:v>
                </c:pt>
                <c:pt idx="2">
                  <c:v>68.400000000000006</c:v>
                </c:pt>
                <c:pt idx="3">
                  <c:v>76</c:v>
                </c:pt>
              </c:numCache>
            </c:numRef>
          </c:val>
          <c:extLst>
            <c:ext xmlns:c16="http://schemas.microsoft.com/office/drawing/2014/chart" uri="{C3380CC4-5D6E-409C-BE32-E72D297353CC}">
              <c16:uniqueId val="{00000000-2612-4471-BC33-645A11088FF7}"/>
            </c:ext>
          </c:extLst>
        </c:ser>
        <c:ser>
          <c:idx val="1"/>
          <c:order val="1"/>
          <c:tx>
            <c:strRef>
              <c:f>'T16'!$U$20:$U$21</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'T16'!$S$22:$S$25</c:f>
              <c:strCache>
                <c:ptCount val="4"/>
                <c:pt idx="0">
                  <c:v>2011/2012</c:v>
                </c:pt>
                <c:pt idx="1">
                  <c:v>2012/2013</c:v>
                </c:pt>
                <c:pt idx="2">
                  <c:v>2013/2014</c:v>
                </c:pt>
                <c:pt idx="3">
                  <c:v>2014/2015</c:v>
                </c:pt>
              </c:strCache>
            </c:strRef>
          </c:cat>
          <c:val>
            <c:numRef>
              <c:f>'T16'!$U$22:$U$25</c:f>
              <c:numCache>
                <c:formatCode>0.0</c:formatCode>
                <c:ptCount val="4"/>
                <c:pt idx="0">
                  <c:v>33.4</c:v>
                </c:pt>
                <c:pt idx="1">
                  <c:v>31.6</c:v>
                </c:pt>
                <c:pt idx="2">
                  <c:v>31.6</c:v>
                </c:pt>
                <c:pt idx="3">
                  <c:v>24</c:v>
                </c:pt>
              </c:numCache>
            </c:numRef>
          </c:val>
          <c:extLst>
            <c:ext xmlns:c16="http://schemas.microsoft.com/office/drawing/2014/chart" uri="{C3380CC4-5D6E-409C-BE32-E72D297353CC}">
              <c16:uniqueId val="{00000001-2612-4471-BC33-645A11088FF7}"/>
            </c:ext>
          </c:extLst>
        </c:ser>
        <c:dLbls>
          <c:showLegendKey val="0"/>
          <c:showVal val="0"/>
          <c:showCatName val="0"/>
          <c:showSerName val="0"/>
          <c:showPercent val="0"/>
          <c:showBubbleSize val="0"/>
        </c:dLbls>
        <c:gapWidth val="150"/>
        <c:overlap val="100"/>
        <c:axId val="1844149168"/>
        <c:axId val="1844154608"/>
      </c:barChart>
      <c:catAx>
        <c:axId val="18441491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067777777777776"/>
              <c:y val="0.914668518518518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844154608"/>
        <c:crosses val="autoZero"/>
        <c:auto val="1"/>
        <c:lblAlgn val="ctr"/>
        <c:lblOffset val="100"/>
        <c:noMultiLvlLbl val="0"/>
      </c:catAx>
      <c:valAx>
        <c:axId val="1844154608"/>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6572569444444438E-2"/>
              <c:y val="4.7708333333333283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44149168"/>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r">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70697013888888893"/>
          <c:y val="0"/>
        </c:manualLayout>
      </c:layout>
      <c:overlay val="0"/>
      <c:spPr>
        <a:noFill/>
        <a:ln>
          <a:noFill/>
        </a:ln>
        <a:effectLst/>
      </c:spPr>
      <c:txPr>
        <a:bodyPr rot="0" spcFirstLastPara="1" vertOverflow="ellipsis" vert="horz" wrap="square" anchor="ctr" anchorCtr="1"/>
        <a:lstStyle/>
        <a:p>
          <a:pPr algn="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0152777777777776"/>
          <c:w val="0.90701666666666669"/>
          <c:h val="0.67425092592592595"/>
        </c:manualLayout>
      </c:layout>
      <c:barChart>
        <c:barDir val="col"/>
        <c:grouping val="stacked"/>
        <c:varyColors val="0"/>
        <c:ser>
          <c:idx val="0"/>
          <c:order val="0"/>
          <c:tx>
            <c:strRef>
              <c:f>'T16'!$T$29:$T$30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'T16'!$R$31:$S$34</c:f>
              <c:strCache>
                <c:ptCount val="4"/>
                <c:pt idx="0">
                  <c:v>2011/2012</c:v>
                </c:pt>
                <c:pt idx="1">
                  <c:v>2012/2013</c:v>
                </c:pt>
                <c:pt idx="2">
                  <c:v>2013/2014</c:v>
                </c:pt>
                <c:pt idx="3">
                  <c:v>2014/2015</c:v>
                </c:pt>
              </c:strCache>
            </c:strRef>
          </c:cat>
          <c:val>
            <c:numRef>
              <c:f>'T16'!$T$31:$T$34</c:f>
              <c:numCache>
                <c:formatCode>0.0</c:formatCode>
                <c:ptCount val="4"/>
                <c:pt idx="0">
                  <c:v>82.076646142458202</c:v>
                </c:pt>
                <c:pt idx="1">
                  <c:v>84.517994063814001</c:v>
                </c:pt>
                <c:pt idx="2">
                  <c:v>85.837950607583622</c:v>
                </c:pt>
                <c:pt idx="3">
                  <c:v>85</c:v>
                </c:pt>
              </c:numCache>
            </c:numRef>
          </c:val>
          <c:extLst>
            <c:ext xmlns:c16="http://schemas.microsoft.com/office/drawing/2014/chart" uri="{C3380CC4-5D6E-409C-BE32-E72D297353CC}">
              <c16:uniqueId val="{00000000-4491-4883-AFA8-AA267D47D942}"/>
            </c:ext>
          </c:extLst>
        </c:ser>
        <c:ser>
          <c:idx val="1"/>
          <c:order val="1"/>
          <c:tx>
            <c:strRef>
              <c:f>'T16'!$U$29:$U$30</c:f>
              <c:strCache>
                <c:ptCount val="2"/>
                <c:pt idx="0">
                  <c:v>الجامعات والكليات الخاصة</c:v>
                </c:pt>
                <c:pt idx="1">
                  <c:v>Private Universities and Colleges</c:v>
                </c:pt>
              </c:strCache>
            </c:strRef>
          </c:tx>
          <c:spPr>
            <a:solidFill>
              <a:srgbClr val="9D8E59"/>
            </a:solidFill>
            <a:ln>
              <a:noFill/>
              <a:prstDash val="sysDot"/>
            </a:ln>
            <a:effectLst/>
          </c:spPr>
          <c:invertIfNegative val="0"/>
          <c:cat>
            <c:strRef>
              <c:f>'T16'!$R$31:$S$34</c:f>
              <c:strCache>
                <c:ptCount val="4"/>
                <c:pt idx="0">
                  <c:v>2011/2012</c:v>
                </c:pt>
                <c:pt idx="1">
                  <c:v>2012/2013</c:v>
                </c:pt>
                <c:pt idx="2">
                  <c:v>2013/2014</c:v>
                </c:pt>
                <c:pt idx="3">
                  <c:v>2014/2015</c:v>
                </c:pt>
              </c:strCache>
            </c:strRef>
          </c:cat>
          <c:val>
            <c:numRef>
              <c:f>'T16'!$U$31:$U$34</c:f>
              <c:numCache>
                <c:formatCode>0.0</c:formatCode>
                <c:ptCount val="4"/>
                <c:pt idx="0">
                  <c:v>5.0940412502944046</c:v>
                </c:pt>
                <c:pt idx="1">
                  <c:v>5.4275908978481331</c:v>
                </c:pt>
                <c:pt idx="2">
                  <c:v>5.9769429806142211</c:v>
                </c:pt>
                <c:pt idx="3">
                  <c:v>6</c:v>
                </c:pt>
              </c:numCache>
            </c:numRef>
          </c:val>
          <c:extLst>
            <c:ext xmlns:c16="http://schemas.microsoft.com/office/drawing/2014/chart" uri="{C3380CC4-5D6E-409C-BE32-E72D297353CC}">
              <c16:uniqueId val="{00000001-4491-4883-AFA8-AA267D47D942}"/>
            </c:ext>
          </c:extLst>
        </c:ser>
        <c:ser>
          <c:idx val="2"/>
          <c:order val="2"/>
          <c:tx>
            <c:strRef>
              <c:f>'T16'!$V$29:$V$30</c:f>
              <c:strCache>
                <c:ptCount val="2"/>
                <c:pt idx="0">
                  <c:v>أخرى</c:v>
                </c:pt>
                <c:pt idx="1">
                  <c:v>Others</c:v>
                </c:pt>
              </c:strCache>
            </c:strRef>
          </c:tx>
          <c:spPr>
            <a:solidFill>
              <a:schemeClr val="bg2">
                <a:lumMod val="25000"/>
              </a:schemeClr>
            </a:solidFill>
            <a:ln w="9525">
              <a:noFill/>
              <a:prstDash val="sysDash"/>
            </a:ln>
            <a:effectLst/>
          </c:spPr>
          <c:invertIfNegative val="0"/>
          <c:cat>
            <c:strRef>
              <c:f>'T16'!$R$31:$S$34</c:f>
              <c:strCache>
                <c:ptCount val="4"/>
                <c:pt idx="0">
                  <c:v>2011/2012</c:v>
                </c:pt>
                <c:pt idx="1">
                  <c:v>2012/2013</c:v>
                </c:pt>
                <c:pt idx="2">
                  <c:v>2013/2014</c:v>
                </c:pt>
                <c:pt idx="3">
                  <c:v>2014/2015</c:v>
                </c:pt>
              </c:strCache>
            </c:strRef>
          </c:cat>
          <c:val>
            <c:numRef>
              <c:f>'T16'!$V$31:$V$34</c:f>
              <c:numCache>
                <c:formatCode>0.0</c:formatCode>
                <c:ptCount val="4"/>
                <c:pt idx="0">
                  <c:v>12.829312607247401</c:v>
                </c:pt>
                <c:pt idx="1">
                  <c:v>10.054415038337867</c:v>
                </c:pt>
                <c:pt idx="2">
                  <c:v>8.1851064118021597</c:v>
                </c:pt>
                <c:pt idx="3">
                  <c:v>9</c:v>
                </c:pt>
              </c:numCache>
            </c:numRef>
          </c:val>
          <c:extLst>
            <c:ext xmlns:c16="http://schemas.microsoft.com/office/drawing/2014/chart" uri="{C3380CC4-5D6E-409C-BE32-E72D297353CC}">
              <c16:uniqueId val="{00000002-4491-4883-AFA8-AA267D47D942}"/>
            </c:ext>
          </c:extLst>
        </c:ser>
        <c:dLbls>
          <c:showLegendKey val="0"/>
          <c:showVal val="0"/>
          <c:showCatName val="0"/>
          <c:showSerName val="0"/>
          <c:showPercent val="0"/>
          <c:showBubbleSize val="0"/>
        </c:dLbls>
        <c:gapWidth val="150"/>
        <c:overlap val="100"/>
        <c:axId val="1844156240"/>
        <c:axId val="1844150256"/>
      </c:barChart>
      <c:catAx>
        <c:axId val="184415624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761041666666666"/>
              <c:y val="0.917396759259259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844150256"/>
        <c:crosses val="autoZero"/>
        <c:auto val="1"/>
        <c:lblAlgn val="ctr"/>
        <c:lblOffset val="100"/>
        <c:noMultiLvlLbl val="0"/>
      </c:catAx>
      <c:valAx>
        <c:axId val="1844150256"/>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751041666666667E-2"/>
              <c:y val="3.4634259259259262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44156240"/>
        <c:crosses val="autoZero"/>
        <c:crossBetween val="between"/>
        <c:majorUnit val="20"/>
      </c:valAx>
      <c:spPr>
        <a:noFill/>
        <a:ln>
          <a:noFill/>
        </a:ln>
        <a:effectLst/>
      </c:spPr>
    </c:plotArea>
    <c:plotVisOnly val="1"/>
    <c:dispBlanksAs val="gap"/>
    <c:showDLblsOverMax val="0"/>
  </c:chart>
  <c:spPr>
    <a:noFill/>
    <a:ln w="9525" cap="flat" cmpd="sng" algn="ctr">
      <a:noFill/>
      <a:prstDash val="dashDot"/>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459979267297468E-2"/>
          <c:y val="0.16712962962962963"/>
          <c:w val="0.94454000000000005"/>
          <c:h val="0.62729950422863812"/>
        </c:manualLayout>
      </c:layout>
      <c:barChart>
        <c:barDir val="col"/>
        <c:grouping val="clustered"/>
        <c:varyColors val="0"/>
        <c:ser>
          <c:idx val="0"/>
          <c:order val="0"/>
          <c:tx>
            <c:strRef>
              <c:f>'T03'!$Q$7</c:f>
              <c:strCache>
                <c:ptCount val="1"/>
                <c:pt idx="0">
                  <c:v>دول مجلس التعاون</c:v>
                </c:pt>
              </c:strCache>
            </c:strRef>
          </c:tx>
          <c:spPr>
            <a:solidFill>
              <a:srgbClr val="9D8E59"/>
            </a:solidFill>
            <a:ln>
              <a:noFill/>
            </a:ln>
            <a:effectLst/>
          </c:spPr>
          <c:invertIfNegative val="0"/>
          <c:dLbls>
            <c:dLbl>
              <c:idx val="0"/>
              <c:layout>
                <c:manualLayout>
                  <c:x val="-4.5152721971403187E-3"/>
                  <c:y val="0.1344632887996164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FD4-43C0-AFF7-CAC4F867DA5D}"/>
                </c:ext>
              </c:extLst>
            </c:dLbl>
            <c:dLbl>
              <c:idx val="1"/>
              <c:layout>
                <c:manualLayout>
                  <c:x val="0"/>
                  <c:y val="0.1680791109995205"/>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FD4-43C0-AFF7-CAC4F867DA5D}"/>
                </c:ext>
              </c:extLst>
            </c:dLbl>
            <c:dLbl>
              <c:idx val="2"/>
              <c:layout>
                <c:manualLayout>
                  <c:x val="0"/>
                  <c:y val="0.1680791109995205"/>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FD4-43C0-AFF7-CAC4F867DA5D}"/>
                </c:ext>
              </c:extLst>
            </c:dLbl>
            <c:dLbl>
              <c:idx val="3"/>
              <c:layout>
                <c:manualLayout>
                  <c:x val="0"/>
                  <c:y val="0.14615079365079364"/>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FD4-43C0-AFF7-CAC4F867DA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'T03'!$P$8:$P$11</c:f>
              <c:strCache>
                <c:ptCount val="4"/>
                <c:pt idx="0">
                  <c:v>2011/2012</c:v>
                </c:pt>
                <c:pt idx="1">
                  <c:v>2012/2013</c:v>
                </c:pt>
                <c:pt idx="2">
                  <c:v>2013/2014</c:v>
                </c:pt>
                <c:pt idx="3">
                  <c:v>2014/2015</c:v>
                </c:pt>
              </c:strCache>
            </c:strRef>
          </c:cat>
          <c:val>
            <c:numRef>
              <c:f>'T03'!$Q$8:$Q$11</c:f>
              <c:numCache>
                <c:formatCode>General</c:formatCode>
                <c:ptCount val="4"/>
                <c:pt idx="0">
                  <c:v>568.4</c:v>
                </c:pt>
                <c:pt idx="1">
                  <c:v>602.70000000000005</c:v>
                </c:pt>
                <c:pt idx="2" formatCode="0.0">
                  <c:v>680</c:v>
                </c:pt>
                <c:pt idx="3" formatCode="0.0">
                  <c:v>708</c:v>
                </c:pt>
              </c:numCache>
            </c:numRef>
          </c:val>
          <c:extLst>
            <c:ext xmlns:c16="http://schemas.microsoft.com/office/drawing/2014/chart" uri="{C3380CC4-5D6E-409C-BE32-E72D297353CC}">
              <c16:uniqueId val="{00000004-4FD4-43C0-AFF7-CAC4F867DA5D}"/>
            </c:ext>
          </c:extLst>
        </c:ser>
        <c:dLbls>
          <c:showLegendKey val="0"/>
          <c:showVal val="0"/>
          <c:showCatName val="0"/>
          <c:showSerName val="0"/>
          <c:showPercent val="0"/>
          <c:showBubbleSize val="0"/>
        </c:dLbls>
        <c:gapWidth val="219"/>
        <c:overlap val="-27"/>
        <c:axId val="1795899648"/>
        <c:axId val="1795900192"/>
      </c:barChart>
      <c:catAx>
        <c:axId val="1795899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Academic Year </a:t>
                </a:r>
                <a:r>
                  <a:rPr lang="ar-OM"/>
                  <a:t>العام الأكاديمي </a:t>
                </a:r>
                <a:endParaRPr lang="en-US"/>
              </a:p>
            </c:rich>
          </c:tx>
          <c:layout>
            <c:manualLayout>
              <c:xMode val="edge"/>
              <c:yMode val="edge"/>
              <c:x val="0.39480055555555554"/>
              <c:y val="0.922131746031745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795900192"/>
        <c:crosses val="autoZero"/>
        <c:auto val="1"/>
        <c:lblAlgn val="ctr"/>
        <c:lblOffset val="100"/>
        <c:noMultiLvlLbl val="0"/>
      </c:catAx>
      <c:valAx>
        <c:axId val="1795900192"/>
        <c:scaling>
          <c:orientation val="minMax"/>
          <c:max val="1000"/>
          <c:min val="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عدد</a:t>
                </a:r>
                <a:r>
                  <a:rPr lang="ar-OM" baseline="0"/>
                  <a:t> </a:t>
                </a:r>
                <a:r>
                  <a:rPr lang="en-US" baseline="0"/>
                  <a:t>No.</a:t>
                </a:r>
                <a:endParaRPr lang="ar-OM"/>
              </a:p>
              <a:p>
                <a:pPr>
                  <a:defRPr/>
                </a:pPr>
                <a:r>
                  <a:rPr lang="ar-OM"/>
                  <a:t>(000)</a:t>
                </a:r>
              </a:p>
            </c:rich>
          </c:tx>
          <c:layout>
            <c:manualLayout>
              <c:xMode val="edge"/>
              <c:yMode val="edge"/>
              <c:x val="3.1068333333333333E-2"/>
              <c:y val="4.22619047619047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899648"/>
        <c:crosses val="autoZero"/>
        <c:crossBetween val="between"/>
        <c:majorUnit val="20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71924756944444457"/>
          <c:y val="2.7743055555555556E-4"/>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8.9787032187613081E-2"/>
          <c:w val="0.90701666666666669"/>
          <c:h val="0.52768352819533926"/>
        </c:manualLayout>
      </c:layout>
      <c:barChart>
        <c:barDir val="col"/>
        <c:grouping val="stacked"/>
        <c:varyColors val="0"/>
        <c:ser>
          <c:idx val="0"/>
          <c:order val="0"/>
          <c:tx>
            <c:strRef>
              <c:f>'T16'!$T$39:$T$40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'T16'!$S$41:$S$44</c:f>
              <c:strCache>
                <c:ptCount val="4"/>
                <c:pt idx="0">
                  <c:v>2011/2012</c:v>
                </c:pt>
                <c:pt idx="1">
                  <c:v>2012/2013</c:v>
                </c:pt>
                <c:pt idx="2">
                  <c:v>2013/2014</c:v>
                </c:pt>
                <c:pt idx="3">
                  <c:v>2014/2015</c:v>
                </c:pt>
              </c:strCache>
            </c:strRef>
          </c:cat>
          <c:val>
            <c:numRef>
              <c:f>'T16'!$T$41:$T$44</c:f>
              <c:numCache>
                <c:formatCode>0.0</c:formatCode>
                <c:ptCount val="4"/>
                <c:pt idx="0" formatCode="_(* #,##0.0_);_(* \(#,##0.0\);_(* &quot;-&quot;??_);_(@_)">
                  <c:v>28.340949361186237</c:v>
                </c:pt>
                <c:pt idx="1">
                  <c:v>24.321248577467077</c:v>
                </c:pt>
                <c:pt idx="2">
                  <c:v>22.686049613230193</c:v>
                </c:pt>
                <c:pt idx="3" formatCode="General">
                  <c:v>22.6</c:v>
                </c:pt>
              </c:numCache>
            </c:numRef>
          </c:val>
          <c:extLst>
            <c:ext xmlns:c16="http://schemas.microsoft.com/office/drawing/2014/chart" uri="{C3380CC4-5D6E-409C-BE32-E72D297353CC}">
              <c16:uniqueId val="{00000000-E8AD-47E2-8F67-93CEC2DF4311}"/>
            </c:ext>
          </c:extLst>
        </c:ser>
        <c:ser>
          <c:idx val="1"/>
          <c:order val="1"/>
          <c:tx>
            <c:strRef>
              <c:f>'T16'!$U$39:$U$40</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'T16'!$S$41:$S$44</c:f>
              <c:strCache>
                <c:ptCount val="4"/>
                <c:pt idx="0">
                  <c:v>2011/2012</c:v>
                </c:pt>
                <c:pt idx="1">
                  <c:v>2012/2013</c:v>
                </c:pt>
                <c:pt idx="2">
                  <c:v>2013/2014</c:v>
                </c:pt>
                <c:pt idx="3">
                  <c:v>2014/2015</c:v>
                </c:pt>
              </c:strCache>
            </c:strRef>
          </c:cat>
          <c:val>
            <c:numRef>
              <c:f>'T16'!$U$41:$U$44</c:f>
              <c:numCache>
                <c:formatCode>_(* #,##0.0_);_(* \(#,##0.0\);_(* "-"??_);_(@_)</c:formatCode>
                <c:ptCount val="4"/>
                <c:pt idx="0">
                  <c:v>42.609344399888087</c:v>
                </c:pt>
                <c:pt idx="1">
                  <c:v>40.359291172167126</c:v>
                </c:pt>
                <c:pt idx="2">
                  <c:v>37.796745798879698</c:v>
                </c:pt>
                <c:pt idx="3">
                  <c:v>38</c:v>
                </c:pt>
              </c:numCache>
            </c:numRef>
          </c:val>
          <c:extLst>
            <c:ext xmlns:c16="http://schemas.microsoft.com/office/drawing/2014/chart" uri="{C3380CC4-5D6E-409C-BE32-E72D297353CC}">
              <c16:uniqueId val="{00000001-E8AD-47E2-8F67-93CEC2DF4311}"/>
            </c:ext>
          </c:extLst>
        </c:ser>
        <c:ser>
          <c:idx val="2"/>
          <c:order val="2"/>
          <c:tx>
            <c:strRef>
              <c:f>'T16'!$V$39:$V$40</c:f>
              <c:strCache>
                <c:ptCount val="2"/>
                <c:pt idx="0">
                  <c:v>أخرى</c:v>
                </c:pt>
                <c:pt idx="1">
                  <c:v>Others</c:v>
                </c:pt>
              </c:strCache>
            </c:strRef>
          </c:tx>
          <c:spPr>
            <a:solidFill>
              <a:schemeClr val="bg2">
                <a:lumMod val="25000"/>
              </a:schemeClr>
            </a:solidFill>
            <a:ln w="22225">
              <a:noFill/>
              <a:prstDash val="sysDot"/>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'T16'!$S$41:$S$44</c:f>
              <c:strCache>
                <c:ptCount val="4"/>
                <c:pt idx="0">
                  <c:v>2011/2012</c:v>
                </c:pt>
                <c:pt idx="1">
                  <c:v>2012/2013</c:v>
                </c:pt>
                <c:pt idx="2">
                  <c:v>2013/2014</c:v>
                </c:pt>
                <c:pt idx="3">
                  <c:v>2014/2015</c:v>
                </c:pt>
              </c:strCache>
            </c:strRef>
          </c:cat>
          <c:val>
            <c:numRef>
              <c:f>'T16'!$V$41:$V$44</c:f>
              <c:numCache>
                <c:formatCode>0.0</c:formatCode>
                <c:ptCount val="4"/>
                <c:pt idx="0">
                  <c:v>29.049706238925673</c:v>
                </c:pt>
                <c:pt idx="1">
                  <c:v>35.319460250365793</c:v>
                </c:pt>
                <c:pt idx="2">
                  <c:v>39.517204587890106</c:v>
                </c:pt>
                <c:pt idx="3" formatCode="General">
                  <c:v>39.4</c:v>
                </c:pt>
              </c:numCache>
            </c:numRef>
          </c:val>
          <c:extLst>
            <c:ext xmlns:c16="http://schemas.microsoft.com/office/drawing/2014/chart" uri="{C3380CC4-5D6E-409C-BE32-E72D297353CC}">
              <c16:uniqueId val="{00000002-E8AD-47E2-8F67-93CEC2DF4311}"/>
            </c:ext>
          </c:extLst>
        </c:ser>
        <c:dLbls>
          <c:showLegendKey val="0"/>
          <c:showVal val="0"/>
          <c:showCatName val="0"/>
          <c:showSerName val="0"/>
          <c:showPercent val="0"/>
          <c:showBubbleSize val="0"/>
        </c:dLbls>
        <c:gapWidth val="150"/>
        <c:overlap val="100"/>
        <c:axId val="1844155696"/>
        <c:axId val="1844158960"/>
      </c:barChart>
      <c:catAx>
        <c:axId val="184415569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850586317199526"/>
              <c:y val="0.726448739362125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844158960"/>
        <c:crosses val="autoZero"/>
        <c:auto val="1"/>
        <c:lblAlgn val="ctr"/>
        <c:lblOffset val="100"/>
        <c:noMultiLvlLbl val="0"/>
      </c:catAx>
      <c:valAx>
        <c:axId val="1844158960"/>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9691319444444446E-2"/>
              <c:y val="1.8892361111111145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44155696"/>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74814583333333318"/>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9.2395370370370364E-2"/>
          <c:w val="0.90701666666666669"/>
          <c:h val="0.69028564814814819"/>
        </c:manualLayout>
      </c:layout>
      <c:barChart>
        <c:barDir val="col"/>
        <c:grouping val="stacked"/>
        <c:varyColors val="0"/>
        <c:ser>
          <c:idx val="0"/>
          <c:order val="0"/>
          <c:tx>
            <c:strRef>
              <c:f>'T16'!$T$49:$T$50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'T16'!$S$51:$S$54</c:f>
              <c:strCache>
                <c:ptCount val="4"/>
                <c:pt idx="0">
                  <c:v>2011/2012</c:v>
                </c:pt>
                <c:pt idx="1">
                  <c:v>2012/2013</c:v>
                </c:pt>
                <c:pt idx="2">
                  <c:v>2013/2014</c:v>
                </c:pt>
                <c:pt idx="3">
                  <c:v>2014/2015</c:v>
                </c:pt>
              </c:strCache>
            </c:strRef>
          </c:cat>
          <c:val>
            <c:numRef>
              <c:f>'T16'!$T$51:$T$54</c:f>
              <c:numCache>
                <c:formatCode>0.0</c:formatCode>
                <c:ptCount val="4"/>
                <c:pt idx="0" formatCode="_(* #,##0.0_);_(* \(#,##0.0\);_(* &quot;-&quot;??_);_(@_)">
                  <c:v>47.817836812144208</c:v>
                </c:pt>
                <c:pt idx="1">
                  <c:v>45.982142857142854</c:v>
                </c:pt>
                <c:pt idx="2">
                  <c:v>55.530059660394684</c:v>
                </c:pt>
                <c:pt idx="3">
                  <c:v>55.530059660394684</c:v>
                </c:pt>
              </c:numCache>
            </c:numRef>
          </c:val>
          <c:extLst>
            <c:ext xmlns:c16="http://schemas.microsoft.com/office/drawing/2014/chart" uri="{C3380CC4-5D6E-409C-BE32-E72D297353CC}">
              <c16:uniqueId val="{00000000-723B-453B-88FA-640A46930BC5}"/>
            </c:ext>
          </c:extLst>
        </c:ser>
        <c:ser>
          <c:idx val="1"/>
          <c:order val="1"/>
          <c:tx>
            <c:strRef>
              <c:f>'T16'!$U$49:$U$50</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'T16'!$S$51:$S$54</c:f>
              <c:strCache>
                <c:ptCount val="4"/>
                <c:pt idx="0">
                  <c:v>2011/2012</c:v>
                </c:pt>
                <c:pt idx="1">
                  <c:v>2012/2013</c:v>
                </c:pt>
                <c:pt idx="2">
                  <c:v>2013/2014</c:v>
                </c:pt>
                <c:pt idx="3">
                  <c:v>2014/2015</c:v>
                </c:pt>
              </c:strCache>
            </c:strRef>
          </c:cat>
          <c:val>
            <c:numRef>
              <c:f>'T16'!$U$51:$U$54</c:f>
              <c:numCache>
                <c:formatCode>_(* #,##0.0_);_(* \(#,##0.0\);_(* "-"??_);_(@_)</c:formatCode>
                <c:ptCount val="4"/>
                <c:pt idx="0">
                  <c:v>52.182163187855792</c:v>
                </c:pt>
                <c:pt idx="1">
                  <c:v>54.017857142857139</c:v>
                </c:pt>
                <c:pt idx="2">
                  <c:v>44.469940339605323</c:v>
                </c:pt>
                <c:pt idx="3">
                  <c:v>45.5</c:v>
                </c:pt>
              </c:numCache>
            </c:numRef>
          </c:val>
          <c:extLst>
            <c:ext xmlns:c16="http://schemas.microsoft.com/office/drawing/2014/chart" uri="{C3380CC4-5D6E-409C-BE32-E72D297353CC}">
              <c16:uniqueId val="{00000001-723B-453B-88FA-640A46930BC5}"/>
            </c:ext>
          </c:extLst>
        </c:ser>
        <c:dLbls>
          <c:dLblPos val="ctr"/>
          <c:showLegendKey val="0"/>
          <c:showVal val="1"/>
          <c:showCatName val="0"/>
          <c:showSerName val="0"/>
          <c:showPercent val="0"/>
          <c:showBubbleSize val="0"/>
        </c:dLbls>
        <c:gapWidth val="150"/>
        <c:overlap val="100"/>
        <c:axId val="1665471360"/>
        <c:axId val="1665483872"/>
      </c:barChart>
      <c:catAx>
        <c:axId val="166547136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24920138888889"/>
              <c:y val="0.913143981481481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5483872"/>
        <c:crosses val="autoZero"/>
        <c:auto val="1"/>
        <c:lblAlgn val="ctr"/>
        <c:lblOffset val="100"/>
        <c:noMultiLvlLbl val="0"/>
      </c:catAx>
      <c:valAx>
        <c:axId val="1665483872"/>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7.3040277777777773E-2"/>
              <c:y val="4.0111111111111085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71360"/>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67423888888888894"/>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0322638888888891"/>
          <c:w val="0.89883576388888886"/>
          <c:h val="0.66472129629629628"/>
        </c:manualLayout>
      </c:layout>
      <c:barChart>
        <c:barDir val="col"/>
        <c:grouping val="stacked"/>
        <c:varyColors val="0"/>
        <c:ser>
          <c:idx val="0"/>
          <c:order val="0"/>
          <c:tx>
            <c:strRef>
              <c:f>'T16'!$T$59:$T$60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'T16'!$S$61:$S$64</c:f>
              <c:strCache>
                <c:ptCount val="4"/>
                <c:pt idx="0">
                  <c:v>2011/2012</c:v>
                </c:pt>
                <c:pt idx="1">
                  <c:v>2012/2013</c:v>
                </c:pt>
                <c:pt idx="2">
                  <c:v>2013/2014</c:v>
                </c:pt>
                <c:pt idx="3">
                  <c:v>2014/2015</c:v>
                </c:pt>
              </c:strCache>
            </c:strRef>
          </c:cat>
          <c:val>
            <c:numRef>
              <c:f>'T16'!$T$61:$T$64</c:f>
              <c:numCache>
                <c:formatCode>0.0</c:formatCode>
                <c:ptCount val="4"/>
                <c:pt idx="0" formatCode="_(* #,##0.0_);_(* \(#,##0.0\);_(* &quot;-&quot;??_);_(@_)">
                  <c:v>71.818181818181813</c:v>
                </c:pt>
                <c:pt idx="1">
                  <c:v>70.561224489795919</c:v>
                </c:pt>
                <c:pt idx="2">
                  <c:v>64.946325350949635</c:v>
                </c:pt>
                <c:pt idx="3">
                  <c:v>66.7</c:v>
                </c:pt>
              </c:numCache>
            </c:numRef>
          </c:val>
          <c:extLst>
            <c:ext xmlns:c16="http://schemas.microsoft.com/office/drawing/2014/chart" uri="{C3380CC4-5D6E-409C-BE32-E72D297353CC}">
              <c16:uniqueId val="{00000000-B6AD-4C77-BE37-FA27CA132A59}"/>
            </c:ext>
          </c:extLst>
        </c:ser>
        <c:ser>
          <c:idx val="1"/>
          <c:order val="1"/>
          <c:tx>
            <c:strRef>
              <c:f>'T16'!$U$59:$U$60</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'T16'!$S$61:$S$64</c:f>
              <c:strCache>
                <c:ptCount val="4"/>
                <c:pt idx="0">
                  <c:v>2011/2012</c:v>
                </c:pt>
                <c:pt idx="1">
                  <c:v>2012/2013</c:v>
                </c:pt>
                <c:pt idx="2">
                  <c:v>2013/2014</c:v>
                </c:pt>
                <c:pt idx="3">
                  <c:v>2014/2015</c:v>
                </c:pt>
              </c:strCache>
            </c:strRef>
          </c:cat>
          <c:val>
            <c:numRef>
              <c:f>'T16'!$U$61:$U$64</c:f>
              <c:numCache>
                <c:formatCode>0.0</c:formatCode>
                <c:ptCount val="4"/>
                <c:pt idx="0" formatCode="_(* #,##0.0_);_(* \(#,##0.0\);_(* &quot;-&quot;??_);_(@_)">
                  <c:v>28.18181818181818</c:v>
                </c:pt>
                <c:pt idx="1">
                  <c:v>29.438775510204078</c:v>
                </c:pt>
                <c:pt idx="2" formatCode="_(* #,##0.0_);_(* \(#,##0.0\);_(* &quot;-&quot;??_);_(@_)">
                  <c:v>35.053674649050372</c:v>
                </c:pt>
                <c:pt idx="3" formatCode="_(* #,##0.0_);_(* \(#,##0.0\);_(* &quot;-&quot;??_);_(@_)">
                  <c:v>33.299999999999997</c:v>
                </c:pt>
              </c:numCache>
            </c:numRef>
          </c:val>
          <c:extLst>
            <c:ext xmlns:c16="http://schemas.microsoft.com/office/drawing/2014/chart" uri="{C3380CC4-5D6E-409C-BE32-E72D297353CC}">
              <c16:uniqueId val="{00000001-B6AD-4C77-BE37-FA27CA132A59}"/>
            </c:ext>
          </c:extLst>
        </c:ser>
        <c:dLbls>
          <c:dLblPos val="ctr"/>
          <c:showLegendKey val="0"/>
          <c:showVal val="1"/>
          <c:showCatName val="0"/>
          <c:showSerName val="0"/>
          <c:showPercent val="0"/>
          <c:showBubbleSize val="0"/>
        </c:dLbls>
        <c:gapWidth val="150"/>
        <c:overlap val="100"/>
        <c:axId val="1665483328"/>
        <c:axId val="1665481152"/>
      </c:barChart>
      <c:catAx>
        <c:axId val="166548332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518229166666673"/>
              <c:y val="0.916054166666666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5481152"/>
        <c:crosses val="autoZero"/>
        <c:auto val="1"/>
        <c:lblAlgn val="ctr"/>
        <c:lblOffset val="100"/>
        <c:noMultiLvlLbl val="0"/>
      </c:catAx>
      <c:valAx>
        <c:axId val="1665481152"/>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5258680555555545E-2"/>
              <c:y val="4.9004629629629641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83328"/>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r">
              <a:defRPr sz="1200" b="1" i="0" u="none" strike="noStrike" kern="1200" spc="0" baseline="0">
                <a:solidFill>
                  <a:schemeClr val="tx1">
                    <a:lumMod val="65000"/>
                    <a:lumOff val="35000"/>
                  </a:schemeClr>
                </a:solidFill>
                <a:latin typeface="+mn-lt"/>
                <a:ea typeface="+mn-ea"/>
                <a:cs typeface="+mn-cs"/>
              </a:defRPr>
            </a:pPr>
            <a:r>
              <a:rPr lang="ar-OM" sz="1200" b="1"/>
              <a:t>الإمارات </a:t>
            </a:r>
            <a:r>
              <a:rPr lang="en-US" sz="1200" b="1"/>
              <a:t>UAE </a:t>
            </a:r>
          </a:p>
        </c:rich>
      </c:tx>
      <c:layout>
        <c:manualLayout>
          <c:xMode val="edge"/>
          <c:yMode val="edge"/>
          <c:x val="0.64476006944444453"/>
          <c:y val="0"/>
        </c:manualLayout>
      </c:layout>
      <c:overlay val="0"/>
      <c:spPr>
        <a:noFill/>
        <a:ln>
          <a:noFill/>
        </a:ln>
        <a:effectLst/>
      </c:spPr>
      <c:txPr>
        <a:bodyPr rot="0" spcFirstLastPara="1" vertOverflow="ellipsis" vert="horz" wrap="square" anchor="ctr" anchorCtr="1"/>
        <a:lstStyle/>
        <a:p>
          <a:pPr algn="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0.10178009259259259"/>
          <c:w val="0.90701666666666669"/>
          <c:h val="0.68932268518518514"/>
        </c:manualLayout>
      </c:layout>
      <c:barChart>
        <c:barDir val="col"/>
        <c:grouping val="stacked"/>
        <c:varyColors val="0"/>
        <c:ser>
          <c:idx val="0"/>
          <c:order val="0"/>
          <c:tx>
            <c:strRef>
              <c:f>'T16'!$O$19:$O$20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'T16'!$N$22:$N$24</c:f>
              <c:strCache>
                <c:ptCount val="3"/>
                <c:pt idx="0">
                  <c:v>2013/2012</c:v>
                </c:pt>
                <c:pt idx="1">
                  <c:v>2014/2013</c:v>
                </c:pt>
                <c:pt idx="2">
                  <c:v>2015/2014</c:v>
                </c:pt>
              </c:strCache>
            </c:strRef>
          </c:cat>
          <c:val>
            <c:numRef>
              <c:f>'T16'!$O$22:$O$24</c:f>
              <c:numCache>
                <c:formatCode>0.0</c:formatCode>
                <c:ptCount val="3"/>
                <c:pt idx="0">
                  <c:v>34</c:v>
                </c:pt>
                <c:pt idx="1">
                  <c:v>36.200000000000003</c:v>
                </c:pt>
                <c:pt idx="2">
                  <c:v>36.1</c:v>
                </c:pt>
              </c:numCache>
            </c:numRef>
          </c:val>
          <c:extLst>
            <c:ext xmlns:c16="http://schemas.microsoft.com/office/drawing/2014/chart" uri="{C3380CC4-5D6E-409C-BE32-E72D297353CC}">
              <c16:uniqueId val="{00000000-BBAC-4700-8CCC-D1B9D3F8BAB5}"/>
            </c:ext>
          </c:extLst>
        </c:ser>
        <c:ser>
          <c:idx val="1"/>
          <c:order val="1"/>
          <c:tx>
            <c:strRef>
              <c:f>'T16'!$P$19:$P$20</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'T16'!$N$22:$N$24</c:f>
              <c:strCache>
                <c:ptCount val="3"/>
                <c:pt idx="0">
                  <c:v>2013/2012</c:v>
                </c:pt>
                <c:pt idx="1">
                  <c:v>2014/2013</c:v>
                </c:pt>
                <c:pt idx="2">
                  <c:v>2015/2014</c:v>
                </c:pt>
              </c:strCache>
            </c:strRef>
          </c:cat>
          <c:val>
            <c:numRef>
              <c:f>'T16'!$P$22:$P$24</c:f>
              <c:numCache>
                <c:formatCode>0.0</c:formatCode>
                <c:ptCount val="3"/>
                <c:pt idx="0">
                  <c:v>66</c:v>
                </c:pt>
                <c:pt idx="1">
                  <c:v>63.8</c:v>
                </c:pt>
                <c:pt idx="2">
                  <c:v>63.9</c:v>
                </c:pt>
              </c:numCache>
            </c:numRef>
          </c:val>
          <c:extLst>
            <c:ext xmlns:c16="http://schemas.microsoft.com/office/drawing/2014/chart" uri="{C3380CC4-5D6E-409C-BE32-E72D297353CC}">
              <c16:uniqueId val="{00000001-BBAC-4700-8CCC-D1B9D3F8BAB5}"/>
            </c:ext>
          </c:extLst>
        </c:ser>
        <c:dLbls>
          <c:showLegendKey val="0"/>
          <c:showVal val="0"/>
          <c:showCatName val="0"/>
          <c:showSerName val="0"/>
          <c:showPercent val="0"/>
          <c:showBubbleSize val="0"/>
        </c:dLbls>
        <c:gapWidth val="150"/>
        <c:overlap val="100"/>
        <c:axId val="1608785312"/>
        <c:axId val="1608782048"/>
      </c:barChart>
      <c:catAx>
        <c:axId val="160878531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067777777777776"/>
              <c:y val="0.914668518518518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08782048"/>
        <c:crosses val="autoZero"/>
        <c:auto val="1"/>
        <c:lblAlgn val="ctr"/>
        <c:lblOffset val="100"/>
        <c:noMultiLvlLbl val="0"/>
      </c:catAx>
      <c:valAx>
        <c:axId val="1608782048"/>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6572569444444438E-2"/>
              <c:y val="4.7708333333333283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08785312"/>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94628741174795006"/>
          <c:y val="0.89846318552286242"/>
          <c:w val="3.0456774298561511E-2"/>
          <c:h val="3.08095040751485E-2"/>
        </c:manualLayout>
      </c:layout>
      <c:barChart>
        <c:barDir val="col"/>
        <c:grouping val="stacked"/>
        <c:varyColors val="0"/>
        <c:ser>
          <c:idx val="0"/>
          <c:order val="0"/>
          <c:tx>
            <c:strRef>
              <c:f>'T16'!$T$39:$T$40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'T16'!$S$41:$S$43</c:f>
              <c:strCache>
                <c:ptCount val="3"/>
                <c:pt idx="0">
                  <c:v>2011/2012</c:v>
                </c:pt>
                <c:pt idx="1">
                  <c:v>2012/2013</c:v>
                </c:pt>
                <c:pt idx="2">
                  <c:v>2013/2014</c:v>
                </c:pt>
              </c:strCache>
            </c:strRef>
          </c:cat>
          <c:val>
            <c:numRef>
              <c:f>'T16'!$T$41:$T$43</c:f>
              <c:numCache>
                <c:formatCode>0.0</c:formatCode>
                <c:ptCount val="3"/>
                <c:pt idx="0" formatCode="_(* #,##0.0_);_(* \(#,##0.0\);_(* &quot;-&quot;??_);_(@_)">
                  <c:v>28.340949361186237</c:v>
                </c:pt>
                <c:pt idx="1">
                  <c:v>24.321248577467077</c:v>
                </c:pt>
                <c:pt idx="2">
                  <c:v>22.686049613230193</c:v>
                </c:pt>
              </c:numCache>
            </c:numRef>
          </c:val>
          <c:extLst>
            <c:ext xmlns:c16="http://schemas.microsoft.com/office/drawing/2014/chart" uri="{C3380CC4-5D6E-409C-BE32-E72D297353CC}">
              <c16:uniqueId val="{00000000-B971-4633-939B-D6DB0A456395}"/>
            </c:ext>
          </c:extLst>
        </c:ser>
        <c:ser>
          <c:idx val="1"/>
          <c:order val="1"/>
          <c:tx>
            <c:strRef>
              <c:f>'T16'!$U$39:$U$40</c:f>
              <c:strCache>
                <c:ptCount val="2"/>
                <c:pt idx="0">
                  <c:v>الجامعات والكليات الخاصة</c:v>
                </c:pt>
                <c:pt idx="1">
                  <c:v>Private Universities and Colleges</c:v>
                </c:pt>
              </c:strCache>
            </c:strRef>
          </c:tx>
          <c:spPr>
            <a:solidFill>
              <a:srgbClr val="9D8E59"/>
            </a:solidFill>
            <a:ln>
              <a:noFill/>
            </a:ln>
            <a:effectLst/>
          </c:spPr>
          <c:invertIfNegative val="0"/>
          <c:cat>
            <c:strRef>
              <c:f>'T16'!$S$41:$S$43</c:f>
              <c:strCache>
                <c:ptCount val="3"/>
                <c:pt idx="0">
                  <c:v>2011/2012</c:v>
                </c:pt>
                <c:pt idx="1">
                  <c:v>2012/2013</c:v>
                </c:pt>
                <c:pt idx="2">
                  <c:v>2013/2014</c:v>
                </c:pt>
              </c:strCache>
            </c:strRef>
          </c:cat>
          <c:val>
            <c:numRef>
              <c:f>'T16'!$U$41:$U$43</c:f>
              <c:numCache>
                <c:formatCode>_(* #,##0.0_);_(* \(#,##0.0\);_(* "-"??_);_(@_)</c:formatCode>
                <c:ptCount val="3"/>
                <c:pt idx="0">
                  <c:v>42.609344399888087</c:v>
                </c:pt>
                <c:pt idx="1">
                  <c:v>40.359291172167126</c:v>
                </c:pt>
                <c:pt idx="2">
                  <c:v>37.796745798879698</c:v>
                </c:pt>
              </c:numCache>
            </c:numRef>
          </c:val>
          <c:extLst>
            <c:ext xmlns:c16="http://schemas.microsoft.com/office/drawing/2014/chart" uri="{C3380CC4-5D6E-409C-BE32-E72D297353CC}">
              <c16:uniqueId val="{00000001-B971-4633-939B-D6DB0A456395}"/>
            </c:ext>
          </c:extLst>
        </c:ser>
        <c:ser>
          <c:idx val="2"/>
          <c:order val="2"/>
          <c:tx>
            <c:strRef>
              <c:f>'T16'!$V$39:$V$40</c:f>
              <c:strCache>
                <c:ptCount val="2"/>
                <c:pt idx="0">
                  <c:v>أخرى</c:v>
                </c:pt>
                <c:pt idx="1">
                  <c:v>Others</c:v>
                </c:pt>
              </c:strCache>
            </c:strRef>
          </c:tx>
          <c:spPr>
            <a:solidFill>
              <a:schemeClr val="bg2">
                <a:lumMod val="25000"/>
              </a:schemeClr>
            </a:solidFill>
            <a:ln w="22225">
              <a:noFill/>
              <a:prstDash val="sysDot"/>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'T16'!$S$41:$S$43</c:f>
              <c:strCache>
                <c:ptCount val="3"/>
                <c:pt idx="0">
                  <c:v>2011/2012</c:v>
                </c:pt>
                <c:pt idx="1">
                  <c:v>2012/2013</c:v>
                </c:pt>
                <c:pt idx="2">
                  <c:v>2013/2014</c:v>
                </c:pt>
              </c:strCache>
            </c:strRef>
          </c:cat>
          <c:val>
            <c:numRef>
              <c:f>'T16'!$V$41:$V$43</c:f>
              <c:numCache>
                <c:formatCode>0.0</c:formatCode>
                <c:ptCount val="3"/>
                <c:pt idx="0">
                  <c:v>29.049706238925673</c:v>
                </c:pt>
                <c:pt idx="1">
                  <c:v>35.319460250365793</c:v>
                </c:pt>
                <c:pt idx="2">
                  <c:v>39.517204587890106</c:v>
                </c:pt>
              </c:numCache>
            </c:numRef>
          </c:val>
          <c:extLst>
            <c:ext xmlns:c16="http://schemas.microsoft.com/office/drawing/2014/chart" uri="{C3380CC4-5D6E-409C-BE32-E72D297353CC}">
              <c16:uniqueId val="{00000002-B971-4633-939B-D6DB0A456395}"/>
            </c:ext>
          </c:extLst>
        </c:ser>
        <c:dLbls>
          <c:showLegendKey val="0"/>
          <c:showVal val="0"/>
          <c:showCatName val="0"/>
          <c:showSerName val="0"/>
          <c:showPercent val="0"/>
          <c:showBubbleSize val="0"/>
        </c:dLbls>
        <c:gapWidth val="150"/>
        <c:overlap val="100"/>
        <c:axId val="1842467920"/>
        <c:axId val="1842468464"/>
      </c:barChart>
      <c:catAx>
        <c:axId val="1842467920"/>
        <c:scaling>
          <c:orientation val="minMax"/>
        </c:scaling>
        <c:delete val="1"/>
        <c:axPos val="b"/>
        <c:numFmt formatCode="General" sourceLinked="1"/>
        <c:majorTickMark val="none"/>
        <c:minorTickMark val="none"/>
        <c:tickLblPos val="nextTo"/>
        <c:crossAx val="1842468464"/>
        <c:crosses val="autoZero"/>
        <c:auto val="1"/>
        <c:lblAlgn val="ctr"/>
        <c:lblOffset val="100"/>
        <c:noMultiLvlLbl val="0"/>
      </c:catAx>
      <c:valAx>
        <c:axId val="1842468464"/>
        <c:scaling>
          <c:orientation val="minMax"/>
          <c:max val="100"/>
        </c:scaling>
        <c:delete val="1"/>
        <c:axPos val="l"/>
        <c:majorGridlines>
          <c:spPr>
            <a:ln w="9525" cap="flat" cmpd="sng" algn="ctr">
              <a:solidFill>
                <a:schemeClr val="bg2"/>
              </a:solidFill>
              <a:round/>
            </a:ln>
            <a:effectLst/>
          </c:spPr>
        </c:majorGridlines>
        <c:numFmt formatCode="#,##0" sourceLinked="0"/>
        <c:majorTickMark val="none"/>
        <c:minorTickMark val="none"/>
        <c:tickLblPos val="nextTo"/>
        <c:crossAx val="1842467920"/>
        <c:crosses val="autoZero"/>
        <c:crossBetween val="between"/>
        <c:majorUnit val="20"/>
      </c:valAx>
      <c:spPr>
        <a:noFill/>
        <a:ln w="25400">
          <a:noFill/>
        </a:ln>
        <a:effectLst/>
      </c:spPr>
    </c:plotArea>
    <c:legend>
      <c:legendPos val="b"/>
      <c:layout>
        <c:manualLayout>
          <c:xMode val="edge"/>
          <c:yMode val="edge"/>
          <c:x val="0"/>
          <c:y val="0.10072226967588585"/>
          <c:w val="1"/>
          <c:h val="0.896769254918589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0.12037037037037036"/>
          <c:w val="0.81803018372703407"/>
          <c:h val="0.60773342707659095"/>
        </c:manualLayout>
      </c:layout>
      <c:barChart>
        <c:barDir val="col"/>
        <c:grouping val="stacked"/>
        <c:varyColors val="0"/>
        <c:ser>
          <c:idx val="0"/>
          <c:order val="0"/>
          <c:tx>
            <c:strRef>
              <c:f>'T16'!$O$19</c:f>
              <c:strCache>
                <c:ptCount val="1"/>
                <c:pt idx="0">
                  <c:v>الجامعات الحكومية</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'T16'!$N$22:$N$25</c:f>
              <c:strCache>
                <c:ptCount val="4"/>
                <c:pt idx="0">
                  <c:v>2013/2012</c:v>
                </c:pt>
                <c:pt idx="1">
                  <c:v>2014/2013</c:v>
                </c:pt>
                <c:pt idx="2">
                  <c:v>2015/2014</c:v>
                </c:pt>
                <c:pt idx="3">
                  <c:v>2016/2015</c:v>
                </c:pt>
              </c:strCache>
            </c:strRef>
          </c:cat>
          <c:val>
            <c:numRef>
              <c:f>'T16'!$O$22:$O$25</c:f>
              <c:numCache>
                <c:formatCode>0.0</c:formatCode>
                <c:ptCount val="4"/>
                <c:pt idx="0">
                  <c:v>34</c:v>
                </c:pt>
                <c:pt idx="1">
                  <c:v>36.200000000000003</c:v>
                </c:pt>
                <c:pt idx="2">
                  <c:v>36.1</c:v>
                </c:pt>
                <c:pt idx="3">
                  <c:v>38</c:v>
                </c:pt>
              </c:numCache>
            </c:numRef>
          </c:val>
          <c:extLst>
            <c:ext xmlns:c16="http://schemas.microsoft.com/office/drawing/2014/chart" uri="{C3380CC4-5D6E-409C-BE32-E72D297353CC}">
              <c16:uniqueId val="{00000000-719D-4B54-A457-A0957B885837}"/>
            </c:ext>
          </c:extLst>
        </c:ser>
        <c:ser>
          <c:idx val="1"/>
          <c:order val="1"/>
          <c:tx>
            <c:strRef>
              <c:f>'T16'!$P$19</c:f>
              <c:strCache>
                <c:ptCount val="1"/>
                <c:pt idx="0">
                  <c:v>الجامعات والكليات الخاصة</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'T16'!$N$22:$N$25</c:f>
              <c:strCache>
                <c:ptCount val="4"/>
                <c:pt idx="0">
                  <c:v>2013/2012</c:v>
                </c:pt>
                <c:pt idx="1">
                  <c:v>2014/2013</c:v>
                </c:pt>
                <c:pt idx="2">
                  <c:v>2015/2014</c:v>
                </c:pt>
                <c:pt idx="3">
                  <c:v>2016/2015</c:v>
                </c:pt>
              </c:strCache>
            </c:strRef>
          </c:cat>
          <c:val>
            <c:numRef>
              <c:f>'T16'!$P$22:$P$25</c:f>
              <c:numCache>
                <c:formatCode>0.0</c:formatCode>
                <c:ptCount val="4"/>
                <c:pt idx="0">
                  <c:v>66</c:v>
                </c:pt>
                <c:pt idx="1">
                  <c:v>63.8</c:v>
                </c:pt>
                <c:pt idx="2">
                  <c:v>63.9</c:v>
                </c:pt>
                <c:pt idx="3">
                  <c:v>62</c:v>
                </c:pt>
              </c:numCache>
            </c:numRef>
          </c:val>
          <c:extLst>
            <c:ext xmlns:c16="http://schemas.microsoft.com/office/drawing/2014/chart" uri="{C3380CC4-5D6E-409C-BE32-E72D297353CC}">
              <c16:uniqueId val="{00000001-719D-4B54-A457-A0957B885837}"/>
            </c:ext>
          </c:extLst>
        </c:ser>
        <c:dLbls>
          <c:showLegendKey val="0"/>
          <c:showVal val="0"/>
          <c:showCatName val="0"/>
          <c:showSerName val="0"/>
          <c:showPercent val="0"/>
          <c:showBubbleSize val="0"/>
        </c:dLbls>
        <c:gapWidth val="150"/>
        <c:overlap val="100"/>
        <c:axId val="300076207"/>
        <c:axId val="300076623"/>
      </c:barChart>
      <c:catAx>
        <c:axId val="30007620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Academic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76623"/>
        <c:crosses val="autoZero"/>
        <c:auto val="1"/>
        <c:lblAlgn val="ctr"/>
        <c:lblOffset val="100"/>
        <c:noMultiLvlLbl val="0"/>
      </c:catAx>
      <c:valAx>
        <c:axId val="300076623"/>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0.82736111111111121"/>
              <c:y val="3.331401283172937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76207"/>
        <c:crosses val="autoZero"/>
        <c:crossBetween val="between"/>
        <c:majorUnit val="20"/>
      </c:valAx>
      <c:spPr>
        <a:noFill/>
        <a:ln>
          <a:noFill/>
        </a:ln>
        <a:effectLst/>
      </c:spPr>
    </c:plotArea>
    <c:legend>
      <c:legendPos val="b"/>
      <c:layout>
        <c:manualLayout>
          <c:xMode val="edge"/>
          <c:yMode val="edge"/>
          <c:x val="6.6886482939632549E-2"/>
          <c:y val="0.84907400788657583"/>
          <c:w val="0.73844925634295711"/>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'T16'!$N$31</c:f>
              <c:strCache>
                <c:ptCount val="1"/>
                <c:pt idx="0">
                  <c:v>الجامعات الحكومية</c:v>
                </c:pt>
              </c:strCache>
            </c:strRef>
          </c:tx>
          <c:spPr>
            <a:solidFill>
              <a:sysClr val="window" lastClr="FFFFFF">
                <a:lumMod val="7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'T16'!$M$33:$M$37</c:f>
              <c:strCache>
                <c:ptCount val="5"/>
                <c:pt idx="0">
                  <c:v>2011/2012</c:v>
                </c:pt>
                <c:pt idx="1">
                  <c:v>2013/2012</c:v>
                </c:pt>
                <c:pt idx="2">
                  <c:v>2014/2013</c:v>
                </c:pt>
                <c:pt idx="3">
                  <c:v>2015/2014</c:v>
                </c:pt>
                <c:pt idx="4">
                  <c:v>2016/2015</c:v>
                </c:pt>
              </c:strCache>
            </c:strRef>
          </c:cat>
          <c:val>
            <c:numRef>
              <c:f>'T16'!$N$33:$N$37</c:f>
              <c:numCache>
                <c:formatCode>0.0</c:formatCode>
                <c:ptCount val="5"/>
                <c:pt idx="0">
                  <c:v>28.3</c:v>
                </c:pt>
                <c:pt idx="1">
                  <c:v>24.3</c:v>
                </c:pt>
                <c:pt idx="2">
                  <c:v>23.9</c:v>
                </c:pt>
                <c:pt idx="3">
                  <c:v>22.7</c:v>
                </c:pt>
                <c:pt idx="4">
                  <c:v>21.1</c:v>
                </c:pt>
              </c:numCache>
            </c:numRef>
          </c:val>
          <c:extLst>
            <c:ext xmlns:c16="http://schemas.microsoft.com/office/drawing/2014/chart" uri="{C3380CC4-5D6E-409C-BE32-E72D297353CC}">
              <c16:uniqueId val="{00000000-C618-4686-8E8C-826B42B0866E}"/>
            </c:ext>
          </c:extLst>
        </c:ser>
        <c:ser>
          <c:idx val="1"/>
          <c:order val="1"/>
          <c:tx>
            <c:strRef>
              <c:f>'T16'!$O$31</c:f>
              <c:strCache>
                <c:ptCount val="1"/>
                <c:pt idx="0">
                  <c:v>الجامعات والكليات الخاصة</c:v>
                </c:pt>
              </c:strCache>
            </c:strRef>
          </c:tx>
          <c:spPr>
            <a:solidFill>
              <a:sysClr val="window" lastClr="FFFFFF">
                <a:lumMod val="8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'T16'!$M$33:$M$37</c:f>
              <c:strCache>
                <c:ptCount val="5"/>
                <c:pt idx="0">
                  <c:v>2011/2012</c:v>
                </c:pt>
                <c:pt idx="1">
                  <c:v>2013/2012</c:v>
                </c:pt>
                <c:pt idx="2">
                  <c:v>2014/2013</c:v>
                </c:pt>
                <c:pt idx="3">
                  <c:v>2015/2014</c:v>
                </c:pt>
                <c:pt idx="4">
                  <c:v>2016/2015</c:v>
                </c:pt>
              </c:strCache>
            </c:strRef>
          </c:cat>
          <c:val>
            <c:numRef>
              <c:f>'T16'!$O$33:$O$37</c:f>
              <c:numCache>
                <c:formatCode>0.0</c:formatCode>
                <c:ptCount val="5"/>
                <c:pt idx="0">
                  <c:v>42.6</c:v>
                </c:pt>
                <c:pt idx="1">
                  <c:v>40.4</c:v>
                </c:pt>
                <c:pt idx="2">
                  <c:v>38.6</c:v>
                </c:pt>
                <c:pt idx="3">
                  <c:v>37.799999999999997</c:v>
                </c:pt>
                <c:pt idx="4">
                  <c:v>36.6</c:v>
                </c:pt>
              </c:numCache>
            </c:numRef>
          </c:val>
          <c:extLst>
            <c:ext xmlns:c16="http://schemas.microsoft.com/office/drawing/2014/chart" uri="{C3380CC4-5D6E-409C-BE32-E72D297353CC}">
              <c16:uniqueId val="{00000001-C618-4686-8E8C-826B42B0866E}"/>
            </c:ext>
          </c:extLst>
        </c:ser>
        <c:ser>
          <c:idx val="2"/>
          <c:order val="2"/>
          <c:tx>
            <c:strRef>
              <c:f>'T16'!$P$31</c:f>
              <c:strCache>
                <c:ptCount val="1"/>
                <c:pt idx="0">
                  <c:v>أخرى</c:v>
                </c:pt>
              </c:strCache>
            </c:strRef>
          </c:tx>
          <c:spPr>
            <a:solidFill>
              <a:sysClr val="window" lastClr="FFFFFF">
                <a:lumMod val="9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'T16'!$M$33:$M$37</c:f>
              <c:strCache>
                <c:ptCount val="5"/>
                <c:pt idx="0">
                  <c:v>2011/2012</c:v>
                </c:pt>
                <c:pt idx="1">
                  <c:v>2013/2012</c:v>
                </c:pt>
                <c:pt idx="2">
                  <c:v>2014/2013</c:v>
                </c:pt>
                <c:pt idx="3">
                  <c:v>2015/2014</c:v>
                </c:pt>
                <c:pt idx="4">
                  <c:v>2016/2015</c:v>
                </c:pt>
              </c:strCache>
            </c:strRef>
          </c:cat>
          <c:val>
            <c:numRef>
              <c:f>'T16'!$P$33:$P$37</c:f>
              <c:numCache>
                <c:formatCode>General</c:formatCode>
                <c:ptCount val="5"/>
                <c:pt idx="0" formatCode="0.0">
                  <c:v>29.1</c:v>
                </c:pt>
                <c:pt idx="1">
                  <c:v>34.299999999999997</c:v>
                </c:pt>
                <c:pt idx="2">
                  <c:v>37.5</c:v>
                </c:pt>
                <c:pt idx="3">
                  <c:v>39.5</c:v>
                </c:pt>
                <c:pt idx="4">
                  <c:v>42.3</c:v>
                </c:pt>
              </c:numCache>
            </c:numRef>
          </c:val>
          <c:extLst>
            <c:ext xmlns:c16="http://schemas.microsoft.com/office/drawing/2014/chart" uri="{C3380CC4-5D6E-409C-BE32-E72D297353CC}">
              <c16:uniqueId val="{00000002-C618-4686-8E8C-826B42B0866E}"/>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'T16'!$M$61</c:f>
              <c:strCache>
                <c:ptCount val="1"/>
                <c:pt idx="0">
                  <c:v>الجامعات الحكومية</c:v>
                </c:pt>
              </c:strCache>
            </c:strRef>
          </c:tx>
          <c:spPr>
            <a:solidFill>
              <a:srgbClr val="99154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'T16'!$L$63:$L$67</c:f>
              <c:strCache>
                <c:ptCount val="5"/>
                <c:pt idx="0">
                  <c:v>2011/2012</c:v>
                </c:pt>
                <c:pt idx="1">
                  <c:v>2013/2012</c:v>
                </c:pt>
                <c:pt idx="2">
                  <c:v>2014/2013</c:v>
                </c:pt>
                <c:pt idx="3">
                  <c:v>2015/2014</c:v>
                </c:pt>
                <c:pt idx="4">
                  <c:v>2016/2015</c:v>
                </c:pt>
              </c:strCache>
            </c:strRef>
          </c:cat>
          <c:val>
            <c:numRef>
              <c:f>'T16'!$M$63:$M$67</c:f>
              <c:numCache>
                <c:formatCode>0.0</c:formatCode>
                <c:ptCount val="5"/>
                <c:pt idx="0">
                  <c:v>47.817836812144208</c:v>
                </c:pt>
                <c:pt idx="1">
                  <c:v>45.982142857142854</c:v>
                </c:pt>
                <c:pt idx="2">
                  <c:v>50.478107700050323</c:v>
                </c:pt>
                <c:pt idx="3">
                  <c:v>55.530059660394684</c:v>
                </c:pt>
                <c:pt idx="4">
                  <c:v>35.295684603090038</c:v>
                </c:pt>
              </c:numCache>
            </c:numRef>
          </c:val>
          <c:extLst>
            <c:ext xmlns:c16="http://schemas.microsoft.com/office/drawing/2014/chart" uri="{C3380CC4-5D6E-409C-BE32-E72D297353CC}">
              <c16:uniqueId val="{00000000-D438-4FF7-9859-355F1DC1D478}"/>
            </c:ext>
          </c:extLst>
        </c:ser>
        <c:ser>
          <c:idx val="1"/>
          <c:order val="1"/>
          <c:tx>
            <c:strRef>
              <c:f>'T16'!$N$61</c:f>
              <c:strCache>
                <c:ptCount val="1"/>
                <c:pt idx="0">
                  <c:v>الجامعات والكليات الخاصة</c:v>
                </c:pt>
              </c:strCache>
            </c:strRef>
          </c:tx>
          <c:spPr>
            <a:solidFill>
              <a:srgbClr val="ED7B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'T16'!$L$63:$L$67</c:f>
              <c:strCache>
                <c:ptCount val="5"/>
                <c:pt idx="0">
                  <c:v>2011/2012</c:v>
                </c:pt>
                <c:pt idx="1">
                  <c:v>2013/2012</c:v>
                </c:pt>
                <c:pt idx="2">
                  <c:v>2014/2013</c:v>
                </c:pt>
                <c:pt idx="3">
                  <c:v>2015/2014</c:v>
                </c:pt>
                <c:pt idx="4">
                  <c:v>2016/2015</c:v>
                </c:pt>
              </c:strCache>
            </c:strRef>
          </c:cat>
          <c:val>
            <c:numRef>
              <c:f>'T16'!$N$63:$N$67</c:f>
              <c:numCache>
                <c:formatCode>0.0</c:formatCode>
                <c:ptCount val="5"/>
                <c:pt idx="0">
                  <c:v>52.182163187855792</c:v>
                </c:pt>
                <c:pt idx="1">
                  <c:v>54.017857142857146</c:v>
                </c:pt>
                <c:pt idx="2">
                  <c:v>49.521892299949677</c:v>
                </c:pt>
                <c:pt idx="3">
                  <c:v>44.469940339605316</c:v>
                </c:pt>
                <c:pt idx="4">
                  <c:v>64.704315396909962</c:v>
                </c:pt>
              </c:numCache>
            </c:numRef>
          </c:val>
          <c:extLst>
            <c:ext xmlns:c16="http://schemas.microsoft.com/office/drawing/2014/chart" uri="{C3380CC4-5D6E-409C-BE32-E72D297353CC}">
              <c16:uniqueId val="{00000001-D438-4FF7-9859-355F1DC1D478}"/>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'T16'!$O$71</c:f>
              <c:strCache>
                <c:ptCount val="1"/>
                <c:pt idx="0">
                  <c:v>الجامعات الحكومية</c:v>
                </c:pt>
              </c:strCache>
            </c:strRef>
          </c:tx>
          <c:spPr>
            <a:solidFill>
              <a:srgbClr val="00B1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'T16'!$N$73:$N$76</c:f>
              <c:strCache>
                <c:ptCount val="4"/>
                <c:pt idx="0">
                  <c:v>2011/2012</c:v>
                </c:pt>
                <c:pt idx="1">
                  <c:v>2013/2012</c:v>
                </c:pt>
                <c:pt idx="2">
                  <c:v>2014/2013</c:v>
                </c:pt>
                <c:pt idx="3">
                  <c:v>2015/2014</c:v>
                </c:pt>
              </c:strCache>
            </c:strRef>
          </c:cat>
          <c:val>
            <c:numRef>
              <c:f>'T16'!$O$73:$O$76</c:f>
              <c:numCache>
                <c:formatCode>0.0</c:formatCode>
                <c:ptCount val="4"/>
                <c:pt idx="0">
                  <c:v>71.818181818181813</c:v>
                </c:pt>
                <c:pt idx="1">
                  <c:v>70.561224489795919</c:v>
                </c:pt>
                <c:pt idx="2">
                  <c:v>78.230932203389841</c:v>
                </c:pt>
                <c:pt idx="3">
                  <c:v>64.946325350949635</c:v>
                </c:pt>
              </c:numCache>
            </c:numRef>
          </c:val>
          <c:extLst>
            <c:ext xmlns:c16="http://schemas.microsoft.com/office/drawing/2014/chart" uri="{C3380CC4-5D6E-409C-BE32-E72D297353CC}">
              <c16:uniqueId val="{00000000-745F-42D7-9F46-E1D9D1165CE3}"/>
            </c:ext>
          </c:extLst>
        </c:ser>
        <c:ser>
          <c:idx val="1"/>
          <c:order val="1"/>
          <c:tx>
            <c:strRef>
              <c:f>'T16'!$P$71</c:f>
              <c:strCache>
                <c:ptCount val="1"/>
                <c:pt idx="0">
                  <c:v>الجامعات والكليات الخاصة</c:v>
                </c:pt>
              </c:strCache>
            </c:strRef>
          </c:tx>
          <c:spPr>
            <a:solidFill>
              <a:srgbClr val="8BE3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'T16'!$N$73:$N$76</c:f>
              <c:strCache>
                <c:ptCount val="4"/>
                <c:pt idx="0">
                  <c:v>2011/2012</c:v>
                </c:pt>
                <c:pt idx="1">
                  <c:v>2013/2012</c:v>
                </c:pt>
                <c:pt idx="2">
                  <c:v>2014/2013</c:v>
                </c:pt>
                <c:pt idx="3">
                  <c:v>2015/2014</c:v>
                </c:pt>
              </c:strCache>
            </c:strRef>
          </c:cat>
          <c:val>
            <c:numRef>
              <c:f>'T16'!$P$73:$P$76</c:f>
              <c:numCache>
                <c:formatCode>0.0</c:formatCode>
                <c:ptCount val="4"/>
                <c:pt idx="0">
                  <c:v>28.181818181818187</c:v>
                </c:pt>
                <c:pt idx="1">
                  <c:v>29.438775510204081</c:v>
                </c:pt>
                <c:pt idx="2">
                  <c:v>21.769067796610159</c:v>
                </c:pt>
                <c:pt idx="3">
                  <c:v>35.053674649050365</c:v>
                </c:pt>
              </c:numCache>
            </c:numRef>
          </c:val>
          <c:extLst>
            <c:ext xmlns:c16="http://schemas.microsoft.com/office/drawing/2014/chart" uri="{C3380CC4-5D6E-409C-BE32-E72D297353CC}">
              <c16:uniqueId val="{00000001-745F-42D7-9F46-E1D9D1165CE3}"/>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layout>
        <c:manualLayout>
          <c:xMode val="edge"/>
          <c:yMode val="edge"/>
          <c:x val="3.3127164900683258E-2"/>
          <c:y val="0.8942262705980315"/>
          <c:w val="0.96687283509931676"/>
          <c:h val="7.80299436276856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555555555555555E-2"/>
          <c:y val="9.2592592592592587E-2"/>
          <c:w val="0.83216907261592299"/>
          <c:h val="0.65148877223680368"/>
        </c:manualLayout>
      </c:layout>
      <c:barChart>
        <c:barDir val="col"/>
        <c:grouping val="stacked"/>
        <c:varyColors val="0"/>
        <c:ser>
          <c:idx val="0"/>
          <c:order val="0"/>
          <c:tx>
            <c:strRef>
              <c:f>'T16'!$M$88</c:f>
              <c:strCache>
                <c:ptCount val="1"/>
                <c:pt idx="0">
                  <c:v>الجامعات الحكومية</c:v>
                </c:pt>
              </c:strCache>
            </c:strRef>
          </c:tx>
          <c:spPr>
            <a:solidFill>
              <a:srgbClr val="00803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'T16'!$L$90:$L$94</c:f>
              <c:strCache>
                <c:ptCount val="5"/>
                <c:pt idx="0">
                  <c:v>2011/2012</c:v>
                </c:pt>
                <c:pt idx="1">
                  <c:v>2013/2012</c:v>
                </c:pt>
                <c:pt idx="2">
                  <c:v>2014/2013</c:v>
                </c:pt>
                <c:pt idx="3">
                  <c:v>2015/2014</c:v>
                </c:pt>
                <c:pt idx="4">
                  <c:v>2016/2015</c:v>
                </c:pt>
              </c:strCache>
            </c:strRef>
          </c:cat>
          <c:val>
            <c:numRef>
              <c:f>'T16'!$M$90:$M$94</c:f>
              <c:numCache>
                <c:formatCode>0.0</c:formatCode>
                <c:ptCount val="5"/>
                <c:pt idx="0">
                  <c:v>82.076646142458202</c:v>
                </c:pt>
                <c:pt idx="1">
                  <c:v>84.517994063814001</c:v>
                </c:pt>
                <c:pt idx="2">
                  <c:v>85.837950607583622</c:v>
                </c:pt>
                <c:pt idx="3">
                  <c:v>84.956809768136651</c:v>
                </c:pt>
                <c:pt idx="4">
                  <c:v>84.970670811190217</c:v>
                </c:pt>
              </c:numCache>
            </c:numRef>
          </c:val>
          <c:extLst>
            <c:ext xmlns:c16="http://schemas.microsoft.com/office/drawing/2014/chart" uri="{C3380CC4-5D6E-409C-BE32-E72D297353CC}">
              <c16:uniqueId val="{00000000-0C17-460F-915A-7F24514390E4}"/>
            </c:ext>
          </c:extLst>
        </c:ser>
        <c:ser>
          <c:idx val="1"/>
          <c:order val="1"/>
          <c:tx>
            <c:strRef>
              <c:f>'T16'!$N$88</c:f>
              <c:strCache>
                <c:ptCount val="1"/>
                <c:pt idx="0">
                  <c:v>الجامعات والكليات الخاصة</c:v>
                </c:pt>
              </c:strCache>
            </c:strRef>
          </c:tx>
          <c:spPr>
            <a:solidFill>
              <a:srgbClr val="00B4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'T16'!$L$90:$L$94</c:f>
              <c:strCache>
                <c:ptCount val="5"/>
                <c:pt idx="0">
                  <c:v>2011/2012</c:v>
                </c:pt>
                <c:pt idx="1">
                  <c:v>2013/2012</c:v>
                </c:pt>
                <c:pt idx="2">
                  <c:v>2014/2013</c:v>
                </c:pt>
                <c:pt idx="3">
                  <c:v>2015/2014</c:v>
                </c:pt>
                <c:pt idx="4">
                  <c:v>2016/2015</c:v>
                </c:pt>
              </c:strCache>
            </c:strRef>
          </c:cat>
          <c:val>
            <c:numRef>
              <c:f>'T16'!$N$90:$N$94</c:f>
              <c:numCache>
                <c:formatCode>0.0</c:formatCode>
                <c:ptCount val="5"/>
                <c:pt idx="0">
                  <c:v>5.0940412502944046</c:v>
                </c:pt>
                <c:pt idx="1">
                  <c:v>5.4275908978481331</c:v>
                </c:pt>
                <c:pt idx="2">
                  <c:v>5.9769429806142211</c:v>
                </c:pt>
                <c:pt idx="3">
                  <c:v>5.9284276157693059</c:v>
                </c:pt>
                <c:pt idx="4">
                  <c:v>6.2468665396570744</c:v>
                </c:pt>
              </c:numCache>
            </c:numRef>
          </c:val>
          <c:extLst>
            <c:ext xmlns:c16="http://schemas.microsoft.com/office/drawing/2014/chart" uri="{C3380CC4-5D6E-409C-BE32-E72D297353CC}">
              <c16:uniqueId val="{00000001-0C17-460F-915A-7F24514390E4}"/>
            </c:ext>
          </c:extLst>
        </c:ser>
        <c:ser>
          <c:idx val="2"/>
          <c:order val="2"/>
          <c:tx>
            <c:strRef>
              <c:f>'T16'!$O$88</c:f>
              <c:strCache>
                <c:ptCount val="1"/>
                <c:pt idx="0">
                  <c:v>أخرى</c:v>
                </c:pt>
              </c:strCache>
            </c:strRef>
          </c:tx>
          <c:spPr>
            <a:solidFill>
              <a:srgbClr val="21FF7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'T16'!$L$90:$L$94</c:f>
              <c:strCache>
                <c:ptCount val="5"/>
                <c:pt idx="0">
                  <c:v>2011/2012</c:v>
                </c:pt>
                <c:pt idx="1">
                  <c:v>2013/2012</c:v>
                </c:pt>
                <c:pt idx="2">
                  <c:v>2014/2013</c:v>
                </c:pt>
                <c:pt idx="3">
                  <c:v>2015/2014</c:v>
                </c:pt>
                <c:pt idx="4">
                  <c:v>2016/2015</c:v>
                </c:pt>
              </c:strCache>
            </c:strRef>
          </c:cat>
          <c:val>
            <c:numRef>
              <c:f>'T16'!$O$90:$O$94</c:f>
              <c:numCache>
                <c:formatCode>0.0</c:formatCode>
                <c:ptCount val="5"/>
                <c:pt idx="0">
                  <c:v>12.829312607247388</c:v>
                </c:pt>
                <c:pt idx="1">
                  <c:v>10.054415038337865</c:v>
                </c:pt>
                <c:pt idx="2">
                  <c:v>8.1851064118021526</c:v>
                </c:pt>
                <c:pt idx="3">
                  <c:v>9.1147626160940405</c:v>
                </c:pt>
                <c:pt idx="4">
                  <c:v>8.7824626491527056</c:v>
                </c:pt>
              </c:numCache>
            </c:numRef>
          </c:val>
          <c:extLst>
            <c:ext xmlns:c16="http://schemas.microsoft.com/office/drawing/2014/chart" uri="{C3380CC4-5D6E-409C-BE32-E72D297353CC}">
              <c16:uniqueId val="{00000002-0C17-460F-915A-7F24514390E4}"/>
            </c:ext>
          </c:extLst>
        </c:ser>
        <c:dLbls>
          <c:showLegendKey val="0"/>
          <c:showVal val="0"/>
          <c:showCatName val="0"/>
          <c:showSerName val="0"/>
          <c:showPercent val="0"/>
          <c:showBubbleSize val="0"/>
        </c:dLbls>
        <c:gapWidth val="150"/>
        <c:overlap val="100"/>
        <c:axId val="1361217968"/>
        <c:axId val="1361219632"/>
      </c:barChart>
      <c:catAx>
        <c:axId val="1361217968"/>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9632"/>
        <c:crosses val="autoZero"/>
        <c:auto val="1"/>
        <c:lblAlgn val="ctr"/>
        <c:lblOffset val="100"/>
        <c:noMultiLvlLbl val="0"/>
      </c:catAx>
      <c:valAx>
        <c:axId val="136121963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475"/>
              <c:y val="1.045494313210846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2179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0"/>
          <c:order val="0"/>
          <c:tx>
            <c:strRef>
              <c:f>'T03'!$M$47</c:f>
              <c:strCache>
                <c:ptCount val="1"/>
                <c:pt idx="0">
                  <c:v>الإجمالي</c:v>
                </c:pt>
              </c:strCache>
            </c:strRef>
          </c:tx>
          <c:spPr>
            <a:ln w="28575" cap="rnd">
              <a:solidFill>
                <a:srgbClr val="000000"/>
              </a:solidFill>
              <a:round/>
            </a:ln>
            <a:effectLst/>
          </c:spPr>
          <c:marker>
            <c:symbol val="diamond"/>
            <c:size val="6"/>
            <c:spPr>
              <a:solidFill>
                <a:srgbClr val="000000"/>
              </a:solidFill>
              <a:ln w="9525">
                <a:solidFill>
                  <a:srgbClr val="000000"/>
                </a:solidFill>
                <a:tailEnd type="diamond"/>
              </a:ln>
              <a:effectLst/>
            </c:spPr>
          </c:marker>
          <c:cat>
            <c:strRef>
              <c:f>'T03'!$L$49:$L$53</c:f>
              <c:strCache>
                <c:ptCount val="5"/>
                <c:pt idx="0">
                  <c:v>2012/2011</c:v>
                </c:pt>
                <c:pt idx="1">
                  <c:v>2013/2012</c:v>
                </c:pt>
                <c:pt idx="2">
                  <c:v>2014/2013</c:v>
                </c:pt>
                <c:pt idx="3">
                  <c:v>2015/2014</c:v>
                </c:pt>
                <c:pt idx="4">
                  <c:v>2016/2015</c:v>
                </c:pt>
              </c:strCache>
            </c:strRef>
          </c:cat>
          <c:val>
            <c:numRef>
              <c:f>'T03'!$M$49:$M$53</c:f>
              <c:numCache>
                <c:formatCode>_(* #,##0.0_);_(* \(#,##0.0\);_(* "-"??_);_(@_)</c:formatCode>
                <c:ptCount val="5"/>
                <c:pt idx="0">
                  <c:v>135</c:v>
                </c:pt>
                <c:pt idx="1">
                  <c:v>153.1</c:v>
                </c:pt>
                <c:pt idx="2">
                  <c:v>163.5</c:v>
                </c:pt>
                <c:pt idx="3">
                  <c:v>156.6</c:v>
                </c:pt>
                <c:pt idx="4">
                  <c:v>168.4</c:v>
                </c:pt>
              </c:numCache>
            </c:numRef>
          </c:val>
          <c:smooth val="0"/>
          <c:extLst>
            <c:ext xmlns:c16="http://schemas.microsoft.com/office/drawing/2014/chart" uri="{C3380CC4-5D6E-409C-BE32-E72D297353CC}">
              <c16:uniqueId val="{00000001-9AA7-40CD-8950-BBC92F71465F}"/>
            </c:ext>
          </c:extLst>
        </c:ser>
        <c:ser>
          <c:idx val="1"/>
          <c:order val="1"/>
          <c:tx>
            <c:strRef>
              <c:f>'T03'!$N$47</c:f>
              <c:strCache>
                <c:ptCount val="1"/>
                <c:pt idx="0">
                  <c:v>الحكومي</c:v>
                </c:pt>
              </c:strCache>
            </c:strRef>
          </c:tx>
          <c:spPr>
            <a:ln w="28575" cap="rnd">
              <a:solidFill>
                <a:srgbClr val="000000"/>
              </a:solidFill>
              <a:round/>
            </a:ln>
            <a:effectLst/>
          </c:spPr>
          <c:marker>
            <c:symbol val="none"/>
          </c:marker>
          <c:cat>
            <c:strRef>
              <c:f>'T03'!$L$49:$L$53</c:f>
              <c:strCache>
                <c:ptCount val="5"/>
                <c:pt idx="0">
                  <c:v>2012/2011</c:v>
                </c:pt>
                <c:pt idx="1">
                  <c:v>2013/2012</c:v>
                </c:pt>
                <c:pt idx="2">
                  <c:v>2014/2013</c:v>
                </c:pt>
                <c:pt idx="3">
                  <c:v>2015/2014</c:v>
                </c:pt>
                <c:pt idx="4">
                  <c:v>2016/2015</c:v>
                </c:pt>
              </c:strCache>
            </c:strRef>
          </c:cat>
          <c:val>
            <c:numRef>
              <c:f>'T03'!$N$49:$N$53</c:f>
              <c:numCache>
                <c:formatCode>_(* #,##0.0_);_(* \(#,##0.0\);_(* "-"??_);_(@_)</c:formatCode>
                <c:ptCount val="5"/>
                <c:pt idx="0">
                  <c:v>28.8</c:v>
                </c:pt>
                <c:pt idx="1">
                  <c:v>31.1</c:v>
                </c:pt>
                <c:pt idx="2">
                  <c:v>33</c:v>
                </c:pt>
                <c:pt idx="3">
                  <c:v>32.4</c:v>
                </c:pt>
                <c:pt idx="4">
                  <c:v>34</c:v>
                </c:pt>
              </c:numCache>
            </c:numRef>
          </c:val>
          <c:smooth val="0"/>
          <c:extLst>
            <c:ext xmlns:c16="http://schemas.microsoft.com/office/drawing/2014/chart" uri="{C3380CC4-5D6E-409C-BE32-E72D297353CC}">
              <c16:uniqueId val="{00000002-9AA7-40CD-8950-BBC92F71465F}"/>
            </c:ext>
          </c:extLst>
        </c:ser>
        <c:ser>
          <c:idx val="2"/>
          <c:order val="2"/>
          <c:tx>
            <c:strRef>
              <c:f>'T03'!$O$47</c:f>
              <c:strCache>
                <c:ptCount val="1"/>
                <c:pt idx="0">
                  <c:v>الخاص</c:v>
                </c:pt>
              </c:strCache>
            </c:strRef>
          </c:tx>
          <c:spPr>
            <a:ln w="28575" cap="rnd">
              <a:solidFill>
                <a:schemeClr val="tx1"/>
              </a:solidFill>
              <a:prstDash val="dash"/>
              <a:round/>
            </a:ln>
            <a:effectLst/>
          </c:spPr>
          <c:marker>
            <c:symbol val="none"/>
          </c:marker>
          <c:cat>
            <c:strRef>
              <c:f>'T03'!$L$49:$L$53</c:f>
              <c:strCache>
                <c:ptCount val="5"/>
                <c:pt idx="0">
                  <c:v>2012/2011</c:v>
                </c:pt>
                <c:pt idx="1">
                  <c:v>2013/2012</c:v>
                </c:pt>
                <c:pt idx="2">
                  <c:v>2014/2013</c:v>
                </c:pt>
                <c:pt idx="3">
                  <c:v>2015/2014</c:v>
                </c:pt>
                <c:pt idx="4">
                  <c:v>2016/2015</c:v>
                </c:pt>
              </c:strCache>
            </c:strRef>
          </c:cat>
          <c:val>
            <c:numRef>
              <c:f>'T03'!$O$49:$O$53</c:f>
              <c:numCache>
                <c:formatCode>_(* #,##0.0_);_(* \(#,##0.0\);_(* "-"??_);_(@_)</c:formatCode>
                <c:ptCount val="5"/>
                <c:pt idx="0">
                  <c:v>106.2</c:v>
                </c:pt>
                <c:pt idx="1">
                  <c:v>122</c:v>
                </c:pt>
                <c:pt idx="2">
                  <c:v>130.5</c:v>
                </c:pt>
                <c:pt idx="3">
                  <c:v>124.2</c:v>
                </c:pt>
                <c:pt idx="4">
                  <c:v>134.4</c:v>
                </c:pt>
              </c:numCache>
            </c:numRef>
          </c:val>
          <c:smooth val="0"/>
          <c:extLst>
            <c:ext xmlns:c16="http://schemas.microsoft.com/office/drawing/2014/chart" uri="{C3380CC4-5D6E-409C-BE32-E72D297353CC}">
              <c16:uniqueId val="{00000003-9AA7-40CD-8950-BBC92F71465F}"/>
            </c:ext>
          </c:extLst>
        </c:ser>
        <c:dLbls>
          <c:showLegendKey val="0"/>
          <c:showVal val="0"/>
          <c:showCatName val="0"/>
          <c:showSerName val="0"/>
          <c:showPercent val="0"/>
          <c:showBubbleSize val="0"/>
        </c:dLbls>
        <c:marker val="1"/>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2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عدد</a:t>
                </a:r>
                <a:endParaRPr lang="en-US" sz="900"/>
              </a:p>
            </c:rich>
          </c:tx>
          <c:layout>
            <c:manualLayout>
              <c:xMode val="edge"/>
              <c:yMode val="edge"/>
              <c:x val="0.8194166666666667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valAx>
      <c:spPr>
        <a:noFill/>
        <a:ln>
          <a:noFill/>
        </a:ln>
        <a:effectLst/>
      </c:spPr>
    </c:plotArea>
    <c:legend>
      <c:legendPos val="b"/>
      <c:layout>
        <c:manualLayout>
          <c:xMode val="edge"/>
          <c:yMode val="edge"/>
          <c:x val="0.16551399825021873"/>
          <c:y val="0.90798556430446198"/>
          <c:w val="0.6078608923884513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70729506206156856"/>
          <c:y val="2.4683812338299996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30826181532476E-2"/>
          <c:y val="9.7799492916175831E-2"/>
          <c:w val="0.92506917381846754"/>
          <c:h val="0.67478071675984164"/>
        </c:manualLayout>
      </c:layout>
      <c:lineChart>
        <c:grouping val="standard"/>
        <c:varyColors val="0"/>
        <c:ser>
          <c:idx val="0"/>
          <c:order val="0"/>
          <c:tx>
            <c:strRef>
              <c:f>'T17'!$T$7:$T$8</c:f>
              <c:strCache>
                <c:ptCount val="2"/>
                <c:pt idx="0">
                  <c:v>الإجمالي</c:v>
                </c:pt>
                <c:pt idx="1">
                  <c:v>Total</c:v>
                </c:pt>
              </c:strCache>
            </c:strRef>
          </c:tx>
          <c:spPr>
            <a:ln w="28575" cap="rnd">
              <a:solidFill>
                <a:srgbClr val="9D8E59"/>
              </a:solidFill>
              <a:prstDash val="sysDot"/>
              <a:round/>
            </a:ln>
            <a:effectLst/>
          </c:spPr>
          <c:marker>
            <c:symbol val="none"/>
          </c:marker>
          <c:cat>
            <c:strRef>
              <c:f>'T17'!$P$10:$P$13</c:f>
              <c:strCache>
                <c:ptCount val="4"/>
                <c:pt idx="0">
                  <c:v>2011/2012</c:v>
                </c:pt>
                <c:pt idx="1">
                  <c:v>2012/2013</c:v>
                </c:pt>
                <c:pt idx="2">
                  <c:v>2013/2014</c:v>
                </c:pt>
                <c:pt idx="3">
                  <c:v>2014/2015</c:v>
                </c:pt>
              </c:strCache>
            </c:strRef>
          </c:cat>
          <c:val>
            <c:numRef>
              <c:f>'T17'!$T$10:$T$12</c:f>
              <c:numCache>
                <c:formatCode>0.0</c:formatCode>
                <c:ptCount val="3"/>
                <c:pt idx="0">
                  <c:v>27.2</c:v>
                </c:pt>
                <c:pt idx="1">
                  <c:v>27.506849315068493</c:v>
                </c:pt>
                <c:pt idx="2">
                  <c:v>9.4542329179200699</c:v>
                </c:pt>
              </c:numCache>
            </c:numRef>
          </c:val>
          <c:smooth val="0"/>
          <c:extLst>
            <c:ext xmlns:c16="http://schemas.microsoft.com/office/drawing/2014/chart" uri="{C3380CC4-5D6E-409C-BE32-E72D297353CC}">
              <c16:uniqueId val="{00000000-64C9-4B09-ACD4-320573FAC379}"/>
            </c:ext>
          </c:extLst>
        </c:ser>
        <c:ser>
          <c:idx val="1"/>
          <c:order val="1"/>
          <c:tx>
            <c:strRef>
              <c:f>'T17'!$U$7:$U$8</c:f>
              <c:strCache>
                <c:ptCount val="2"/>
                <c:pt idx="0">
                  <c:v>حكومي</c:v>
                </c:pt>
                <c:pt idx="1">
                  <c:v>Governmental </c:v>
                </c:pt>
              </c:strCache>
            </c:strRef>
          </c:tx>
          <c:spPr>
            <a:ln w="28575" cap="rnd">
              <a:solidFill>
                <a:srgbClr val="C4BA97"/>
              </a:solidFill>
              <a:round/>
            </a:ln>
            <a:effectLst/>
          </c:spPr>
          <c:marker>
            <c:symbol val="none"/>
          </c:marker>
          <c:cat>
            <c:strRef>
              <c:f>'T17'!$P$10:$P$13</c:f>
              <c:strCache>
                <c:ptCount val="4"/>
                <c:pt idx="0">
                  <c:v>2011/2012</c:v>
                </c:pt>
                <c:pt idx="1">
                  <c:v>2012/2013</c:v>
                </c:pt>
                <c:pt idx="2">
                  <c:v>2013/2014</c:v>
                </c:pt>
                <c:pt idx="3">
                  <c:v>2014/2015</c:v>
                </c:pt>
              </c:strCache>
            </c:strRef>
          </c:cat>
          <c:val>
            <c:numRef>
              <c:f>'T17'!$U$10:$U$12</c:f>
              <c:numCache>
                <c:formatCode>0.0</c:formatCode>
                <c:ptCount val="3"/>
                <c:pt idx="0">
                  <c:v>39.6</c:v>
                </c:pt>
                <c:pt idx="1">
                  <c:v>51.697699890470972</c:v>
                </c:pt>
                <c:pt idx="2">
                  <c:v>12.92418772563177</c:v>
                </c:pt>
              </c:numCache>
            </c:numRef>
          </c:val>
          <c:smooth val="0"/>
          <c:extLst>
            <c:ext xmlns:c16="http://schemas.microsoft.com/office/drawing/2014/chart" uri="{C3380CC4-5D6E-409C-BE32-E72D297353CC}">
              <c16:uniqueId val="{00000001-64C9-4B09-ACD4-320573FAC379}"/>
            </c:ext>
          </c:extLst>
        </c:ser>
        <c:ser>
          <c:idx val="2"/>
          <c:order val="2"/>
          <c:tx>
            <c:strRef>
              <c:f>'T17'!$V$7:$V$8</c:f>
              <c:strCache>
                <c:ptCount val="2"/>
                <c:pt idx="0">
                  <c:v>خاص</c:v>
                </c:pt>
                <c:pt idx="1">
                  <c:v>Private</c:v>
                </c:pt>
              </c:strCache>
            </c:strRef>
          </c:tx>
          <c:spPr>
            <a:ln w="28575" cap="rnd">
              <a:solidFill>
                <a:srgbClr val="9D8E59"/>
              </a:solidFill>
              <a:round/>
            </a:ln>
            <a:effectLst/>
          </c:spPr>
          <c:marker>
            <c:symbol val="none"/>
          </c:marker>
          <c:cat>
            <c:strRef>
              <c:f>'T17'!$P$10:$P$13</c:f>
              <c:strCache>
                <c:ptCount val="4"/>
                <c:pt idx="0">
                  <c:v>2011/2012</c:v>
                </c:pt>
                <c:pt idx="1">
                  <c:v>2012/2013</c:v>
                </c:pt>
                <c:pt idx="2">
                  <c:v>2013/2014</c:v>
                </c:pt>
                <c:pt idx="3">
                  <c:v>2014/2015</c:v>
                </c:pt>
              </c:strCache>
            </c:strRef>
          </c:cat>
          <c:val>
            <c:numRef>
              <c:f>'T17'!$V$10:$V$13</c:f>
              <c:numCache>
                <c:formatCode>0.0</c:formatCode>
                <c:ptCount val="4"/>
                <c:pt idx="0">
                  <c:v>16.7</c:v>
                </c:pt>
                <c:pt idx="1">
                  <c:v>3.2894736842105261</c:v>
                </c:pt>
                <c:pt idx="2">
                  <c:v>4.3524416135881099</c:v>
                </c:pt>
                <c:pt idx="3">
                  <c:v>0.3051881993896236</c:v>
                </c:pt>
              </c:numCache>
            </c:numRef>
          </c:val>
          <c:smooth val="0"/>
          <c:extLst>
            <c:ext xmlns:c16="http://schemas.microsoft.com/office/drawing/2014/chart" uri="{C3380CC4-5D6E-409C-BE32-E72D297353CC}">
              <c16:uniqueId val="{00000002-64C9-4B09-ACD4-320573FAC379}"/>
            </c:ext>
          </c:extLst>
        </c:ser>
        <c:dLbls>
          <c:showLegendKey val="0"/>
          <c:showVal val="0"/>
          <c:showCatName val="0"/>
          <c:showSerName val="0"/>
          <c:showPercent val="0"/>
          <c:showBubbleSize val="0"/>
        </c:dLbls>
        <c:smooth val="0"/>
        <c:axId val="1665484416"/>
        <c:axId val="1665474080"/>
      </c:lineChart>
      <c:catAx>
        <c:axId val="166548441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289950110321285"/>
              <c:y val="0.9139418462511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5474080"/>
        <c:crosses val="autoZero"/>
        <c:auto val="1"/>
        <c:lblAlgn val="ctr"/>
        <c:lblOffset val="100"/>
        <c:noMultiLvlLbl val="0"/>
      </c:catAx>
      <c:valAx>
        <c:axId val="1665474080"/>
        <c:scaling>
          <c:orientation val="minMax"/>
          <c:max val="55"/>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8799457071699998E-2"/>
              <c:y val="5.3732022288016951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84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7525555555555555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1001388888888896E-2"/>
          <c:w val="0.92489826388888885"/>
          <c:h val="0.68251666666666666"/>
        </c:manualLayout>
      </c:layout>
      <c:lineChart>
        <c:grouping val="standard"/>
        <c:varyColors val="0"/>
        <c:ser>
          <c:idx val="0"/>
          <c:order val="0"/>
          <c:tx>
            <c:strRef>
              <c:f>'T17'!$W$7:$W$8</c:f>
              <c:strCache>
                <c:ptCount val="2"/>
                <c:pt idx="0">
                  <c:v>الإجمالي</c:v>
                </c:pt>
                <c:pt idx="1">
                  <c:v>Total</c:v>
                </c:pt>
              </c:strCache>
            </c:strRef>
          </c:tx>
          <c:spPr>
            <a:ln w="28575" cap="rnd">
              <a:solidFill>
                <a:srgbClr val="9D8E59"/>
              </a:solidFill>
              <a:prstDash val="sysDot"/>
              <a:round/>
            </a:ln>
            <a:effectLst/>
          </c:spPr>
          <c:marker>
            <c:symbol val="none"/>
          </c:marker>
          <c:dLbls>
            <c:delete val="1"/>
          </c:dLbls>
          <c:cat>
            <c:strRef>
              <c:f>'T17'!$P$10:$P$13</c:f>
              <c:strCache>
                <c:ptCount val="4"/>
                <c:pt idx="0">
                  <c:v>2011/2012</c:v>
                </c:pt>
                <c:pt idx="1">
                  <c:v>2012/2013</c:v>
                </c:pt>
                <c:pt idx="2">
                  <c:v>2013/2014</c:v>
                </c:pt>
                <c:pt idx="3">
                  <c:v>2014/2015</c:v>
                </c:pt>
              </c:strCache>
            </c:strRef>
          </c:cat>
          <c:val>
            <c:numRef>
              <c:f>'T17'!$W$10:$W$13</c:f>
              <c:numCache>
                <c:formatCode>0.0</c:formatCode>
                <c:ptCount val="4"/>
                <c:pt idx="0">
                  <c:v>18.600000000000001</c:v>
                </c:pt>
                <c:pt idx="1">
                  <c:v>14.885496183206106</c:v>
                </c:pt>
                <c:pt idx="2">
                  <c:v>14.285714285714285</c:v>
                </c:pt>
                <c:pt idx="3">
                  <c:v>11.337209302325581</c:v>
                </c:pt>
              </c:numCache>
            </c:numRef>
          </c:val>
          <c:smooth val="0"/>
          <c:extLst>
            <c:ext xmlns:c16="http://schemas.microsoft.com/office/drawing/2014/chart" uri="{C3380CC4-5D6E-409C-BE32-E72D297353CC}">
              <c16:uniqueId val="{00000000-AD2F-443F-BF04-C1DE5D49B947}"/>
            </c:ext>
          </c:extLst>
        </c:ser>
        <c:ser>
          <c:idx val="1"/>
          <c:order val="1"/>
          <c:tx>
            <c:strRef>
              <c:f>'T17'!$X$7:$X$8</c:f>
              <c:strCache>
                <c:ptCount val="2"/>
                <c:pt idx="0">
                  <c:v>حكومي</c:v>
                </c:pt>
                <c:pt idx="1">
                  <c:v>Governmental </c:v>
                </c:pt>
              </c:strCache>
            </c:strRef>
          </c:tx>
          <c:spPr>
            <a:ln w="28575" cap="rnd">
              <a:solidFill>
                <a:srgbClr val="C4BA97"/>
              </a:solidFill>
              <a:round/>
            </a:ln>
            <a:effectLst/>
          </c:spPr>
          <c:marker>
            <c:symbol val="none"/>
          </c:marker>
          <c:dLbls>
            <c:delete val="1"/>
          </c:dLbls>
          <c:cat>
            <c:strRef>
              <c:f>'T17'!$P$10:$P$13</c:f>
              <c:strCache>
                <c:ptCount val="4"/>
                <c:pt idx="0">
                  <c:v>2011/2012</c:v>
                </c:pt>
                <c:pt idx="1">
                  <c:v>2012/2013</c:v>
                </c:pt>
                <c:pt idx="2">
                  <c:v>2013/2014</c:v>
                </c:pt>
                <c:pt idx="3">
                  <c:v>2014/2015</c:v>
                </c:pt>
              </c:strCache>
            </c:strRef>
          </c:cat>
          <c:val>
            <c:numRef>
              <c:f>'T17'!$X$10:$X$13</c:f>
              <c:numCache>
                <c:formatCode>0.0</c:formatCode>
                <c:ptCount val="4"/>
                <c:pt idx="0">
                  <c:v>2.8</c:v>
                </c:pt>
                <c:pt idx="1">
                  <c:v>35.135135135135137</c:v>
                </c:pt>
                <c:pt idx="2">
                  <c:v>32</c:v>
                </c:pt>
                <c:pt idx="3">
                  <c:v>0</c:v>
                </c:pt>
              </c:numCache>
            </c:numRef>
          </c:val>
          <c:smooth val="0"/>
          <c:extLst>
            <c:ext xmlns:c16="http://schemas.microsoft.com/office/drawing/2014/chart" uri="{C3380CC4-5D6E-409C-BE32-E72D297353CC}">
              <c16:uniqueId val="{00000001-AD2F-443F-BF04-C1DE5D49B947}"/>
            </c:ext>
          </c:extLst>
        </c:ser>
        <c:ser>
          <c:idx val="2"/>
          <c:order val="2"/>
          <c:tx>
            <c:strRef>
              <c:f>'T17'!$Y$7:$Y$8</c:f>
              <c:strCache>
                <c:ptCount val="2"/>
                <c:pt idx="0">
                  <c:v>خاص</c:v>
                </c:pt>
                <c:pt idx="1">
                  <c:v>Private</c:v>
                </c:pt>
              </c:strCache>
            </c:strRef>
          </c:tx>
          <c:spPr>
            <a:ln w="28575" cap="rnd">
              <a:solidFill>
                <a:srgbClr val="9D8E59"/>
              </a:solidFill>
              <a:round/>
            </a:ln>
            <a:effectLst/>
          </c:spPr>
          <c:marker>
            <c:symbol val="none"/>
          </c:marker>
          <c:dLbls>
            <c:delete val="1"/>
          </c:dLbls>
          <c:cat>
            <c:strRef>
              <c:f>'T17'!$P$10:$P$13</c:f>
              <c:strCache>
                <c:ptCount val="4"/>
                <c:pt idx="0">
                  <c:v>2011/2012</c:v>
                </c:pt>
                <c:pt idx="1">
                  <c:v>2012/2013</c:v>
                </c:pt>
                <c:pt idx="2">
                  <c:v>2013/2014</c:v>
                </c:pt>
                <c:pt idx="3">
                  <c:v>2014/2015</c:v>
                </c:pt>
              </c:strCache>
            </c:strRef>
          </c:cat>
          <c:val>
            <c:numRef>
              <c:f>'T17'!$Y$10:$Y$13</c:f>
              <c:numCache>
                <c:formatCode>0.0</c:formatCode>
                <c:ptCount val="4"/>
                <c:pt idx="0">
                  <c:v>21.6</c:v>
                </c:pt>
                <c:pt idx="1">
                  <c:v>11.555555555555555</c:v>
                </c:pt>
                <c:pt idx="2">
                  <c:v>10.756972111553784</c:v>
                </c:pt>
                <c:pt idx="3">
                  <c:v>14.028776978417264</c:v>
                </c:pt>
              </c:numCache>
            </c:numRef>
          </c:val>
          <c:smooth val="0"/>
          <c:extLst>
            <c:ext xmlns:c16="http://schemas.microsoft.com/office/drawing/2014/chart" uri="{C3380CC4-5D6E-409C-BE32-E72D297353CC}">
              <c16:uniqueId val="{00000002-AD2F-443F-BF04-C1DE5D49B947}"/>
            </c:ext>
          </c:extLst>
        </c:ser>
        <c:dLbls>
          <c:dLblPos val="t"/>
          <c:showLegendKey val="0"/>
          <c:showVal val="1"/>
          <c:showCatName val="0"/>
          <c:showSerName val="0"/>
          <c:showPercent val="0"/>
          <c:showBubbleSize val="0"/>
        </c:dLbls>
        <c:smooth val="0"/>
        <c:axId val="1665476800"/>
        <c:axId val="1665486592"/>
      </c:lineChart>
      <c:catAx>
        <c:axId val="166547680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716215277777776"/>
              <c:y val="0.914468055555555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5486592"/>
        <c:crosses val="autoZero"/>
        <c:auto val="1"/>
        <c:lblAlgn val="ctr"/>
        <c:lblOffset val="100"/>
        <c:noMultiLvlLbl val="0"/>
      </c:catAx>
      <c:valAx>
        <c:axId val="1665486592"/>
        <c:scaling>
          <c:orientation val="minMax"/>
          <c:max val="55"/>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6389583333333331E-2"/>
              <c:y val="2.8148148148147636E-4"/>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768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67406874999999999"/>
          <c:y val="2.7953703703703699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7.6901388888888894E-2"/>
          <c:w val="0.92489826388888885"/>
          <c:h val="0.51390034722222222"/>
        </c:manualLayout>
      </c:layout>
      <c:lineChart>
        <c:grouping val="standard"/>
        <c:varyColors val="0"/>
        <c:ser>
          <c:idx val="0"/>
          <c:order val="0"/>
          <c:tx>
            <c:strRef>
              <c:f>'T17'!$Z$7:$Z$8</c:f>
              <c:strCache>
                <c:ptCount val="2"/>
                <c:pt idx="0">
                  <c:v>الإجمالي</c:v>
                </c:pt>
                <c:pt idx="1">
                  <c:v>Total</c:v>
                </c:pt>
              </c:strCache>
            </c:strRef>
          </c:tx>
          <c:spPr>
            <a:ln w="28575" cap="rnd">
              <a:solidFill>
                <a:srgbClr val="9D8E59"/>
              </a:solidFill>
              <a:prstDash val="sysDot"/>
              <a:round/>
            </a:ln>
            <a:effectLst/>
          </c:spPr>
          <c:marker>
            <c:symbol val="none"/>
          </c:marker>
          <c:cat>
            <c:strRef>
              <c:f>'T17'!$P$10:$P$13</c:f>
              <c:strCache>
                <c:ptCount val="4"/>
                <c:pt idx="0">
                  <c:v>2011/2012</c:v>
                </c:pt>
                <c:pt idx="1">
                  <c:v>2012/2013</c:v>
                </c:pt>
                <c:pt idx="2">
                  <c:v>2013/2014</c:v>
                </c:pt>
                <c:pt idx="3">
                  <c:v>2014/2015</c:v>
                </c:pt>
              </c:strCache>
            </c:strRef>
          </c:cat>
          <c:val>
            <c:numRef>
              <c:f>'T17'!$Z$10:$Z$13</c:f>
              <c:numCache>
                <c:formatCode>0.0</c:formatCode>
                <c:ptCount val="4"/>
                <c:pt idx="0">
                  <c:v>2.5</c:v>
                </c:pt>
                <c:pt idx="1">
                  <c:v>4.1825095057034218</c:v>
                </c:pt>
                <c:pt idx="2">
                  <c:v>12.773722627737227</c:v>
                </c:pt>
                <c:pt idx="3" formatCode="0.00">
                  <c:v>0.97087378640776689</c:v>
                </c:pt>
              </c:numCache>
            </c:numRef>
          </c:val>
          <c:smooth val="0"/>
          <c:extLst>
            <c:ext xmlns:c16="http://schemas.microsoft.com/office/drawing/2014/chart" uri="{C3380CC4-5D6E-409C-BE32-E72D297353CC}">
              <c16:uniqueId val="{00000000-D25A-444A-A36A-6199B2CB55F0}"/>
            </c:ext>
          </c:extLst>
        </c:ser>
        <c:ser>
          <c:idx val="1"/>
          <c:order val="1"/>
          <c:tx>
            <c:strRef>
              <c:f>'T17'!$AA$7:$AA$8</c:f>
              <c:strCache>
                <c:ptCount val="2"/>
                <c:pt idx="0">
                  <c:v>حكومي</c:v>
                </c:pt>
                <c:pt idx="1">
                  <c:v>Governmental </c:v>
                </c:pt>
              </c:strCache>
            </c:strRef>
          </c:tx>
          <c:spPr>
            <a:ln w="28575" cap="rnd">
              <a:solidFill>
                <a:srgbClr val="C4BA97"/>
              </a:solidFill>
              <a:round/>
            </a:ln>
            <a:effectLst/>
          </c:spPr>
          <c:marker>
            <c:symbol val="none"/>
          </c:marker>
          <c:cat>
            <c:strRef>
              <c:f>'T17'!$P$10:$P$13</c:f>
              <c:strCache>
                <c:ptCount val="4"/>
                <c:pt idx="0">
                  <c:v>2011/2012</c:v>
                </c:pt>
                <c:pt idx="1">
                  <c:v>2012/2013</c:v>
                </c:pt>
                <c:pt idx="2">
                  <c:v>2013/2014</c:v>
                </c:pt>
                <c:pt idx="3">
                  <c:v>2014/2015</c:v>
                </c:pt>
              </c:strCache>
            </c:strRef>
          </c:cat>
          <c:val>
            <c:numRef>
              <c:f>'T17'!$AA$10:$AA$13</c:f>
              <c:numCache>
                <c:formatCode>0.0</c:formatCode>
                <c:ptCount val="4"/>
                <c:pt idx="0">
                  <c:v>1.9</c:v>
                </c:pt>
                <c:pt idx="1">
                  <c:v>5</c:v>
                </c:pt>
                <c:pt idx="2">
                  <c:v>15.873015873015872</c:v>
                </c:pt>
                <c:pt idx="3" formatCode="0.00">
                  <c:v>0.97847358121330719</c:v>
                </c:pt>
              </c:numCache>
            </c:numRef>
          </c:val>
          <c:smooth val="0"/>
          <c:extLst>
            <c:ext xmlns:c16="http://schemas.microsoft.com/office/drawing/2014/chart" uri="{C3380CC4-5D6E-409C-BE32-E72D297353CC}">
              <c16:uniqueId val="{00000001-D25A-444A-A36A-6199B2CB55F0}"/>
            </c:ext>
          </c:extLst>
        </c:ser>
        <c:ser>
          <c:idx val="2"/>
          <c:order val="2"/>
          <c:tx>
            <c:strRef>
              <c:f>'T17'!$AB$7:$AB$8</c:f>
              <c:strCache>
                <c:ptCount val="2"/>
                <c:pt idx="0">
                  <c:v>خاص</c:v>
                </c:pt>
                <c:pt idx="1">
                  <c:v>Private</c:v>
                </c:pt>
              </c:strCache>
            </c:strRef>
          </c:tx>
          <c:spPr>
            <a:ln w="28575" cap="rnd">
              <a:solidFill>
                <a:srgbClr val="9D8E59"/>
              </a:solidFill>
              <a:round/>
            </a:ln>
            <a:effectLst/>
          </c:spPr>
          <c:marker>
            <c:symbol val="none"/>
          </c:marker>
          <c:cat>
            <c:strRef>
              <c:f>'T17'!$P$10:$P$13</c:f>
              <c:strCache>
                <c:ptCount val="4"/>
                <c:pt idx="0">
                  <c:v>2011/2012</c:v>
                </c:pt>
                <c:pt idx="1">
                  <c:v>2012/2013</c:v>
                </c:pt>
                <c:pt idx="2">
                  <c:v>2013/2014</c:v>
                </c:pt>
                <c:pt idx="3">
                  <c:v>2014/2015</c:v>
                </c:pt>
              </c:strCache>
            </c:strRef>
          </c:cat>
          <c:val>
            <c:numRef>
              <c:f>'T17'!$AB$10:$AB$13</c:f>
              <c:numCache>
                <c:formatCode>0.0</c:formatCode>
                <c:ptCount val="4"/>
                <c:pt idx="0">
                  <c:v>5</c:v>
                </c:pt>
                <c:pt idx="1">
                  <c:v>0.94339622641509435</c:v>
                </c:pt>
                <c:pt idx="2">
                  <c:v>0</c:v>
                </c:pt>
                <c:pt idx="3" formatCode="0.00">
                  <c:v>0.93457943925233633</c:v>
                </c:pt>
              </c:numCache>
            </c:numRef>
          </c:val>
          <c:smooth val="0"/>
          <c:extLst>
            <c:ext xmlns:c16="http://schemas.microsoft.com/office/drawing/2014/chart" uri="{C3380CC4-5D6E-409C-BE32-E72D297353CC}">
              <c16:uniqueId val="{00000002-D25A-444A-A36A-6199B2CB55F0}"/>
            </c:ext>
          </c:extLst>
        </c:ser>
        <c:dLbls>
          <c:showLegendKey val="0"/>
          <c:showVal val="0"/>
          <c:showCatName val="0"/>
          <c:showSerName val="0"/>
          <c:showPercent val="0"/>
          <c:showBubbleSize val="0"/>
        </c:dLbls>
        <c:smooth val="0"/>
        <c:axId val="1665475712"/>
        <c:axId val="1665482784"/>
      </c:lineChart>
      <c:catAx>
        <c:axId val="166547571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032777777777775"/>
              <c:y val="0.697777430555555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5482784"/>
        <c:crosses val="autoZero"/>
        <c:auto val="1"/>
        <c:lblAlgn val="ctr"/>
        <c:lblOffset val="100"/>
        <c:noMultiLvlLbl val="0"/>
      </c:catAx>
      <c:valAx>
        <c:axId val="1665482784"/>
        <c:scaling>
          <c:orientation val="minMax"/>
          <c:max val="55"/>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1442013888888888E-2"/>
              <c:y val="2.7024305555555573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75712"/>
        <c:crosses val="autoZero"/>
        <c:crossBetween val="between"/>
        <c:majorUnit val="10"/>
      </c:valAx>
      <c:spPr>
        <a:noFill/>
        <a:ln>
          <a:noFill/>
        </a:ln>
        <a:effectLst/>
      </c:spPr>
    </c:plotArea>
    <c:legend>
      <c:legendPos val="b"/>
      <c:layout>
        <c:manualLayout>
          <c:xMode val="edge"/>
          <c:yMode val="edge"/>
          <c:x val="8.0438541666666682E-2"/>
          <c:y val="0.8365097222222222"/>
          <c:w val="0.83577673611111114"/>
          <c:h val="0.1634903108375820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chemeClr val="tx1">
                    <a:lumMod val="65000"/>
                    <a:lumOff val="35000"/>
                  </a:schemeClr>
                </a:solidFill>
                <a:latin typeface="+mn-lt"/>
                <a:ea typeface="+mn-ea"/>
                <a:cs typeface="+mn-cs"/>
              </a:defRPr>
            </a:pPr>
            <a:r>
              <a:rPr lang="ar-OM" sz="1200"/>
              <a:t>البحرين </a:t>
            </a:r>
            <a:r>
              <a:rPr lang="en-US" sz="1200"/>
              <a:t>Bahrain </a:t>
            </a:r>
          </a:p>
        </c:rich>
      </c:tx>
      <c:layout>
        <c:manualLayout>
          <c:xMode val="edge"/>
          <c:yMode val="edge"/>
          <c:x val="0.64476006944444453"/>
          <c:y val="0"/>
        </c:manualLayout>
      </c:layout>
      <c:overlay val="0"/>
      <c:spPr>
        <a:noFill/>
        <a:ln>
          <a:noFill/>
        </a:ln>
        <a:effectLst/>
      </c:spPr>
      <c:txPr>
        <a:bodyPr rot="0" spcFirstLastPara="1" vertOverflow="ellipsis" vert="horz" wrap="square" anchor="ctr" anchorCtr="1"/>
        <a:lstStyle/>
        <a:p>
          <a:pPr>
            <a:defRPr lang="en-US"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9618055555555543E-2"/>
          <c:w val="0.92489826388888885"/>
          <c:h val="0.68363935185185187"/>
        </c:manualLayout>
      </c:layout>
      <c:lineChart>
        <c:grouping val="standard"/>
        <c:varyColors val="0"/>
        <c:ser>
          <c:idx val="0"/>
          <c:order val="0"/>
          <c:tx>
            <c:strRef>
              <c:f>'T18'!$O$7:$O$8</c:f>
              <c:strCache>
                <c:ptCount val="2"/>
                <c:pt idx="0">
                  <c:v>الإجمالي</c:v>
                </c:pt>
                <c:pt idx="1">
                  <c:v>Total</c:v>
                </c:pt>
              </c:strCache>
            </c:strRef>
          </c:tx>
          <c:spPr>
            <a:ln w="28575" cap="rnd">
              <a:solidFill>
                <a:srgbClr val="9D8E59"/>
              </a:solidFill>
              <a:prstDash val="sysDot"/>
              <a:round/>
            </a:ln>
            <a:effectLst/>
          </c:spPr>
          <c:marker>
            <c:symbol val="none"/>
          </c:marker>
          <c:cat>
            <c:strRef>
              <c:f>'T18'!$N$10:$N$13</c:f>
              <c:strCache>
                <c:ptCount val="4"/>
                <c:pt idx="0">
                  <c:v>2012/2011</c:v>
                </c:pt>
                <c:pt idx="1">
                  <c:v>2013/2012</c:v>
                </c:pt>
                <c:pt idx="2">
                  <c:v>2014/2013</c:v>
                </c:pt>
                <c:pt idx="3">
                  <c:v>2015/2014</c:v>
                </c:pt>
              </c:strCache>
            </c:strRef>
          </c:cat>
          <c:val>
            <c:numRef>
              <c:f>'T18'!$O$10:$O$13</c:f>
              <c:numCache>
                <c:formatCode>0.0</c:formatCode>
                <c:ptCount val="4"/>
                <c:pt idx="0">
                  <c:v>2.2304832713754648</c:v>
                </c:pt>
                <c:pt idx="1">
                  <c:v>1.0909090909090911</c:v>
                </c:pt>
                <c:pt idx="2">
                  <c:v>0.35971223021582738</c:v>
                </c:pt>
                <c:pt idx="3" formatCode="0.00">
                  <c:v>0.71684587813620071</c:v>
                </c:pt>
              </c:numCache>
            </c:numRef>
          </c:val>
          <c:smooth val="0"/>
          <c:extLst>
            <c:ext xmlns:c16="http://schemas.microsoft.com/office/drawing/2014/chart" uri="{C3380CC4-5D6E-409C-BE32-E72D297353CC}">
              <c16:uniqueId val="{00000000-86A4-4685-BDC2-5CEC4974B320}"/>
            </c:ext>
          </c:extLst>
        </c:ser>
        <c:ser>
          <c:idx val="1"/>
          <c:order val="1"/>
          <c:tx>
            <c:strRef>
              <c:f>'T18'!$P$7:$P$8</c:f>
              <c:strCache>
                <c:ptCount val="2"/>
                <c:pt idx="0">
                  <c:v>حكومي</c:v>
                </c:pt>
                <c:pt idx="1">
                  <c:v>Governmental </c:v>
                </c:pt>
              </c:strCache>
            </c:strRef>
          </c:tx>
          <c:spPr>
            <a:ln w="28575" cap="rnd">
              <a:solidFill>
                <a:srgbClr val="C4BA97"/>
              </a:solidFill>
              <a:round/>
            </a:ln>
            <a:effectLst/>
          </c:spPr>
          <c:marker>
            <c:symbol val="none"/>
          </c:marker>
          <c:cat>
            <c:strRef>
              <c:f>'T18'!$N$10:$N$13</c:f>
              <c:strCache>
                <c:ptCount val="4"/>
                <c:pt idx="0">
                  <c:v>2012/2011</c:v>
                </c:pt>
                <c:pt idx="1">
                  <c:v>2013/2012</c:v>
                </c:pt>
                <c:pt idx="2">
                  <c:v>2014/2013</c:v>
                </c:pt>
                <c:pt idx="3">
                  <c:v>2015/2014</c:v>
                </c:pt>
              </c:strCache>
            </c:strRef>
          </c:cat>
          <c:val>
            <c:numRef>
              <c:f>'T18'!$P$10:$P$13</c:f>
              <c:numCache>
                <c:formatCode>0.0</c:formatCode>
                <c:ptCount val="4"/>
                <c:pt idx="0">
                  <c:v>0.99009900990099009</c:v>
                </c:pt>
                <c:pt idx="1">
                  <c:v>9.8039215686274508E-2</c:v>
                </c:pt>
                <c:pt idx="2" formatCode="General">
                  <c:v>0</c:v>
                </c:pt>
                <c:pt idx="3" formatCode="0.00">
                  <c:v>0.48543689320388345</c:v>
                </c:pt>
              </c:numCache>
            </c:numRef>
          </c:val>
          <c:smooth val="0"/>
          <c:extLst>
            <c:ext xmlns:c16="http://schemas.microsoft.com/office/drawing/2014/chart" uri="{C3380CC4-5D6E-409C-BE32-E72D297353CC}">
              <c16:uniqueId val="{00000001-86A4-4685-BDC2-5CEC4974B320}"/>
            </c:ext>
          </c:extLst>
        </c:ser>
        <c:ser>
          <c:idx val="2"/>
          <c:order val="2"/>
          <c:tx>
            <c:strRef>
              <c:f>'T18'!$Q$7:$Q$8</c:f>
              <c:strCache>
                <c:ptCount val="2"/>
                <c:pt idx="0">
                  <c:v>خاص</c:v>
                </c:pt>
                <c:pt idx="1">
                  <c:v>Private</c:v>
                </c:pt>
              </c:strCache>
            </c:strRef>
          </c:tx>
          <c:spPr>
            <a:ln w="28575" cap="rnd">
              <a:solidFill>
                <a:srgbClr val="9D8E59"/>
              </a:solidFill>
              <a:round/>
            </a:ln>
            <a:effectLst/>
          </c:spPr>
          <c:marker>
            <c:symbol val="none"/>
          </c:marker>
          <c:cat>
            <c:strRef>
              <c:f>'T18'!$N$10:$N$13</c:f>
              <c:strCache>
                <c:ptCount val="4"/>
                <c:pt idx="0">
                  <c:v>2012/2011</c:v>
                </c:pt>
                <c:pt idx="1">
                  <c:v>2013/2012</c:v>
                </c:pt>
                <c:pt idx="2">
                  <c:v>2014/2013</c:v>
                </c:pt>
                <c:pt idx="3">
                  <c:v>2015/2014</c:v>
                </c:pt>
              </c:strCache>
            </c:strRef>
          </c:cat>
          <c:val>
            <c:numRef>
              <c:f>'T18'!$Q$10:$Q$13</c:f>
              <c:numCache>
                <c:formatCode>0.0</c:formatCode>
                <c:ptCount val="4"/>
                <c:pt idx="0">
                  <c:v>5.9701492537313428</c:v>
                </c:pt>
                <c:pt idx="1">
                  <c:v>1.4084507042253522</c:v>
                </c:pt>
                <c:pt idx="2">
                  <c:v>1.3888888888888888</c:v>
                </c:pt>
                <c:pt idx="3" formatCode="0.00">
                  <c:v>1.3698630136986301</c:v>
                </c:pt>
              </c:numCache>
            </c:numRef>
          </c:val>
          <c:smooth val="0"/>
          <c:extLst>
            <c:ext xmlns:c16="http://schemas.microsoft.com/office/drawing/2014/chart" uri="{C3380CC4-5D6E-409C-BE32-E72D297353CC}">
              <c16:uniqueId val="{00000002-86A4-4685-BDC2-5CEC4974B320}"/>
            </c:ext>
          </c:extLst>
        </c:ser>
        <c:dLbls>
          <c:showLegendKey val="0"/>
          <c:showVal val="0"/>
          <c:showCatName val="0"/>
          <c:showSerName val="0"/>
          <c:showPercent val="0"/>
          <c:showBubbleSize val="0"/>
        </c:dLbls>
        <c:smooth val="0"/>
        <c:axId val="1665479520"/>
        <c:axId val="1665480608"/>
      </c:lineChart>
      <c:catAx>
        <c:axId val="1665479520"/>
        <c:scaling>
          <c:orientation val="minMax"/>
        </c:scaling>
        <c:delete val="0"/>
        <c:axPos val="b"/>
        <c:title>
          <c:tx>
            <c:rich>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r>
                  <a:rPr lang="en-US" sz="900" b="0"/>
                  <a:t>Academic Year </a:t>
                </a:r>
                <a:r>
                  <a:rPr lang="ar-OM" sz="900" b="0"/>
                  <a:t>العام الأكاديمي </a:t>
                </a:r>
                <a:endParaRPr lang="en-US" sz="900" b="0"/>
              </a:p>
            </c:rich>
          </c:tx>
          <c:layout>
            <c:manualLayout>
              <c:xMode val="edge"/>
              <c:yMode val="edge"/>
              <c:x val="0.31478125000000001"/>
              <c:y val="0.9163138888888890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n-US"/>
          </a:p>
        </c:txPr>
        <c:crossAx val="1665480608"/>
        <c:crosses val="autoZero"/>
        <c:auto val="1"/>
        <c:lblAlgn val="ctr"/>
        <c:lblOffset val="100"/>
        <c:noMultiLvlLbl val="0"/>
      </c:catAx>
      <c:valAx>
        <c:axId val="1665480608"/>
        <c:scaling>
          <c:orientation val="minMax"/>
          <c:max val="15"/>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lang="en-US" sz="900" b="0" i="0" u="none" strike="noStrike" kern="1200" baseline="0">
                    <a:solidFill>
                      <a:schemeClr val="tx1">
                        <a:lumMod val="65000"/>
                        <a:lumOff val="35000"/>
                      </a:schemeClr>
                    </a:solidFill>
                    <a:latin typeface="+mn-lt"/>
                    <a:ea typeface="+mn-ea"/>
                    <a:cs typeface="+mn-cs"/>
                  </a:defRPr>
                </a:pPr>
                <a:r>
                  <a:rPr lang="en-US" sz="900" b="0"/>
                  <a:t>%</a:t>
                </a:r>
              </a:p>
            </c:rich>
          </c:tx>
          <c:layout>
            <c:manualLayout>
              <c:xMode val="edge"/>
              <c:yMode val="edge"/>
              <c:x val="4.9198611111111103E-2"/>
              <c:y val="2.3638888888888789E-3"/>
            </c:manualLayout>
          </c:layout>
          <c:overlay val="0"/>
          <c:spPr>
            <a:noFill/>
            <a:ln>
              <a:noFill/>
            </a:ln>
            <a:effectLst/>
          </c:spPr>
          <c:txPr>
            <a:bodyPr rot="0" spcFirstLastPara="1" vertOverflow="ellipsis"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lang="en-US" sz="800" b="0" i="0" u="none" strike="noStrike" kern="1200" baseline="0">
                <a:solidFill>
                  <a:schemeClr val="tx1">
                    <a:lumMod val="65000"/>
                    <a:lumOff val="35000"/>
                  </a:schemeClr>
                </a:solidFill>
                <a:latin typeface="+mn-lt"/>
                <a:ea typeface="+mn-ea"/>
                <a:cs typeface="+mn-cs"/>
              </a:defRPr>
            </a:pPr>
            <a:endParaRPr lang="en-US"/>
          </a:p>
        </c:txPr>
        <c:crossAx val="1665479520"/>
        <c:crosses val="autoZero"/>
        <c:crossBetween val="between"/>
        <c:majorUnit val="5"/>
      </c:valAx>
      <c:spPr>
        <a:noFill/>
        <a:ln>
          <a:noFill/>
        </a:ln>
        <a:effectLst/>
      </c:spPr>
    </c:plotArea>
    <c:plotVisOnly val="1"/>
    <c:dispBlanksAs val="gap"/>
    <c:showDLblsOverMax val="0"/>
  </c:chart>
  <c:spPr>
    <a:noFill/>
    <a:ln w="9525" cap="flat" cmpd="sng" algn="ctr">
      <a:noFill/>
      <a:round/>
    </a:ln>
    <a:effectLst/>
  </c:spPr>
  <c:txPr>
    <a:bodyPr/>
    <a:lstStyle/>
    <a:p>
      <a:pPr algn="ctr">
        <a:defRPr lang="en-US" sz="1050" b="1" i="0" u="none" strike="noStrike" kern="1200" baseline="0">
          <a:solidFill>
            <a:schemeClr val="tx1">
              <a:lumMod val="65000"/>
              <a:lumOff val="35000"/>
            </a:schemeClr>
          </a:solidFill>
          <a:latin typeface="+mn-lt"/>
          <a:ea typeface="+mn-ea"/>
          <a:cs typeface="+mn-cs"/>
        </a:defRPr>
      </a:pPr>
      <a:endParaRPr lang="en-US"/>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70789340277777779"/>
          <c:y val="4.6324074074074037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4590740740740711E-2"/>
          <c:w val="0.92489826388888885"/>
          <c:h val="0.68674351851851867"/>
        </c:manualLayout>
      </c:layout>
      <c:lineChart>
        <c:grouping val="standard"/>
        <c:varyColors val="0"/>
        <c:ser>
          <c:idx val="0"/>
          <c:order val="0"/>
          <c:tx>
            <c:strRef>
              <c:f>'T18'!$O$19:$O$20</c:f>
              <c:strCache>
                <c:ptCount val="2"/>
                <c:pt idx="0">
                  <c:v>الإجمالي</c:v>
                </c:pt>
                <c:pt idx="1">
                  <c:v>Total</c:v>
                </c:pt>
              </c:strCache>
            </c:strRef>
          </c:tx>
          <c:spPr>
            <a:ln w="28575" cap="rnd">
              <a:solidFill>
                <a:srgbClr val="9D8E59"/>
              </a:solidFill>
              <a:prstDash val="sysDot"/>
              <a:round/>
            </a:ln>
            <a:effectLst/>
          </c:spPr>
          <c:marker>
            <c:symbol val="none"/>
          </c:marker>
          <c:cat>
            <c:strRef>
              <c:f>'T18'!$N$21:$N$24</c:f>
              <c:strCache>
                <c:ptCount val="4"/>
                <c:pt idx="0">
                  <c:v>2012/2011</c:v>
                </c:pt>
                <c:pt idx="1">
                  <c:v>2013/2012</c:v>
                </c:pt>
                <c:pt idx="2">
                  <c:v>2014/2013</c:v>
                </c:pt>
                <c:pt idx="3">
                  <c:v>2015/2014</c:v>
                </c:pt>
              </c:strCache>
            </c:strRef>
          </c:cat>
          <c:val>
            <c:numRef>
              <c:f>'T18'!$O$21:$O$24</c:f>
              <c:numCache>
                <c:formatCode>0.0</c:formatCode>
                <c:ptCount val="4"/>
                <c:pt idx="0">
                  <c:v>2.4174594292109681</c:v>
                </c:pt>
                <c:pt idx="1">
                  <c:v>0.96892871453028817</c:v>
                </c:pt>
                <c:pt idx="2">
                  <c:v>1.3420397561239583</c:v>
                </c:pt>
                <c:pt idx="3">
                  <c:v>0.12465627864344639</c:v>
                </c:pt>
              </c:numCache>
            </c:numRef>
          </c:val>
          <c:smooth val="0"/>
          <c:extLst>
            <c:ext xmlns:c16="http://schemas.microsoft.com/office/drawing/2014/chart" uri="{C3380CC4-5D6E-409C-BE32-E72D297353CC}">
              <c16:uniqueId val="{00000000-0E18-4031-8001-ACD3478FC65A}"/>
            </c:ext>
          </c:extLst>
        </c:ser>
        <c:ser>
          <c:idx val="1"/>
          <c:order val="1"/>
          <c:tx>
            <c:strRef>
              <c:f>'T18'!$P$19:$P$20</c:f>
              <c:strCache>
                <c:ptCount val="2"/>
                <c:pt idx="0">
                  <c:v>حكومي</c:v>
                </c:pt>
                <c:pt idx="1">
                  <c:v>Governmental </c:v>
                </c:pt>
              </c:strCache>
            </c:strRef>
          </c:tx>
          <c:spPr>
            <a:ln w="28575" cap="rnd">
              <a:solidFill>
                <a:srgbClr val="C4BA97"/>
              </a:solidFill>
              <a:round/>
            </a:ln>
            <a:effectLst/>
          </c:spPr>
          <c:marker>
            <c:symbol val="none"/>
          </c:marker>
          <c:cat>
            <c:strRef>
              <c:f>'T18'!$N$21:$N$24</c:f>
              <c:strCache>
                <c:ptCount val="4"/>
                <c:pt idx="0">
                  <c:v>2012/2011</c:v>
                </c:pt>
                <c:pt idx="1">
                  <c:v>2013/2012</c:v>
                </c:pt>
                <c:pt idx="2">
                  <c:v>2014/2013</c:v>
                </c:pt>
                <c:pt idx="3">
                  <c:v>2015/2014</c:v>
                </c:pt>
              </c:strCache>
            </c:strRef>
          </c:cat>
          <c:val>
            <c:numRef>
              <c:f>'T18'!$P$21:$P$24</c:f>
              <c:numCache>
                <c:formatCode>0.0</c:formatCode>
                <c:ptCount val="4"/>
                <c:pt idx="0">
                  <c:v>2.1036814425244179</c:v>
                </c:pt>
                <c:pt idx="1">
                  <c:v>1.0628730275529392</c:v>
                </c:pt>
                <c:pt idx="2">
                  <c:v>1.2943936574710784</c:v>
                </c:pt>
                <c:pt idx="3">
                  <c:v>-6.5762433210028767E-2</c:v>
                </c:pt>
              </c:numCache>
            </c:numRef>
          </c:val>
          <c:smooth val="0"/>
          <c:extLst>
            <c:ext xmlns:c16="http://schemas.microsoft.com/office/drawing/2014/chart" uri="{C3380CC4-5D6E-409C-BE32-E72D297353CC}">
              <c16:uniqueId val="{00000001-0E18-4031-8001-ACD3478FC65A}"/>
            </c:ext>
          </c:extLst>
        </c:ser>
        <c:ser>
          <c:idx val="2"/>
          <c:order val="2"/>
          <c:tx>
            <c:strRef>
              <c:f>'T18'!$Q$19:$Q$20</c:f>
              <c:strCache>
                <c:ptCount val="2"/>
                <c:pt idx="0">
                  <c:v>خاص</c:v>
                </c:pt>
                <c:pt idx="1">
                  <c:v>Private</c:v>
                </c:pt>
              </c:strCache>
            </c:strRef>
          </c:tx>
          <c:spPr>
            <a:ln w="28575" cap="rnd">
              <a:solidFill>
                <a:srgbClr val="9D8E59"/>
              </a:solidFill>
              <a:round/>
            </a:ln>
            <a:effectLst/>
          </c:spPr>
          <c:marker>
            <c:symbol val="none"/>
          </c:marker>
          <c:cat>
            <c:strRef>
              <c:f>'T18'!$N$21:$N$24</c:f>
              <c:strCache>
                <c:ptCount val="4"/>
                <c:pt idx="0">
                  <c:v>2012/2011</c:v>
                </c:pt>
                <c:pt idx="1">
                  <c:v>2013/2012</c:v>
                </c:pt>
                <c:pt idx="2">
                  <c:v>2014/2013</c:v>
                </c:pt>
                <c:pt idx="3">
                  <c:v>2015/2014</c:v>
                </c:pt>
              </c:strCache>
            </c:strRef>
          </c:cat>
          <c:val>
            <c:numRef>
              <c:f>'T18'!$Q$21:$Q$24</c:f>
              <c:numCache>
                <c:formatCode>0.0</c:formatCode>
                <c:ptCount val="4"/>
                <c:pt idx="0">
                  <c:v>5.0579557428872501</c:v>
                </c:pt>
                <c:pt idx="1">
                  <c:v>0.20060180541624875</c:v>
                </c:pt>
                <c:pt idx="2">
                  <c:v>1.7350684017350686</c:v>
                </c:pt>
                <c:pt idx="3">
                  <c:v>1.6977928692699491</c:v>
                </c:pt>
              </c:numCache>
            </c:numRef>
          </c:val>
          <c:smooth val="0"/>
          <c:extLst>
            <c:ext xmlns:c16="http://schemas.microsoft.com/office/drawing/2014/chart" uri="{C3380CC4-5D6E-409C-BE32-E72D297353CC}">
              <c16:uniqueId val="{00000002-0E18-4031-8001-ACD3478FC65A}"/>
            </c:ext>
          </c:extLst>
        </c:ser>
        <c:dLbls>
          <c:showLegendKey val="0"/>
          <c:showVal val="0"/>
          <c:showCatName val="0"/>
          <c:showSerName val="0"/>
          <c:showPercent val="0"/>
          <c:showBubbleSize val="0"/>
        </c:dLbls>
        <c:smooth val="0"/>
        <c:axId val="1665486048"/>
        <c:axId val="1665472992"/>
      </c:lineChart>
      <c:catAx>
        <c:axId val="166548604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2019756944444439"/>
              <c:y val="0.917681481481481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5472992"/>
        <c:crosses val="autoZero"/>
        <c:auto val="1"/>
        <c:lblAlgn val="ctr"/>
        <c:lblOffset val="100"/>
        <c:noMultiLvlLbl val="0"/>
      </c:catAx>
      <c:valAx>
        <c:axId val="1665472992"/>
        <c:scaling>
          <c:orientation val="minMax"/>
          <c:max val="1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1976388888888896E-2"/>
              <c:y val="2.9856481481481578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86048"/>
        <c:crosses val="autoZero"/>
        <c:crossBetween val="between"/>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71813784722222218"/>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5747685185185172E-2"/>
          <c:w val="0.91892986111111108"/>
          <c:h val="0.68034629629629628"/>
        </c:manualLayout>
      </c:layout>
      <c:lineChart>
        <c:grouping val="standard"/>
        <c:varyColors val="0"/>
        <c:ser>
          <c:idx val="0"/>
          <c:order val="0"/>
          <c:tx>
            <c:strRef>
              <c:f>'T18'!$O$28:$O$29</c:f>
              <c:strCache>
                <c:ptCount val="2"/>
                <c:pt idx="0">
                  <c:v>الإجمالي</c:v>
                </c:pt>
                <c:pt idx="1">
                  <c:v>Total</c:v>
                </c:pt>
              </c:strCache>
            </c:strRef>
          </c:tx>
          <c:spPr>
            <a:ln w="28575" cap="rnd">
              <a:solidFill>
                <a:srgbClr val="9D8E59"/>
              </a:solidFill>
              <a:prstDash val="sysDot"/>
              <a:round/>
            </a:ln>
            <a:effectLst/>
          </c:spPr>
          <c:marker>
            <c:symbol val="none"/>
          </c:marker>
          <c:cat>
            <c:strRef>
              <c:f>'T18'!$N$30:$N$33</c:f>
              <c:strCache>
                <c:ptCount val="4"/>
                <c:pt idx="0">
                  <c:v>2012/2011</c:v>
                </c:pt>
                <c:pt idx="1">
                  <c:v>2013/2012</c:v>
                </c:pt>
                <c:pt idx="2">
                  <c:v>2014/2013</c:v>
                </c:pt>
                <c:pt idx="3">
                  <c:v>2015/2014</c:v>
                </c:pt>
              </c:strCache>
            </c:strRef>
          </c:cat>
          <c:val>
            <c:numRef>
              <c:f>'T18'!$O$30:$O$33</c:f>
              <c:numCache>
                <c:formatCode>0.0</c:formatCode>
                <c:ptCount val="4"/>
                <c:pt idx="0">
                  <c:v>0.48</c:v>
                </c:pt>
                <c:pt idx="1">
                  <c:v>2.0537124802527646</c:v>
                </c:pt>
                <c:pt idx="2">
                  <c:v>1.4705882352941175</c:v>
                </c:pt>
                <c:pt idx="3">
                  <c:v>0.91533180778032042</c:v>
                </c:pt>
              </c:numCache>
            </c:numRef>
          </c:val>
          <c:smooth val="0"/>
          <c:extLst>
            <c:ext xmlns:c16="http://schemas.microsoft.com/office/drawing/2014/chart" uri="{C3380CC4-5D6E-409C-BE32-E72D297353CC}">
              <c16:uniqueId val="{00000000-1F0C-4E2C-919D-CACDE958B89D}"/>
            </c:ext>
          </c:extLst>
        </c:ser>
        <c:ser>
          <c:idx val="1"/>
          <c:order val="1"/>
          <c:tx>
            <c:strRef>
              <c:f>'T18'!$P$28:$P$29</c:f>
              <c:strCache>
                <c:ptCount val="2"/>
                <c:pt idx="0">
                  <c:v>حكومي</c:v>
                </c:pt>
                <c:pt idx="1">
                  <c:v>Governmental </c:v>
                </c:pt>
              </c:strCache>
            </c:strRef>
          </c:tx>
          <c:spPr>
            <a:ln w="28575" cap="rnd">
              <a:solidFill>
                <a:srgbClr val="C4BA97"/>
              </a:solidFill>
              <a:round/>
            </a:ln>
            <a:effectLst/>
          </c:spPr>
          <c:marker>
            <c:symbol val="none"/>
          </c:marker>
          <c:cat>
            <c:strRef>
              <c:f>'T18'!$N$30:$N$33</c:f>
              <c:strCache>
                <c:ptCount val="4"/>
                <c:pt idx="0">
                  <c:v>2012/2011</c:v>
                </c:pt>
                <c:pt idx="1">
                  <c:v>2013/2012</c:v>
                </c:pt>
                <c:pt idx="2">
                  <c:v>2014/2013</c:v>
                </c:pt>
                <c:pt idx="3">
                  <c:v>2015/2014</c:v>
                </c:pt>
              </c:strCache>
            </c:strRef>
          </c:cat>
          <c:val>
            <c:numRef>
              <c:f>'T18'!$P$30:$P$33</c:f>
              <c:numCache>
                <c:formatCode>0.0</c:formatCode>
                <c:ptCount val="4"/>
                <c:pt idx="0">
                  <c:v>0</c:v>
                </c:pt>
                <c:pt idx="1">
                  <c:v>0.28846153846153849</c:v>
                </c:pt>
                <c:pt idx="2">
                  <c:v>-9.5877277085330767E-2</c:v>
                </c:pt>
                <c:pt idx="3">
                  <c:v>0.57581573896353166</c:v>
                </c:pt>
              </c:numCache>
            </c:numRef>
          </c:val>
          <c:smooth val="0"/>
          <c:extLst>
            <c:ext xmlns:c16="http://schemas.microsoft.com/office/drawing/2014/chart" uri="{C3380CC4-5D6E-409C-BE32-E72D297353CC}">
              <c16:uniqueId val="{00000001-1F0C-4E2C-919D-CACDE958B89D}"/>
            </c:ext>
          </c:extLst>
        </c:ser>
        <c:ser>
          <c:idx val="2"/>
          <c:order val="2"/>
          <c:tx>
            <c:strRef>
              <c:f>'T18'!$Q$28:$Q$29</c:f>
              <c:strCache>
                <c:ptCount val="2"/>
                <c:pt idx="0">
                  <c:v>خاص</c:v>
                </c:pt>
                <c:pt idx="1">
                  <c:v>Private</c:v>
                </c:pt>
              </c:strCache>
            </c:strRef>
          </c:tx>
          <c:spPr>
            <a:ln w="28575" cap="rnd">
              <a:solidFill>
                <a:srgbClr val="9D8E59"/>
              </a:solidFill>
              <a:round/>
            </a:ln>
            <a:effectLst/>
          </c:spPr>
          <c:marker>
            <c:symbol val="none"/>
          </c:marker>
          <c:cat>
            <c:strRef>
              <c:f>'T18'!$N$30:$N$33</c:f>
              <c:strCache>
                <c:ptCount val="4"/>
                <c:pt idx="0">
                  <c:v>2012/2011</c:v>
                </c:pt>
                <c:pt idx="1">
                  <c:v>2013/2012</c:v>
                </c:pt>
                <c:pt idx="2">
                  <c:v>2014/2013</c:v>
                </c:pt>
                <c:pt idx="3">
                  <c:v>2015/2014</c:v>
                </c:pt>
              </c:strCache>
            </c:strRef>
          </c:cat>
          <c:val>
            <c:numRef>
              <c:f>'T18'!$Q$30:$Q$33</c:f>
              <c:numCache>
                <c:formatCode>0.0</c:formatCode>
                <c:ptCount val="4"/>
                <c:pt idx="0">
                  <c:v>2.7</c:v>
                </c:pt>
                <c:pt idx="1">
                  <c:v>10.176991150442479</c:v>
                </c:pt>
                <c:pt idx="2">
                  <c:v>8.0321285140562253</c:v>
                </c:pt>
                <c:pt idx="3">
                  <c:v>2.2304832713754648</c:v>
                </c:pt>
              </c:numCache>
            </c:numRef>
          </c:val>
          <c:smooth val="0"/>
          <c:extLst>
            <c:ext xmlns:c16="http://schemas.microsoft.com/office/drawing/2014/chart" uri="{C3380CC4-5D6E-409C-BE32-E72D297353CC}">
              <c16:uniqueId val="{00000002-1F0C-4E2C-919D-CACDE958B89D}"/>
            </c:ext>
          </c:extLst>
        </c:ser>
        <c:dLbls>
          <c:showLegendKey val="0"/>
          <c:showVal val="0"/>
          <c:showCatName val="0"/>
          <c:showSerName val="0"/>
          <c:showPercent val="0"/>
          <c:showBubbleSize val="0"/>
        </c:dLbls>
        <c:smooth val="0"/>
        <c:axId val="1665475168"/>
        <c:axId val="2033519200"/>
      </c:lineChart>
      <c:catAx>
        <c:axId val="16654751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739097222222223"/>
              <c:y val="0.915276388888888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2033519200"/>
        <c:crossesAt val="0"/>
        <c:auto val="1"/>
        <c:lblAlgn val="ctr"/>
        <c:lblOffset val="100"/>
        <c:noMultiLvlLbl val="0"/>
      </c:catAx>
      <c:valAx>
        <c:axId val="2033519200"/>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0104861111111112E-2"/>
              <c:y val="4.2513888888888896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65475168"/>
        <c:crosses val="autoZero"/>
        <c:crossBetween val="between"/>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7525555555555555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7071759259259247E-2"/>
          <c:w val="0.92380277777777775"/>
          <c:h val="0.6856944444444445"/>
        </c:manualLayout>
      </c:layout>
      <c:lineChart>
        <c:grouping val="standard"/>
        <c:varyColors val="0"/>
        <c:ser>
          <c:idx val="0"/>
          <c:order val="0"/>
          <c:tx>
            <c:strRef>
              <c:f>'T18'!$O$37:$O$38</c:f>
              <c:strCache>
                <c:ptCount val="2"/>
                <c:pt idx="0">
                  <c:v>الإجمالي</c:v>
                </c:pt>
                <c:pt idx="1">
                  <c:v>Total</c:v>
                </c:pt>
              </c:strCache>
            </c:strRef>
          </c:tx>
          <c:spPr>
            <a:ln w="28575" cap="rnd">
              <a:solidFill>
                <a:srgbClr val="9D8E59"/>
              </a:solidFill>
              <a:prstDash val="sysDot"/>
              <a:round/>
            </a:ln>
            <a:effectLst/>
          </c:spPr>
          <c:marker>
            <c:symbol val="none"/>
          </c:marker>
          <c:cat>
            <c:strRef>
              <c:f>'T18'!$N$39:$N$42</c:f>
              <c:strCache>
                <c:ptCount val="4"/>
                <c:pt idx="0">
                  <c:v>2012/2011</c:v>
                </c:pt>
                <c:pt idx="1">
                  <c:v>2013/2012</c:v>
                </c:pt>
                <c:pt idx="2">
                  <c:v>2014/2013</c:v>
                </c:pt>
                <c:pt idx="3">
                  <c:v>2015/2014</c:v>
                </c:pt>
              </c:strCache>
            </c:strRef>
          </c:cat>
          <c:val>
            <c:numRef>
              <c:f>'T18'!$O$39:$O$42</c:f>
              <c:numCache>
                <c:formatCode>0.0</c:formatCode>
                <c:ptCount val="4"/>
                <c:pt idx="0">
                  <c:v>3.3632286995515694</c:v>
                </c:pt>
                <c:pt idx="1">
                  <c:v>0.65075921908893708</c:v>
                </c:pt>
                <c:pt idx="2">
                  <c:v>5.6034482758620694</c:v>
                </c:pt>
                <c:pt idx="3">
                  <c:v>7.5203252032520336</c:v>
                </c:pt>
              </c:numCache>
            </c:numRef>
          </c:val>
          <c:smooth val="0"/>
          <c:extLst>
            <c:ext xmlns:c16="http://schemas.microsoft.com/office/drawing/2014/chart" uri="{C3380CC4-5D6E-409C-BE32-E72D297353CC}">
              <c16:uniqueId val="{00000000-BD8B-4D94-A867-700E8FFCD821}"/>
            </c:ext>
          </c:extLst>
        </c:ser>
        <c:ser>
          <c:idx val="1"/>
          <c:order val="1"/>
          <c:tx>
            <c:strRef>
              <c:f>'T18'!$P$37:$P$38</c:f>
              <c:strCache>
                <c:ptCount val="2"/>
                <c:pt idx="0">
                  <c:v>حكومي</c:v>
                </c:pt>
                <c:pt idx="1">
                  <c:v>Governmental </c:v>
                </c:pt>
              </c:strCache>
            </c:strRef>
          </c:tx>
          <c:spPr>
            <a:ln w="28575" cap="rnd">
              <a:solidFill>
                <a:srgbClr val="C4BA97"/>
              </a:solidFill>
              <a:round/>
            </a:ln>
            <a:effectLst/>
          </c:spPr>
          <c:marker>
            <c:symbol val="none"/>
          </c:marker>
          <c:cat>
            <c:strRef>
              <c:f>'T18'!$N$39:$N$42</c:f>
              <c:strCache>
                <c:ptCount val="4"/>
                <c:pt idx="0">
                  <c:v>2012/2011</c:v>
                </c:pt>
                <c:pt idx="1">
                  <c:v>2013/2012</c:v>
                </c:pt>
                <c:pt idx="2">
                  <c:v>2014/2013</c:v>
                </c:pt>
                <c:pt idx="3">
                  <c:v>2015/2014</c:v>
                </c:pt>
              </c:strCache>
            </c:strRef>
          </c:cat>
          <c:val>
            <c:numRef>
              <c:f>'T18'!$P$39:$P$42</c:f>
              <c:numCache>
                <c:formatCode>0.0</c:formatCode>
                <c:ptCount val="4"/>
                <c:pt idx="0">
                  <c:v>5.6122448979591839</c:v>
                </c:pt>
                <c:pt idx="1">
                  <c:v>0.96618357487922701</c:v>
                </c:pt>
                <c:pt idx="2">
                  <c:v>1.4354066985645932</c:v>
                </c:pt>
                <c:pt idx="3">
                  <c:v>0.93457943925233633</c:v>
                </c:pt>
              </c:numCache>
            </c:numRef>
          </c:val>
          <c:smooth val="0"/>
          <c:extLst>
            <c:ext xmlns:c16="http://schemas.microsoft.com/office/drawing/2014/chart" uri="{C3380CC4-5D6E-409C-BE32-E72D297353CC}">
              <c16:uniqueId val="{00000001-BD8B-4D94-A867-700E8FFCD821}"/>
            </c:ext>
          </c:extLst>
        </c:ser>
        <c:ser>
          <c:idx val="2"/>
          <c:order val="2"/>
          <c:tx>
            <c:strRef>
              <c:f>'T18'!$Q$37:$Q$38</c:f>
              <c:strCache>
                <c:ptCount val="2"/>
                <c:pt idx="0">
                  <c:v>خاص</c:v>
                </c:pt>
                <c:pt idx="1">
                  <c:v>Private</c:v>
                </c:pt>
              </c:strCache>
            </c:strRef>
          </c:tx>
          <c:spPr>
            <a:ln w="28575" cap="rnd">
              <a:solidFill>
                <a:srgbClr val="9D8E59"/>
              </a:solidFill>
              <a:round/>
            </a:ln>
            <a:effectLst/>
          </c:spPr>
          <c:marker>
            <c:symbol val="none"/>
          </c:marker>
          <c:cat>
            <c:strRef>
              <c:f>'T18'!$N$39:$N$42</c:f>
              <c:strCache>
                <c:ptCount val="4"/>
                <c:pt idx="0">
                  <c:v>2012/2011</c:v>
                </c:pt>
                <c:pt idx="1">
                  <c:v>2013/2012</c:v>
                </c:pt>
                <c:pt idx="2">
                  <c:v>2014/2013</c:v>
                </c:pt>
                <c:pt idx="3">
                  <c:v>2015/2014</c:v>
                </c:pt>
              </c:strCache>
            </c:strRef>
          </c:cat>
          <c:val>
            <c:numRef>
              <c:f>'T18'!$Q$39:$Q$42</c:f>
              <c:numCache>
                <c:formatCode>0.0</c:formatCode>
                <c:ptCount val="4"/>
                <c:pt idx="0">
                  <c:v>1.6</c:v>
                </c:pt>
                <c:pt idx="1">
                  <c:v>0.39370078740157477</c:v>
                </c:pt>
                <c:pt idx="2">
                  <c:v>9.0196078431372548</c:v>
                </c:pt>
                <c:pt idx="3">
                  <c:v>12.589928057553957</c:v>
                </c:pt>
              </c:numCache>
            </c:numRef>
          </c:val>
          <c:smooth val="0"/>
          <c:extLst>
            <c:ext xmlns:c16="http://schemas.microsoft.com/office/drawing/2014/chart" uri="{C3380CC4-5D6E-409C-BE32-E72D297353CC}">
              <c16:uniqueId val="{00000002-BD8B-4D94-A867-700E8FFCD821}"/>
            </c:ext>
          </c:extLst>
        </c:ser>
        <c:dLbls>
          <c:showLegendKey val="0"/>
          <c:showVal val="0"/>
          <c:showCatName val="0"/>
          <c:showSerName val="0"/>
          <c:showPercent val="0"/>
          <c:showBubbleSize val="0"/>
        </c:dLbls>
        <c:smooth val="0"/>
        <c:axId val="2033517568"/>
        <c:axId val="2033518112"/>
      </c:lineChart>
      <c:catAx>
        <c:axId val="20335175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7362048611111112"/>
              <c:y val="0.91703935185185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33518112"/>
        <c:crosses val="autoZero"/>
        <c:auto val="1"/>
        <c:lblAlgn val="ctr"/>
        <c:lblOffset val="100"/>
        <c:noMultiLvlLbl val="0"/>
      </c:catAx>
      <c:valAx>
        <c:axId val="2033518112"/>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0671874999999998E-2"/>
              <c:y val="2.4962962962962864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17568"/>
        <c:crosses val="autoZero"/>
        <c:crossBetween val="between"/>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67423888888888894"/>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7.3598263888888876E-2"/>
          <c:w val="0.92489826388888885"/>
          <c:h val="0.51134513888888888"/>
        </c:manualLayout>
      </c:layout>
      <c:lineChart>
        <c:grouping val="standard"/>
        <c:varyColors val="0"/>
        <c:ser>
          <c:idx val="0"/>
          <c:order val="0"/>
          <c:tx>
            <c:strRef>
              <c:f>'T18'!$O$47:$O$48</c:f>
              <c:strCache>
                <c:ptCount val="2"/>
                <c:pt idx="0">
                  <c:v>الإجمالي</c:v>
                </c:pt>
                <c:pt idx="1">
                  <c:v>Total</c:v>
                </c:pt>
              </c:strCache>
            </c:strRef>
          </c:tx>
          <c:spPr>
            <a:ln w="28575" cap="rnd">
              <a:solidFill>
                <a:srgbClr val="9D8E59"/>
              </a:solidFill>
              <a:prstDash val="sysDot"/>
              <a:round/>
            </a:ln>
            <a:effectLst/>
          </c:spPr>
          <c:marker>
            <c:symbol val="none"/>
          </c:marker>
          <c:cat>
            <c:strRef>
              <c:f>'T18'!$N$49:$N$52</c:f>
              <c:strCache>
                <c:ptCount val="4"/>
                <c:pt idx="0">
                  <c:v>2012/2011</c:v>
                </c:pt>
                <c:pt idx="1">
                  <c:v>2013/2012</c:v>
                </c:pt>
                <c:pt idx="2">
                  <c:v>2014/2013</c:v>
                </c:pt>
                <c:pt idx="3">
                  <c:v>2015/2014</c:v>
                </c:pt>
              </c:strCache>
            </c:strRef>
          </c:cat>
          <c:val>
            <c:numRef>
              <c:f>'T18'!$O$49:$O$52</c:f>
              <c:numCache>
                <c:formatCode>0.0</c:formatCode>
                <c:ptCount val="4"/>
                <c:pt idx="0">
                  <c:v>1.6895459345300949</c:v>
                </c:pt>
                <c:pt idx="1">
                  <c:v>0.26998961578400826</c:v>
                </c:pt>
                <c:pt idx="2">
                  <c:v>-0.30333670374115268</c:v>
                </c:pt>
                <c:pt idx="3">
                  <c:v>1.0141987829614605</c:v>
                </c:pt>
              </c:numCache>
            </c:numRef>
          </c:val>
          <c:smooth val="0"/>
          <c:extLst>
            <c:ext xmlns:c16="http://schemas.microsoft.com/office/drawing/2014/chart" uri="{C3380CC4-5D6E-409C-BE32-E72D297353CC}">
              <c16:uniqueId val="{00000000-F19F-4341-91C6-934CDDD5867C}"/>
            </c:ext>
          </c:extLst>
        </c:ser>
        <c:ser>
          <c:idx val="1"/>
          <c:order val="1"/>
          <c:tx>
            <c:strRef>
              <c:f>'T18'!$P$47:$P$48</c:f>
              <c:strCache>
                <c:ptCount val="2"/>
                <c:pt idx="0">
                  <c:v>حكومي</c:v>
                </c:pt>
                <c:pt idx="1">
                  <c:v>Governmental </c:v>
                </c:pt>
              </c:strCache>
            </c:strRef>
          </c:tx>
          <c:spPr>
            <a:ln w="28575" cap="rnd">
              <a:solidFill>
                <a:srgbClr val="C4BA97"/>
              </a:solidFill>
              <a:round/>
            </a:ln>
            <a:effectLst/>
          </c:spPr>
          <c:marker>
            <c:symbol val="none"/>
          </c:marker>
          <c:cat>
            <c:strRef>
              <c:f>'T18'!$N$49:$N$52</c:f>
              <c:strCache>
                <c:ptCount val="4"/>
                <c:pt idx="0">
                  <c:v>2012/2011</c:v>
                </c:pt>
                <c:pt idx="1">
                  <c:v>2013/2012</c:v>
                </c:pt>
                <c:pt idx="2">
                  <c:v>2014/2013</c:v>
                </c:pt>
                <c:pt idx="3">
                  <c:v>2015/2014</c:v>
                </c:pt>
              </c:strCache>
            </c:strRef>
          </c:cat>
          <c:val>
            <c:numRef>
              <c:f>'T18'!$P$49:$P$52</c:f>
              <c:numCache>
                <c:formatCode>0.0</c:formatCode>
                <c:ptCount val="4"/>
                <c:pt idx="0">
                  <c:v>0.85034013605442182</c:v>
                </c:pt>
                <c:pt idx="1">
                  <c:v>2.5295109612141653</c:v>
                </c:pt>
                <c:pt idx="2">
                  <c:v>-0.6578947368421052</c:v>
                </c:pt>
                <c:pt idx="3">
                  <c:v>1.490066225165563</c:v>
                </c:pt>
              </c:numCache>
            </c:numRef>
          </c:val>
          <c:smooth val="0"/>
          <c:extLst>
            <c:ext xmlns:c16="http://schemas.microsoft.com/office/drawing/2014/chart" uri="{C3380CC4-5D6E-409C-BE32-E72D297353CC}">
              <c16:uniqueId val="{00000001-F19F-4341-91C6-934CDDD5867C}"/>
            </c:ext>
          </c:extLst>
        </c:ser>
        <c:ser>
          <c:idx val="2"/>
          <c:order val="2"/>
          <c:tx>
            <c:strRef>
              <c:f>'T18'!$Q$47:$Q$48</c:f>
              <c:strCache>
                <c:ptCount val="2"/>
                <c:pt idx="0">
                  <c:v>خاص</c:v>
                </c:pt>
                <c:pt idx="1">
                  <c:v>Private</c:v>
                </c:pt>
              </c:strCache>
            </c:strRef>
          </c:tx>
          <c:spPr>
            <a:ln w="28575" cap="rnd">
              <a:solidFill>
                <a:srgbClr val="9D8E59"/>
              </a:solidFill>
              <a:round/>
            </a:ln>
            <a:effectLst/>
          </c:spPr>
          <c:marker>
            <c:symbol val="none"/>
          </c:marker>
          <c:cat>
            <c:strRef>
              <c:f>'T18'!$N$49:$N$52</c:f>
              <c:strCache>
                <c:ptCount val="4"/>
                <c:pt idx="0">
                  <c:v>2012/2011</c:v>
                </c:pt>
                <c:pt idx="1">
                  <c:v>2013/2012</c:v>
                </c:pt>
                <c:pt idx="2">
                  <c:v>2014/2013</c:v>
                </c:pt>
                <c:pt idx="3">
                  <c:v>2015/2014</c:v>
                </c:pt>
              </c:strCache>
            </c:strRef>
          </c:cat>
          <c:val>
            <c:numRef>
              <c:f>'T18'!$Q$49:$Q$52</c:f>
              <c:numCache>
                <c:formatCode>0.0</c:formatCode>
                <c:ptCount val="4"/>
                <c:pt idx="0">
                  <c:v>3.0640668523676879</c:v>
                </c:pt>
                <c:pt idx="1">
                  <c:v>2.9729729729729732</c:v>
                </c:pt>
                <c:pt idx="2">
                  <c:v>0.26246719160104987</c:v>
                </c:pt>
                <c:pt idx="3">
                  <c:v>0.26178010471204188</c:v>
                </c:pt>
              </c:numCache>
            </c:numRef>
          </c:val>
          <c:smooth val="0"/>
          <c:extLst>
            <c:ext xmlns:c16="http://schemas.microsoft.com/office/drawing/2014/chart" uri="{C3380CC4-5D6E-409C-BE32-E72D297353CC}">
              <c16:uniqueId val="{00000002-F19F-4341-91C6-934CDDD5867C}"/>
            </c:ext>
          </c:extLst>
        </c:ser>
        <c:dLbls>
          <c:showLegendKey val="0"/>
          <c:showVal val="0"/>
          <c:showCatName val="0"/>
          <c:showSerName val="0"/>
          <c:showPercent val="0"/>
          <c:showBubbleSize val="0"/>
        </c:dLbls>
        <c:smooth val="0"/>
        <c:axId val="2033513760"/>
        <c:axId val="2033514848"/>
      </c:lineChart>
      <c:catAx>
        <c:axId val="203351376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8946388888888891"/>
              <c:y val="0.685928819444444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33514848"/>
        <c:crossesAt val="0"/>
        <c:auto val="1"/>
        <c:lblAlgn val="ctr"/>
        <c:lblOffset val="100"/>
        <c:noMultiLvlLbl val="0"/>
      </c:catAx>
      <c:valAx>
        <c:axId val="2033514848"/>
        <c:scaling>
          <c:orientation val="minMax"/>
          <c:max val="1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4.3447916666666669E-2"/>
              <c:y val="4.0208333333333311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13760"/>
        <c:crosses val="autoZero"/>
        <c:crossBetween val="between"/>
        <c:majorUnit val="5"/>
      </c:valAx>
      <c:spPr>
        <a:noFill/>
        <a:ln>
          <a:noFill/>
        </a:ln>
        <a:effectLst/>
      </c:spPr>
    </c:plotArea>
    <c:legend>
      <c:legendPos val="b"/>
      <c:layout>
        <c:manualLayout>
          <c:xMode val="edge"/>
          <c:yMode val="edge"/>
          <c:x val="9.1089583333333307E-2"/>
          <c:y val="0.81783055555555551"/>
          <c:w val="0.81189652777777777"/>
          <c:h val="0.1737404692173674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09203703703704E-2"/>
          <c:y val="0.12526309523809523"/>
          <c:w val="0.94890796296296298"/>
          <c:h val="0.67012222222222229"/>
        </c:manualLayout>
      </c:layout>
      <c:lineChart>
        <c:grouping val="standard"/>
        <c:varyColors val="0"/>
        <c:ser>
          <c:idx val="0"/>
          <c:order val="0"/>
          <c:tx>
            <c:strRef>
              <c:f>'T19'!$P$7:$P$8</c:f>
              <c:strCache>
                <c:ptCount val="2"/>
                <c:pt idx="0">
                  <c:v>الإمارات</c:v>
                </c:pt>
                <c:pt idx="1">
                  <c:v>UAE</c:v>
                </c:pt>
              </c:strCache>
            </c:strRef>
          </c:tx>
          <c:spPr>
            <a:ln w="28575" cap="rnd">
              <a:solidFill>
                <a:srgbClr val="000000"/>
              </a:solidFill>
              <a:round/>
            </a:ln>
            <a:effectLst/>
          </c:spPr>
          <c:marker>
            <c:symbol val="none"/>
          </c:marker>
          <c:cat>
            <c:strRef>
              <c:f>'T19'!$O$9:$O$12</c:f>
              <c:strCache>
                <c:ptCount val="4"/>
                <c:pt idx="0">
                  <c:v>2012/2011</c:v>
                </c:pt>
                <c:pt idx="1">
                  <c:v>2013/2012</c:v>
                </c:pt>
                <c:pt idx="2">
                  <c:v>2014/2013</c:v>
                </c:pt>
                <c:pt idx="3">
                  <c:v>2015/2014</c:v>
                </c:pt>
              </c:strCache>
            </c:strRef>
          </c:cat>
          <c:val>
            <c:numRef>
              <c:f>'T19'!$P$9:$P$12</c:f>
              <c:numCache>
                <c:formatCode>#,##0.0_);\(#,##0.0\)</c:formatCode>
                <c:ptCount val="4"/>
                <c:pt idx="0" formatCode="0.0">
                  <c:v>-5.1282051282051277</c:v>
                </c:pt>
                <c:pt idx="1">
                  <c:v>1.3513513513513513</c:v>
                </c:pt>
                <c:pt idx="2">
                  <c:v>0</c:v>
                </c:pt>
                <c:pt idx="3" formatCode="0.0">
                  <c:v>-4</c:v>
                </c:pt>
              </c:numCache>
            </c:numRef>
          </c:val>
          <c:smooth val="0"/>
          <c:extLst>
            <c:ext xmlns:c16="http://schemas.microsoft.com/office/drawing/2014/chart" uri="{C3380CC4-5D6E-409C-BE32-E72D297353CC}">
              <c16:uniqueId val="{00000000-D7BF-4A42-A4E3-08AF59BE2A77}"/>
            </c:ext>
          </c:extLst>
        </c:ser>
        <c:ser>
          <c:idx val="1"/>
          <c:order val="1"/>
          <c:tx>
            <c:strRef>
              <c:f>'T19'!$Q$7:$Q$8</c:f>
              <c:strCache>
                <c:ptCount val="2"/>
                <c:pt idx="0">
                  <c:v>البحرين</c:v>
                </c:pt>
                <c:pt idx="1">
                  <c:v>Bahrain</c:v>
                </c:pt>
              </c:strCache>
            </c:strRef>
          </c:tx>
          <c:spPr>
            <a:ln w="28575" cap="rnd">
              <a:solidFill>
                <a:srgbClr val="E20000"/>
              </a:solidFill>
              <a:round/>
            </a:ln>
            <a:effectLst/>
          </c:spPr>
          <c:marker>
            <c:symbol val="none"/>
          </c:marker>
          <c:cat>
            <c:strRef>
              <c:f>'T19'!$O$9:$O$12</c:f>
              <c:strCache>
                <c:ptCount val="4"/>
                <c:pt idx="0">
                  <c:v>2012/2011</c:v>
                </c:pt>
                <c:pt idx="1">
                  <c:v>2013/2012</c:v>
                </c:pt>
                <c:pt idx="2">
                  <c:v>2014/2013</c:v>
                </c:pt>
                <c:pt idx="3">
                  <c:v>2015/2014</c:v>
                </c:pt>
              </c:strCache>
            </c:strRef>
          </c:cat>
          <c:val>
            <c:numRef>
              <c:f>'T19'!$Q$9:$Q$12</c:f>
              <c:numCache>
                <c:formatCode>#,##0.0_);\(#,##0.0\)</c:formatCode>
                <c:ptCount val="4"/>
                <c:pt idx="0" formatCode="0.0">
                  <c:v>-40.74074074074074</c:v>
                </c:pt>
                <c:pt idx="1">
                  <c:v>25</c:v>
                </c:pt>
                <c:pt idx="2">
                  <c:v>10</c:v>
                </c:pt>
                <c:pt idx="3" formatCode="0.0">
                  <c:v>0</c:v>
                </c:pt>
              </c:numCache>
            </c:numRef>
          </c:val>
          <c:smooth val="0"/>
          <c:extLst>
            <c:ext xmlns:c16="http://schemas.microsoft.com/office/drawing/2014/chart" uri="{C3380CC4-5D6E-409C-BE32-E72D297353CC}">
              <c16:uniqueId val="{00000001-D7BF-4A42-A4E3-08AF59BE2A77}"/>
            </c:ext>
          </c:extLst>
        </c:ser>
        <c:ser>
          <c:idx val="2"/>
          <c:order val="2"/>
          <c:tx>
            <c:strRef>
              <c:f>'T19'!$R$7:$R$8</c:f>
              <c:strCache>
                <c:ptCount val="2"/>
                <c:pt idx="0">
                  <c:v>السعودية</c:v>
                </c:pt>
                <c:pt idx="1">
                  <c:v>KSA</c:v>
                </c:pt>
              </c:strCache>
            </c:strRef>
          </c:tx>
          <c:spPr>
            <a:ln w="28575" cap="rnd">
              <a:solidFill>
                <a:srgbClr val="008035"/>
              </a:solidFill>
              <a:round/>
            </a:ln>
            <a:effectLst/>
          </c:spPr>
          <c:marker>
            <c:symbol val="none"/>
          </c:marker>
          <c:cat>
            <c:strRef>
              <c:f>'T19'!$O$9:$O$12</c:f>
              <c:strCache>
                <c:ptCount val="4"/>
                <c:pt idx="0">
                  <c:v>2012/2011</c:v>
                </c:pt>
                <c:pt idx="1">
                  <c:v>2013/2012</c:v>
                </c:pt>
                <c:pt idx="2">
                  <c:v>2014/2013</c:v>
                </c:pt>
                <c:pt idx="3">
                  <c:v>2015/2014</c:v>
                </c:pt>
              </c:strCache>
            </c:strRef>
          </c:cat>
          <c:val>
            <c:numRef>
              <c:f>'T19'!$R$9:$R$12</c:f>
              <c:numCache>
                <c:formatCode>0.0</c:formatCode>
                <c:ptCount val="4"/>
                <c:pt idx="0">
                  <c:v>-3.4683954619124795</c:v>
                </c:pt>
                <c:pt idx="1">
                  <c:v>-15.748824714573539</c:v>
                </c:pt>
                <c:pt idx="2" formatCode="#,##0.0_);\(#,##0.0\)">
                  <c:v>12.395376644081308</c:v>
                </c:pt>
                <c:pt idx="3">
                  <c:v>-26.879432624113477</c:v>
                </c:pt>
              </c:numCache>
            </c:numRef>
          </c:val>
          <c:smooth val="0"/>
          <c:extLst>
            <c:ext xmlns:c16="http://schemas.microsoft.com/office/drawing/2014/chart" uri="{C3380CC4-5D6E-409C-BE32-E72D297353CC}">
              <c16:uniqueId val="{00000002-D7BF-4A42-A4E3-08AF59BE2A77}"/>
            </c:ext>
          </c:extLst>
        </c:ser>
        <c:ser>
          <c:idx val="3"/>
          <c:order val="3"/>
          <c:tx>
            <c:strRef>
              <c:f>'T19'!$S$7:$S$8</c:f>
              <c:strCache>
                <c:ptCount val="2"/>
                <c:pt idx="0">
                  <c:v>عمان</c:v>
                </c:pt>
                <c:pt idx="1">
                  <c:v>Oman</c:v>
                </c:pt>
              </c:strCache>
            </c:strRef>
          </c:tx>
          <c:spPr>
            <a:ln w="28575" cap="rnd">
              <a:solidFill>
                <a:srgbClr val="D9DADB"/>
              </a:solidFill>
              <a:round/>
            </a:ln>
            <a:effectLst/>
          </c:spPr>
          <c:marker>
            <c:symbol val="none"/>
          </c:marker>
          <c:cat>
            <c:strRef>
              <c:f>'T19'!$O$9:$O$12</c:f>
              <c:strCache>
                <c:ptCount val="4"/>
                <c:pt idx="0">
                  <c:v>2012/2011</c:v>
                </c:pt>
                <c:pt idx="1">
                  <c:v>2013/2012</c:v>
                </c:pt>
                <c:pt idx="2">
                  <c:v>2014/2013</c:v>
                </c:pt>
                <c:pt idx="3">
                  <c:v>2015/2014</c:v>
                </c:pt>
              </c:strCache>
            </c:strRef>
          </c:cat>
          <c:val>
            <c:numRef>
              <c:f>'T19'!$S$9:$S$12</c:f>
              <c:numCache>
                <c:formatCode>0.0</c:formatCode>
                <c:ptCount val="4"/>
                <c:pt idx="0">
                  <c:v>-10.775862068965516</c:v>
                </c:pt>
                <c:pt idx="1">
                  <c:v>-28.502415458937197</c:v>
                </c:pt>
                <c:pt idx="2">
                  <c:v>-57.432432432432435</c:v>
                </c:pt>
                <c:pt idx="3">
                  <c:v>-23.809523809523807</c:v>
                </c:pt>
              </c:numCache>
            </c:numRef>
          </c:val>
          <c:smooth val="0"/>
          <c:extLst>
            <c:ext xmlns:c16="http://schemas.microsoft.com/office/drawing/2014/chart" uri="{C3380CC4-5D6E-409C-BE32-E72D297353CC}">
              <c16:uniqueId val="{00000003-D7BF-4A42-A4E3-08AF59BE2A77}"/>
            </c:ext>
          </c:extLst>
        </c:ser>
        <c:ser>
          <c:idx val="4"/>
          <c:order val="4"/>
          <c:tx>
            <c:strRef>
              <c:f>'T19'!$T$7:$T$8</c:f>
              <c:strCache>
                <c:ptCount val="2"/>
                <c:pt idx="0">
                  <c:v>قطر</c:v>
                </c:pt>
                <c:pt idx="1">
                  <c:v>Qatar</c:v>
                </c:pt>
              </c:strCache>
            </c:strRef>
          </c:tx>
          <c:spPr>
            <a:ln w="28575" cap="rnd">
              <a:solidFill>
                <a:srgbClr val="99154C"/>
              </a:solidFill>
              <a:round/>
            </a:ln>
            <a:effectLst/>
          </c:spPr>
          <c:marker>
            <c:symbol val="none"/>
          </c:marker>
          <c:cat>
            <c:strRef>
              <c:f>'T19'!$O$9:$O$12</c:f>
              <c:strCache>
                <c:ptCount val="4"/>
                <c:pt idx="0">
                  <c:v>2012/2011</c:v>
                </c:pt>
                <c:pt idx="1">
                  <c:v>2013/2012</c:v>
                </c:pt>
                <c:pt idx="2">
                  <c:v>2014/2013</c:v>
                </c:pt>
                <c:pt idx="3">
                  <c:v>2015/2014</c:v>
                </c:pt>
              </c:strCache>
            </c:strRef>
          </c:cat>
          <c:val>
            <c:numRef>
              <c:f>'T19'!$T$9:$T$12</c:f>
              <c:numCache>
                <c:formatCode>#,##0.0_);\(#,##0.0\)</c:formatCode>
                <c:ptCount val="4"/>
                <c:pt idx="0">
                  <c:v>42.857142857142854</c:v>
                </c:pt>
                <c:pt idx="1">
                  <c:v>20</c:v>
                </c:pt>
                <c:pt idx="2">
                  <c:v>12.5</c:v>
                </c:pt>
                <c:pt idx="3" formatCode="0.0">
                  <c:v>11.111111111111111</c:v>
                </c:pt>
              </c:numCache>
            </c:numRef>
          </c:val>
          <c:smooth val="0"/>
          <c:extLst>
            <c:ext xmlns:c16="http://schemas.microsoft.com/office/drawing/2014/chart" uri="{C3380CC4-5D6E-409C-BE32-E72D297353CC}">
              <c16:uniqueId val="{00000004-D7BF-4A42-A4E3-08AF59BE2A77}"/>
            </c:ext>
          </c:extLst>
        </c:ser>
        <c:ser>
          <c:idx val="5"/>
          <c:order val="5"/>
          <c:tx>
            <c:strRef>
              <c:f>'T19'!$U$7:$U$8</c:f>
              <c:strCache>
                <c:ptCount val="2"/>
                <c:pt idx="0">
                  <c:v>الكويت</c:v>
                </c:pt>
                <c:pt idx="1">
                  <c:v>Kuwait</c:v>
                </c:pt>
              </c:strCache>
            </c:strRef>
          </c:tx>
          <c:spPr>
            <a:ln w="28575" cap="rnd">
              <a:solidFill>
                <a:srgbClr val="00B1E6"/>
              </a:solidFill>
              <a:round/>
            </a:ln>
            <a:effectLst/>
          </c:spPr>
          <c:marker>
            <c:symbol val="none"/>
          </c:marker>
          <c:cat>
            <c:strRef>
              <c:f>'T19'!$O$9:$O$12</c:f>
              <c:strCache>
                <c:ptCount val="4"/>
                <c:pt idx="0">
                  <c:v>2012/2011</c:v>
                </c:pt>
                <c:pt idx="1">
                  <c:v>2013/2012</c:v>
                </c:pt>
                <c:pt idx="2">
                  <c:v>2014/2013</c:v>
                </c:pt>
                <c:pt idx="3">
                  <c:v>2015/2014</c:v>
                </c:pt>
              </c:strCache>
            </c:strRef>
          </c:cat>
          <c:val>
            <c:numRef>
              <c:f>'T19'!$U$9:$U$12</c:f>
              <c:numCache>
                <c:formatCode>#,##0.0_);\(#,##0.0\)</c:formatCode>
                <c:ptCount val="4"/>
                <c:pt idx="0">
                  <c:v>4.4943820224719104</c:v>
                </c:pt>
                <c:pt idx="1">
                  <c:v>0</c:v>
                </c:pt>
                <c:pt idx="2" formatCode="0.0">
                  <c:v>-8.6021505376344098</c:v>
                </c:pt>
                <c:pt idx="3" formatCode="0.0">
                  <c:v>3.5294117647058822</c:v>
                </c:pt>
              </c:numCache>
            </c:numRef>
          </c:val>
          <c:smooth val="0"/>
          <c:extLst>
            <c:ext xmlns:c16="http://schemas.microsoft.com/office/drawing/2014/chart" uri="{C3380CC4-5D6E-409C-BE32-E72D297353CC}">
              <c16:uniqueId val="{00000005-D7BF-4A42-A4E3-08AF59BE2A77}"/>
            </c:ext>
          </c:extLst>
        </c:ser>
        <c:ser>
          <c:idx val="6"/>
          <c:order val="6"/>
          <c:tx>
            <c:strRef>
              <c:f>'T19'!$V$7:$V$8</c:f>
              <c:strCache>
                <c:ptCount val="2"/>
                <c:pt idx="0">
                  <c:v>مجلس التعاون</c:v>
                </c:pt>
                <c:pt idx="1">
                  <c:v>GCC</c:v>
                </c:pt>
              </c:strCache>
            </c:strRef>
          </c:tx>
          <c:spPr>
            <a:ln w="28575" cap="rnd">
              <a:solidFill>
                <a:srgbClr val="9D8E59"/>
              </a:solidFill>
              <a:prstDash val="sysDot"/>
              <a:round/>
            </a:ln>
            <a:effectLst/>
          </c:spPr>
          <c:marker>
            <c:symbol val="none"/>
          </c:marker>
          <c:cat>
            <c:strRef>
              <c:f>'T19'!$O$9:$O$12</c:f>
              <c:strCache>
                <c:ptCount val="4"/>
                <c:pt idx="0">
                  <c:v>2012/2011</c:v>
                </c:pt>
                <c:pt idx="1">
                  <c:v>2013/2012</c:v>
                </c:pt>
                <c:pt idx="2">
                  <c:v>2014/2013</c:v>
                </c:pt>
                <c:pt idx="3">
                  <c:v>2015/2014</c:v>
                </c:pt>
              </c:strCache>
            </c:strRef>
          </c:cat>
          <c:val>
            <c:numRef>
              <c:f>'T19'!$V$9:$V$12</c:f>
              <c:numCache>
                <c:formatCode>0.0</c:formatCode>
                <c:ptCount val="4"/>
                <c:pt idx="0">
                  <c:v>-3.8865248226950353</c:v>
                </c:pt>
                <c:pt idx="1">
                  <c:v>-15.318772136953957</c:v>
                </c:pt>
                <c:pt idx="2" formatCode="#,##0.0_);\(#,##0.0\)">
                  <c:v>7.772743116068316</c:v>
                </c:pt>
                <c:pt idx="3">
                  <c:v>-24.902975420439844</c:v>
                </c:pt>
              </c:numCache>
            </c:numRef>
          </c:val>
          <c:smooth val="0"/>
          <c:extLst>
            <c:ext xmlns:c16="http://schemas.microsoft.com/office/drawing/2014/chart" uri="{C3380CC4-5D6E-409C-BE32-E72D297353CC}">
              <c16:uniqueId val="{00000006-D7BF-4A42-A4E3-08AF59BE2A77}"/>
            </c:ext>
          </c:extLst>
        </c:ser>
        <c:dLbls>
          <c:showLegendKey val="0"/>
          <c:showVal val="0"/>
          <c:showCatName val="0"/>
          <c:showSerName val="0"/>
          <c:showPercent val="0"/>
          <c:showBubbleSize val="0"/>
        </c:dLbls>
        <c:smooth val="0"/>
        <c:axId val="2033520832"/>
        <c:axId val="2033510496"/>
      </c:lineChart>
      <c:catAx>
        <c:axId val="20335208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Academic Year </a:t>
                </a:r>
                <a:r>
                  <a:rPr lang="ar-OM" sz="1000"/>
                  <a:t>العام الأكاديمي </a:t>
                </a:r>
                <a:endParaRPr lang="en-US" sz="1000"/>
              </a:p>
            </c:rich>
          </c:tx>
          <c:layout>
            <c:manualLayout>
              <c:xMode val="edge"/>
              <c:yMode val="edge"/>
              <c:x val="0.39780648148148146"/>
              <c:y val="0.92076666666666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2033510496"/>
        <c:crossesAt val="0"/>
        <c:auto val="1"/>
        <c:lblAlgn val="ctr"/>
        <c:lblOffset val="100"/>
        <c:noMultiLvlLbl val="0"/>
      </c:catAx>
      <c:valAx>
        <c:axId val="2033510496"/>
        <c:scaling>
          <c:orientation val="minMax"/>
          <c:min val="-6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3.7141296296296304E-2"/>
              <c:y val="1.9563095238095237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3520832"/>
        <c:crosses val="autoZero"/>
        <c:crossBetween val="between"/>
      </c:valAx>
      <c:spPr>
        <a:noFill/>
        <a:ln>
          <a:noFill/>
        </a:ln>
        <a:effectLst/>
      </c:spPr>
    </c:plotArea>
    <c:legend>
      <c:legendPos val="b"/>
      <c:layout>
        <c:manualLayout>
          <c:xMode val="edge"/>
          <c:yMode val="edge"/>
          <c:x val="7.9645740740740725E-2"/>
          <c:y val="4.0162698412698414E-3"/>
          <c:w val="0.91688962962962961"/>
          <c:h val="0.127926789899925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البحرين </a:t>
            </a:r>
            <a:r>
              <a:rPr lang="en-US" sz="1200" b="1"/>
              <a:t>Bahrain </a:t>
            </a:r>
          </a:p>
        </c:rich>
      </c:tx>
      <c:layout>
        <c:manualLayout>
          <c:xMode val="edge"/>
          <c:yMode val="edge"/>
          <c:x val="0.6447600694444445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7895833333333321E-2"/>
          <c:w val="0.89412152777777776"/>
          <c:h val="0.69312268518518516"/>
        </c:manualLayout>
      </c:layout>
      <c:barChart>
        <c:barDir val="col"/>
        <c:grouping val="clustered"/>
        <c:varyColors val="0"/>
        <c:ser>
          <c:idx val="0"/>
          <c:order val="0"/>
          <c:tx>
            <c:strRef>
              <c:f>'T20'!$Q$7:$Q$8</c:f>
              <c:strCache>
                <c:ptCount val="2"/>
                <c:pt idx="0">
                  <c:v>الجامعات الحكومية</c:v>
                </c:pt>
                <c:pt idx="1">
                  <c:v>Governmental Universities</c:v>
                </c:pt>
              </c:strCache>
            </c:strRef>
          </c:tx>
          <c:spPr>
            <a:solidFill>
              <a:srgbClr val="C4BA97"/>
            </a:solidFill>
            <a:ln>
              <a:noFill/>
            </a:ln>
            <a:effectLst/>
          </c:spPr>
          <c:invertIfNegative val="0"/>
          <c:dLbls>
            <c:dLbl>
              <c:idx val="0"/>
              <c:layout>
                <c:manualLayout>
                  <c:x val="0"/>
                  <c:y val="-7.939450008128327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38-4C65-B878-675530EE3809}"/>
                </c:ext>
              </c:extLst>
            </c:dLbl>
            <c:dLbl>
              <c:idx val="1"/>
              <c:layout>
                <c:manualLayout>
                  <c:x val="0"/>
                  <c:y val="4.3306591229085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38-4C65-B878-675530EE3809}"/>
                </c:ext>
              </c:extLst>
            </c:dLbl>
            <c:dLbl>
              <c:idx val="2"/>
              <c:layout>
                <c:manualLayout>
                  <c:x val="0"/>
                  <c:y val="-4.33065912290861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38-4C65-B878-675530EE3809}"/>
                </c:ext>
              </c:extLst>
            </c:dLbl>
            <c:dLbl>
              <c:idx val="3"/>
              <c:layout>
                <c:manualLayout>
                  <c:x val="-3.515303333310267E-3"/>
                  <c:y val="4.3306591229085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38-4C65-B878-675530EE3809}"/>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'T20'!$P$10:$P$13</c:f>
              <c:strCache>
                <c:ptCount val="4"/>
                <c:pt idx="0">
                  <c:v>2012/2011</c:v>
                </c:pt>
                <c:pt idx="1">
                  <c:v>2013/2012</c:v>
                </c:pt>
                <c:pt idx="2">
                  <c:v>2014/2013</c:v>
                </c:pt>
                <c:pt idx="3">
                  <c:v>2015/2014</c:v>
                </c:pt>
              </c:strCache>
            </c:strRef>
          </c:cat>
          <c:val>
            <c:numRef>
              <c:f>'T20'!$Q$10:$Q$13</c:f>
              <c:numCache>
                <c:formatCode>0.0</c:formatCode>
                <c:ptCount val="4"/>
                <c:pt idx="0">
                  <c:v>23.52941176470588</c:v>
                </c:pt>
                <c:pt idx="1">
                  <c:v>28.571428571428569</c:v>
                </c:pt>
                <c:pt idx="2">
                  <c:v>26.666666666666668</c:v>
                </c:pt>
                <c:pt idx="3">
                  <c:v>26.666666666666668</c:v>
                </c:pt>
              </c:numCache>
            </c:numRef>
          </c:val>
          <c:extLst>
            <c:ext xmlns:c16="http://schemas.microsoft.com/office/drawing/2014/chart" uri="{C3380CC4-5D6E-409C-BE32-E72D297353CC}">
              <c16:uniqueId val="{00000004-1238-4C65-B878-675530EE3809}"/>
            </c:ext>
          </c:extLst>
        </c:ser>
        <c:ser>
          <c:idx val="1"/>
          <c:order val="1"/>
          <c:tx>
            <c:strRef>
              <c:f>'T20'!$R$7:$R$8</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'T20'!$P$10:$P$13</c:f>
              <c:strCache>
                <c:ptCount val="4"/>
                <c:pt idx="0">
                  <c:v>2012/2011</c:v>
                </c:pt>
                <c:pt idx="1">
                  <c:v>2013/2012</c:v>
                </c:pt>
                <c:pt idx="2">
                  <c:v>2014/2013</c:v>
                </c:pt>
                <c:pt idx="3">
                  <c:v>2015/2014</c:v>
                </c:pt>
              </c:strCache>
            </c:strRef>
          </c:cat>
          <c:val>
            <c:numRef>
              <c:f>'T20'!$R$10:$R$13</c:f>
              <c:numCache>
                <c:formatCode>0.0</c:formatCode>
                <c:ptCount val="4"/>
                <c:pt idx="0">
                  <c:v>76.470588235294116</c:v>
                </c:pt>
                <c:pt idx="1">
                  <c:v>71.428571428571431</c:v>
                </c:pt>
                <c:pt idx="2">
                  <c:v>73.333333333333329</c:v>
                </c:pt>
                <c:pt idx="3">
                  <c:v>73.333333333333329</c:v>
                </c:pt>
              </c:numCache>
            </c:numRef>
          </c:val>
          <c:extLst>
            <c:ext xmlns:c16="http://schemas.microsoft.com/office/drawing/2014/chart" uri="{C3380CC4-5D6E-409C-BE32-E72D297353CC}">
              <c16:uniqueId val="{00000005-1238-4C65-B878-675530EE3809}"/>
            </c:ext>
          </c:extLst>
        </c:ser>
        <c:dLbls>
          <c:showLegendKey val="0"/>
          <c:showVal val="0"/>
          <c:showCatName val="0"/>
          <c:showSerName val="0"/>
          <c:showPercent val="0"/>
          <c:showBubbleSize val="0"/>
        </c:dLbls>
        <c:gapWidth val="120"/>
        <c:overlap val="-10"/>
        <c:axId val="2033518656"/>
        <c:axId val="2033515392"/>
      </c:barChart>
      <c:catAx>
        <c:axId val="203351865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571579198884203"/>
              <c:y val="0.91672314814814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3515392"/>
        <c:crosses val="autoZero"/>
        <c:auto val="1"/>
        <c:lblAlgn val="ctr"/>
        <c:lblOffset val="100"/>
        <c:noMultiLvlLbl val="0"/>
      </c:catAx>
      <c:valAx>
        <c:axId val="2033515392"/>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5089068645101505E-2"/>
              <c:y val="4.8935185185185182E-4"/>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18656"/>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55555555555555E-2"/>
          <c:y val="0.15277777777777779"/>
          <c:w val="0.82350240594925639"/>
          <c:h val="0.60982210557013694"/>
        </c:manualLayout>
      </c:layout>
      <c:lineChart>
        <c:grouping val="standard"/>
        <c:varyColors val="0"/>
        <c:ser>
          <c:idx val="1"/>
          <c:order val="0"/>
          <c:tx>
            <c:strRef>
              <c:f>'T03'!$T$46</c:f>
              <c:strCache>
                <c:ptCount val="1"/>
                <c:pt idx="0">
                  <c:v>ذكور</c:v>
                </c:pt>
              </c:strCache>
            </c:strRef>
          </c:tx>
          <c:spPr>
            <a:ln w="28575" cap="rnd">
              <a:solidFill>
                <a:srgbClr val="000000"/>
              </a:solidFill>
              <a:round/>
            </a:ln>
            <a:effectLst/>
          </c:spPr>
          <c:marker>
            <c:symbol val="none"/>
          </c:marker>
          <c:cat>
            <c:strRef>
              <c:f>'T03'!$L$49:$L$53</c:f>
              <c:strCache>
                <c:ptCount val="5"/>
                <c:pt idx="0">
                  <c:v>2012/2011</c:v>
                </c:pt>
                <c:pt idx="1">
                  <c:v>2013/2012</c:v>
                </c:pt>
                <c:pt idx="2">
                  <c:v>2014/2013</c:v>
                </c:pt>
                <c:pt idx="3">
                  <c:v>2015/2014</c:v>
                </c:pt>
                <c:pt idx="4">
                  <c:v>2016/2015</c:v>
                </c:pt>
              </c:strCache>
            </c:strRef>
          </c:cat>
          <c:val>
            <c:numRef>
              <c:f>'T03'!$T$48:$T$52</c:f>
              <c:numCache>
                <c:formatCode>_(* #,##0.0_);_(* \(#,##0.0\);_(* "-"??_);_(@_)</c:formatCode>
                <c:ptCount val="5"/>
                <c:pt idx="0">
                  <c:v>51.6</c:v>
                </c:pt>
                <c:pt idx="1">
                  <c:v>51.5</c:v>
                </c:pt>
                <c:pt idx="2">
                  <c:v>51.3</c:v>
                </c:pt>
                <c:pt idx="3">
                  <c:v>51.2</c:v>
                </c:pt>
                <c:pt idx="4">
                  <c:v>51.1</c:v>
                </c:pt>
              </c:numCache>
            </c:numRef>
          </c:val>
          <c:smooth val="0"/>
          <c:extLst>
            <c:ext xmlns:c16="http://schemas.microsoft.com/office/drawing/2014/chart" uri="{C3380CC4-5D6E-409C-BE32-E72D297353CC}">
              <c16:uniqueId val="{00000001-11AD-42F8-8D45-C2D82EFCAD6D}"/>
            </c:ext>
          </c:extLst>
        </c:ser>
        <c:ser>
          <c:idx val="2"/>
          <c:order val="1"/>
          <c:tx>
            <c:strRef>
              <c:f>'T03'!$U$46</c:f>
              <c:strCache>
                <c:ptCount val="1"/>
                <c:pt idx="0">
                  <c:v>إناث</c:v>
                </c:pt>
              </c:strCache>
            </c:strRef>
          </c:tx>
          <c:spPr>
            <a:ln w="28575" cap="rnd">
              <a:solidFill>
                <a:schemeClr val="tx1"/>
              </a:solidFill>
              <a:prstDash val="dash"/>
              <a:round/>
            </a:ln>
            <a:effectLst/>
          </c:spPr>
          <c:marker>
            <c:symbol val="none"/>
          </c:marker>
          <c:cat>
            <c:strRef>
              <c:f>'T03'!$L$49:$L$53</c:f>
              <c:strCache>
                <c:ptCount val="5"/>
                <c:pt idx="0">
                  <c:v>2012/2011</c:v>
                </c:pt>
                <c:pt idx="1">
                  <c:v>2013/2012</c:v>
                </c:pt>
                <c:pt idx="2">
                  <c:v>2014/2013</c:v>
                </c:pt>
                <c:pt idx="3">
                  <c:v>2015/2014</c:v>
                </c:pt>
                <c:pt idx="4">
                  <c:v>2016/2015</c:v>
                </c:pt>
              </c:strCache>
            </c:strRef>
          </c:cat>
          <c:val>
            <c:numRef>
              <c:f>'T03'!$U$48:$U$52</c:f>
              <c:numCache>
                <c:formatCode>_(* #,##0.0_);_(* \(#,##0.0\);_(* "-"??_);_(@_)</c:formatCode>
                <c:ptCount val="5"/>
                <c:pt idx="0">
                  <c:v>48.4</c:v>
                </c:pt>
                <c:pt idx="1">
                  <c:v>48.5</c:v>
                </c:pt>
                <c:pt idx="2">
                  <c:v>48.7</c:v>
                </c:pt>
                <c:pt idx="3">
                  <c:v>48.8</c:v>
                </c:pt>
                <c:pt idx="4">
                  <c:v>48.9</c:v>
                </c:pt>
              </c:numCache>
            </c:numRef>
          </c:val>
          <c:smooth val="0"/>
          <c:extLst>
            <c:ext xmlns:c16="http://schemas.microsoft.com/office/drawing/2014/chart" uri="{C3380CC4-5D6E-409C-BE32-E72D297353CC}">
              <c16:uniqueId val="{00000002-11AD-42F8-8D45-C2D82EFCAD6D}"/>
            </c:ext>
          </c:extLst>
        </c:ser>
        <c:dLbls>
          <c:showLegendKey val="0"/>
          <c:showVal val="0"/>
          <c:showCatName val="0"/>
          <c:showSerName val="0"/>
          <c:showPercent val="0"/>
          <c:showBubbleSize val="0"/>
        </c:dLbls>
        <c:smooth val="0"/>
        <c:axId val="1356799520"/>
        <c:axId val="1356789952"/>
      </c:lineChart>
      <c:catAx>
        <c:axId val="1356799520"/>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العام الأكاديمي</a:t>
                </a:r>
                <a:endParaRPr lang="en-US"/>
              </a:p>
            </c:rich>
          </c:tx>
          <c:layout>
            <c:manualLayout>
              <c:xMode val="edge"/>
              <c:yMode val="edge"/>
              <c:x val="0.37409142607174101"/>
              <c:y val="0.846851122776319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56789952"/>
        <c:crosses val="autoZero"/>
        <c:auto val="1"/>
        <c:lblAlgn val="ctr"/>
        <c:lblOffset val="100"/>
        <c:noMultiLvlLbl val="0"/>
      </c:catAx>
      <c:valAx>
        <c:axId val="1356789952"/>
        <c:scaling>
          <c:orientation val="minMax"/>
          <c:max val="100"/>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ar-OM" sz="900"/>
                  <a:t>%</a:t>
                </a:r>
                <a:endParaRPr lang="en-US" sz="900"/>
              </a:p>
            </c:rich>
          </c:tx>
          <c:layout>
            <c:manualLayout>
              <c:xMode val="edge"/>
              <c:yMode val="edge"/>
              <c:x val="0.81941666666666679"/>
              <c:y val="6.601049868766403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799520"/>
        <c:crosses val="autoZero"/>
        <c:crossBetween val="between"/>
        <c:majorUnit val="20"/>
      </c:valAx>
      <c:spPr>
        <a:noFill/>
        <a:ln>
          <a:noFill/>
        </a:ln>
        <a:effectLst/>
      </c:spPr>
    </c:plotArea>
    <c:legend>
      <c:legendPos val="b"/>
      <c:layout>
        <c:manualLayout>
          <c:xMode val="edge"/>
          <c:yMode val="edge"/>
          <c:x val="0.16551399825021873"/>
          <c:y val="0.90798556430446198"/>
          <c:w val="0.30138320209973751"/>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السعودية </a:t>
            </a:r>
            <a:r>
              <a:rPr lang="en-US" sz="1200" b="1"/>
              <a:t>KSA </a:t>
            </a:r>
          </a:p>
        </c:rich>
      </c:tx>
      <c:layout>
        <c:manualLayout>
          <c:xMode val="edge"/>
          <c:yMode val="edge"/>
          <c:x val="0.7069701388888889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589930555555549E-2"/>
          <c:y val="9.2016203703703683E-2"/>
          <c:w val="0.90541006944444447"/>
          <c:h val="0.705350462962963"/>
        </c:manualLayout>
      </c:layout>
      <c:barChart>
        <c:barDir val="col"/>
        <c:grouping val="clustered"/>
        <c:varyColors val="0"/>
        <c:ser>
          <c:idx val="0"/>
          <c:order val="0"/>
          <c:tx>
            <c:strRef>
              <c:f>'T20'!$Q$19:$Q$20</c:f>
              <c:strCache>
                <c:ptCount val="2"/>
                <c:pt idx="0">
                  <c:v>الجامعات الحكومية</c:v>
                </c:pt>
                <c:pt idx="1">
                  <c:v>Governmental Universities</c:v>
                </c:pt>
              </c:strCache>
            </c:strRef>
          </c:tx>
          <c:spPr>
            <a:solidFill>
              <a:srgbClr val="C4BA97"/>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'T20'!$P$22:$P$25</c:f>
              <c:strCache>
                <c:ptCount val="4"/>
                <c:pt idx="0">
                  <c:v>2012/2011</c:v>
                </c:pt>
                <c:pt idx="1">
                  <c:v>2013/2012</c:v>
                </c:pt>
                <c:pt idx="2">
                  <c:v>2014/2013</c:v>
                </c:pt>
                <c:pt idx="3">
                  <c:v>2015/2014</c:v>
                </c:pt>
              </c:strCache>
            </c:strRef>
          </c:cat>
          <c:val>
            <c:numRef>
              <c:f>'T20'!$Q$22:$Q$25</c:f>
              <c:numCache>
                <c:formatCode>0.0</c:formatCode>
                <c:ptCount val="4"/>
                <c:pt idx="0">
                  <c:v>41.666666666666671</c:v>
                </c:pt>
                <c:pt idx="1">
                  <c:v>41.666666666666671</c:v>
                </c:pt>
                <c:pt idx="2">
                  <c:v>46.666666666666664</c:v>
                </c:pt>
                <c:pt idx="3">
                  <c:v>41.7</c:v>
                </c:pt>
              </c:numCache>
            </c:numRef>
          </c:val>
          <c:extLst>
            <c:ext xmlns:c16="http://schemas.microsoft.com/office/drawing/2014/chart" uri="{C3380CC4-5D6E-409C-BE32-E72D297353CC}">
              <c16:uniqueId val="{00000000-9425-4931-8D9C-33BE54471FFC}"/>
            </c:ext>
          </c:extLst>
        </c:ser>
        <c:ser>
          <c:idx val="1"/>
          <c:order val="1"/>
          <c:tx>
            <c:strRef>
              <c:f>'T20'!$R$19:$R$20</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'T20'!$P$22:$P$25</c:f>
              <c:strCache>
                <c:ptCount val="4"/>
                <c:pt idx="0">
                  <c:v>2012/2011</c:v>
                </c:pt>
                <c:pt idx="1">
                  <c:v>2013/2012</c:v>
                </c:pt>
                <c:pt idx="2">
                  <c:v>2014/2013</c:v>
                </c:pt>
                <c:pt idx="3">
                  <c:v>2015/2014</c:v>
                </c:pt>
              </c:strCache>
            </c:strRef>
          </c:cat>
          <c:val>
            <c:numRef>
              <c:f>'T20'!$R$22:$R$25</c:f>
              <c:numCache>
                <c:formatCode>0.0</c:formatCode>
                <c:ptCount val="4"/>
                <c:pt idx="0">
                  <c:v>46.666666666666664</c:v>
                </c:pt>
                <c:pt idx="1">
                  <c:v>41.666666666666671</c:v>
                </c:pt>
                <c:pt idx="2">
                  <c:v>46.666666666666664</c:v>
                </c:pt>
                <c:pt idx="3">
                  <c:v>41.7</c:v>
                </c:pt>
              </c:numCache>
            </c:numRef>
          </c:val>
          <c:extLst>
            <c:ext xmlns:c16="http://schemas.microsoft.com/office/drawing/2014/chart" uri="{C3380CC4-5D6E-409C-BE32-E72D297353CC}">
              <c16:uniqueId val="{00000001-9425-4931-8D9C-33BE54471FFC}"/>
            </c:ext>
          </c:extLst>
        </c:ser>
        <c:ser>
          <c:idx val="2"/>
          <c:order val="2"/>
          <c:tx>
            <c:strRef>
              <c:f>'T20'!$S$19:$S$20</c:f>
              <c:strCache>
                <c:ptCount val="2"/>
                <c:pt idx="0">
                  <c:v>أخرى</c:v>
                </c:pt>
                <c:pt idx="1">
                  <c:v>Others</c:v>
                </c:pt>
              </c:strCache>
            </c:strRef>
          </c:tx>
          <c:spPr>
            <a:solidFill>
              <a:schemeClr val="bg2">
                <a:lumMod val="25000"/>
              </a:schemeClr>
            </a:solidFill>
            <a:ln w="19050">
              <a:noFill/>
              <a:prstDash val="dash"/>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'T20'!$P$22:$P$25</c:f>
              <c:strCache>
                <c:ptCount val="4"/>
                <c:pt idx="0">
                  <c:v>2012/2011</c:v>
                </c:pt>
                <c:pt idx="1">
                  <c:v>2013/2012</c:v>
                </c:pt>
                <c:pt idx="2">
                  <c:v>2014/2013</c:v>
                </c:pt>
                <c:pt idx="3">
                  <c:v>2015/2014</c:v>
                </c:pt>
              </c:strCache>
            </c:strRef>
          </c:cat>
          <c:val>
            <c:numRef>
              <c:f>'T20'!$S$22:$S$25</c:f>
              <c:numCache>
                <c:formatCode>0.0</c:formatCode>
                <c:ptCount val="4"/>
                <c:pt idx="0">
                  <c:v>11.666666666666666</c:v>
                </c:pt>
                <c:pt idx="1">
                  <c:v>11.666666666666666</c:v>
                </c:pt>
                <c:pt idx="2">
                  <c:v>6.666666666666667</c:v>
                </c:pt>
                <c:pt idx="3">
                  <c:v>16.599999999999994</c:v>
                </c:pt>
              </c:numCache>
            </c:numRef>
          </c:val>
          <c:extLst>
            <c:ext xmlns:c16="http://schemas.microsoft.com/office/drawing/2014/chart" uri="{C3380CC4-5D6E-409C-BE32-E72D297353CC}">
              <c16:uniqueId val="{00000002-9425-4931-8D9C-33BE54471FFC}"/>
            </c:ext>
          </c:extLst>
        </c:ser>
        <c:dLbls>
          <c:showLegendKey val="0"/>
          <c:showVal val="0"/>
          <c:showCatName val="0"/>
          <c:showSerName val="0"/>
          <c:showPercent val="0"/>
          <c:showBubbleSize val="0"/>
        </c:dLbls>
        <c:gapWidth val="120"/>
        <c:overlap val="-10"/>
        <c:axId val="2033517024"/>
        <c:axId val="2033522464"/>
      </c:barChart>
      <c:catAx>
        <c:axId val="20335170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9839652777777775"/>
              <c:y val="0.91401666666666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3522464"/>
        <c:crosses val="autoZero"/>
        <c:auto val="1"/>
        <c:lblAlgn val="ctr"/>
        <c:lblOffset val="100"/>
        <c:noMultiLvlLbl val="0"/>
      </c:catAx>
      <c:valAx>
        <c:axId val="2033522464"/>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5506944444444451E-2"/>
              <c:y val="6.2777777777777777E-4"/>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17024"/>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عمان </a:t>
            </a:r>
            <a:r>
              <a:rPr lang="en-US" sz="1200" b="1"/>
              <a:t>Oman </a:t>
            </a:r>
          </a:p>
        </c:rich>
      </c:tx>
      <c:layout>
        <c:manualLayout>
          <c:xMode val="edge"/>
          <c:yMode val="edge"/>
          <c:x val="0.71813784722222218"/>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747374994242085E-2"/>
          <c:y val="7.3421874999999984E-2"/>
          <c:w val="0.90725262500575787"/>
          <c:h val="0.57699532123701924"/>
        </c:manualLayout>
      </c:layout>
      <c:barChart>
        <c:barDir val="col"/>
        <c:grouping val="clustered"/>
        <c:varyColors val="0"/>
        <c:ser>
          <c:idx val="0"/>
          <c:order val="0"/>
          <c:tx>
            <c:strRef>
              <c:f>'T20'!$Q$28:$Q$29</c:f>
              <c:strCache>
                <c:ptCount val="2"/>
                <c:pt idx="0">
                  <c:v>الجامعات الحكومية</c:v>
                </c:pt>
                <c:pt idx="1">
                  <c:v>Governmental Universities</c:v>
                </c:pt>
              </c:strCache>
            </c:strRef>
          </c:tx>
          <c:spPr>
            <a:solidFill>
              <a:srgbClr val="C4BA97"/>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'T20'!$P$30:$P$34</c15:sqref>
                  </c15:fullRef>
                </c:ext>
              </c:extLst>
              <c:f>'T20'!$P$31:$P$34</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'T20'!$Q$30:$Q$34</c15:sqref>
                  </c15:fullRef>
                </c:ext>
              </c:extLst>
              <c:f>'T20'!$Q$31:$Q$34</c:f>
              <c:numCache>
                <c:formatCode>0.0</c:formatCode>
                <c:ptCount val="4"/>
                <c:pt idx="0">
                  <c:v>1.6949152542372881</c:v>
                </c:pt>
                <c:pt idx="1">
                  <c:v>1.7</c:v>
                </c:pt>
                <c:pt idx="2">
                  <c:v>1.5</c:v>
                </c:pt>
                <c:pt idx="3" formatCode="General">
                  <c:v>1.4</c:v>
                </c:pt>
              </c:numCache>
            </c:numRef>
          </c:val>
          <c:extLst>
            <c:ext xmlns:c16="http://schemas.microsoft.com/office/drawing/2014/chart" uri="{C3380CC4-5D6E-409C-BE32-E72D297353CC}">
              <c16:uniqueId val="{00000000-0CCB-4BBE-A65E-6FC7F00195E2}"/>
            </c:ext>
          </c:extLst>
        </c:ser>
        <c:ser>
          <c:idx val="1"/>
          <c:order val="1"/>
          <c:tx>
            <c:strRef>
              <c:f>'T20'!$R$28:$R$29</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'T20'!$P$30:$P$34</c15:sqref>
                  </c15:fullRef>
                </c:ext>
              </c:extLst>
              <c:f>'T20'!$P$31:$P$34</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'T20'!$R$30:$R$34</c15:sqref>
                  </c15:fullRef>
                </c:ext>
              </c:extLst>
              <c:f>'T20'!$R$31:$R$34</c:f>
              <c:numCache>
                <c:formatCode>0.0</c:formatCode>
                <c:ptCount val="4"/>
                <c:pt idx="0">
                  <c:v>53.333333333333336</c:v>
                </c:pt>
                <c:pt idx="1">
                  <c:v>45.8</c:v>
                </c:pt>
                <c:pt idx="2">
                  <c:v>40.299999999999997</c:v>
                </c:pt>
                <c:pt idx="3">
                  <c:v>40.6</c:v>
                </c:pt>
              </c:numCache>
            </c:numRef>
          </c:val>
          <c:extLst>
            <c:ext xmlns:c16="http://schemas.microsoft.com/office/drawing/2014/chart" uri="{C3380CC4-5D6E-409C-BE32-E72D297353CC}">
              <c16:uniqueId val="{00000001-0CCB-4BBE-A65E-6FC7F00195E2}"/>
            </c:ext>
          </c:extLst>
        </c:ser>
        <c:ser>
          <c:idx val="2"/>
          <c:order val="2"/>
          <c:tx>
            <c:strRef>
              <c:f>'T20'!$S$19:$S$20</c:f>
              <c:strCache>
                <c:ptCount val="2"/>
                <c:pt idx="0">
                  <c:v>أخرى</c:v>
                </c:pt>
                <c:pt idx="1">
                  <c:v>Others</c:v>
                </c:pt>
              </c:strCache>
            </c:strRef>
          </c:tx>
          <c:spPr>
            <a:solidFill>
              <a:schemeClr val="bg2">
                <a:lumMod val="25000"/>
              </a:schemeClr>
            </a:solidFill>
            <a:ln w="15875">
              <a:noFill/>
              <a:prstDash val="dash"/>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'T20'!$P$30:$P$34</c15:sqref>
                  </c15:fullRef>
                </c:ext>
              </c:extLst>
              <c:f>'T20'!$P$31:$P$34</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'T20'!$S$21:$S$25</c15:sqref>
                  </c15:fullRef>
                </c:ext>
              </c:extLst>
              <c:f>'T20'!$S$22:$S$25</c:f>
              <c:numCache>
                <c:formatCode>0.0</c:formatCode>
                <c:ptCount val="4"/>
                <c:pt idx="0">
                  <c:v>11.666666666666666</c:v>
                </c:pt>
                <c:pt idx="1">
                  <c:v>11.666666666666666</c:v>
                </c:pt>
                <c:pt idx="2">
                  <c:v>6.666666666666667</c:v>
                </c:pt>
                <c:pt idx="3">
                  <c:v>16.599999999999994</c:v>
                </c:pt>
              </c:numCache>
            </c:numRef>
          </c:val>
          <c:extLst>
            <c:ext xmlns:c16="http://schemas.microsoft.com/office/drawing/2014/chart" uri="{C3380CC4-5D6E-409C-BE32-E72D297353CC}">
              <c16:uniqueId val="{00000002-0CCB-4BBE-A65E-6FC7F00195E2}"/>
            </c:ext>
          </c:extLst>
        </c:ser>
        <c:dLbls>
          <c:showLegendKey val="0"/>
          <c:showVal val="0"/>
          <c:showCatName val="0"/>
          <c:showSerName val="0"/>
          <c:showPercent val="0"/>
          <c:showBubbleSize val="0"/>
        </c:dLbls>
        <c:gapWidth val="120"/>
        <c:overlap val="-10"/>
        <c:axId val="2033513216"/>
        <c:axId val="2033516480"/>
      </c:barChart>
      <c:catAx>
        <c:axId val="203351321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765825969832999"/>
              <c:y val="0.742940393320400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3516480"/>
        <c:crosses val="autoZero"/>
        <c:auto val="1"/>
        <c:lblAlgn val="ctr"/>
        <c:lblOffset val="100"/>
        <c:noMultiLvlLbl val="0"/>
      </c:catAx>
      <c:valAx>
        <c:axId val="2033516480"/>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1328472222222222E-2"/>
              <c:y val="1.4149305555555556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13216"/>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قطر </a:t>
            </a:r>
            <a:r>
              <a:rPr lang="en-US" sz="1200" b="1"/>
              <a:t>Qatar </a:t>
            </a:r>
          </a:p>
        </c:rich>
      </c:tx>
      <c:layout>
        <c:manualLayout>
          <c:xMode val="edge"/>
          <c:yMode val="edge"/>
          <c:x val="0.7525555555555555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7064814814814798E-2"/>
          <c:w val="0.9235447916666667"/>
          <c:h val="0.69362453703703708"/>
        </c:manualLayout>
      </c:layout>
      <c:barChart>
        <c:barDir val="col"/>
        <c:grouping val="clustered"/>
        <c:varyColors val="0"/>
        <c:ser>
          <c:idx val="0"/>
          <c:order val="0"/>
          <c:tx>
            <c:strRef>
              <c:f>'T20'!$Q$37:$Q$38</c:f>
              <c:strCache>
                <c:ptCount val="2"/>
                <c:pt idx="0">
                  <c:v>الجامعات الحكومية</c:v>
                </c:pt>
                <c:pt idx="1">
                  <c:v>Governmental Universities</c:v>
                </c:pt>
              </c:strCache>
            </c:strRef>
          </c:tx>
          <c:spPr>
            <a:solidFill>
              <a:srgbClr val="C4BA97"/>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'T20'!$P$39:$P$43</c15:sqref>
                  </c15:fullRef>
                </c:ext>
              </c:extLst>
              <c:f>'T20'!$P$40:$P$43</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'T20'!$Q$39:$Q$43</c15:sqref>
                  </c15:fullRef>
                </c:ext>
              </c:extLst>
              <c:f>'T20'!$Q$40:$Q$43</c:f>
              <c:numCache>
                <c:formatCode>0.0</c:formatCode>
                <c:ptCount val="4"/>
                <c:pt idx="0">
                  <c:v>12.5</c:v>
                </c:pt>
                <c:pt idx="1">
                  <c:v>12.5</c:v>
                </c:pt>
                <c:pt idx="2" formatCode="General">
                  <c:v>12.5</c:v>
                </c:pt>
                <c:pt idx="3" formatCode="General">
                  <c:v>12.5</c:v>
                </c:pt>
              </c:numCache>
            </c:numRef>
          </c:val>
          <c:extLst>
            <c:ext xmlns:c16="http://schemas.microsoft.com/office/drawing/2014/chart" uri="{C3380CC4-5D6E-409C-BE32-E72D297353CC}">
              <c16:uniqueId val="{00000000-2C2D-4711-A3E9-80EA677B8FB6}"/>
            </c:ext>
          </c:extLst>
        </c:ser>
        <c:ser>
          <c:idx val="1"/>
          <c:order val="1"/>
          <c:tx>
            <c:strRef>
              <c:f>'T20'!$R$37:$R$38</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'T20'!$P$39:$P$43</c15:sqref>
                  </c15:fullRef>
                </c:ext>
              </c:extLst>
              <c:f>'T20'!$P$40:$P$43</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'T20'!$R$39:$R$43</c15:sqref>
                  </c15:fullRef>
                </c:ext>
              </c:extLst>
              <c:f>'T20'!$R$40:$R$43</c:f>
              <c:numCache>
                <c:formatCode>0.0</c:formatCode>
                <c:ptCount val="4"/>
                <c:pt idx="0">
                  <c:v>87.5</c:v>
                </c:pt>
                <c:pt idx="1">
                  <c:v>87.5</c:v>
                </c:pt>
                <c:pt idx="2" formatCode="General">
                  <c:v>87.5</c:v>
                </c:pt>
                <c:pt idx="3" formatCode="General">
                  <c:v>87.5</c:v>
                </c:pt>
              </c:numCache>
            </c:numRef>
          </c:val>
          <c:extLst>
            <c:ext xmlns:c16="http://schemas.microsoft.com/office/drawing/2014/chart" uri="{C3380CC4-5D6E-409C-BE32-E72D297353CC}">
              <c16:uniqueId val="{00000001-2C2D-4711-A3E9-80EA677B8FB6}"/>
            </c:ext>
          </c:extLst>
        </c:ser>
        <c:dLbls>
          <c:dLblPos val="outEnd"/>
          <c:showLegendKey val="0"/>
          <c:showVal val="1"/>
          <c:showCatName val="0"/>
          <c:showSerName val="0"/>
          <c:showPercent val="0"/>
          <c:showBubbleSize val="0"/>
        </c:dLbls>
        <c:gapWidth val="120"/>
        <c:overlap val="-10"/>
        <c:axId val="2033523552"/>
        <c:axId val="2033508864"/>
      </c:barChart>
      <c:catAx>
        <c:axId val="203352355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28543333333333332"/>
              <c:y val="0.917350462962962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3508864"/>
        <c:crosses val="autoZero"/>
        <c:auto val="1"/>
        <c:lblAlgn val="ctr"/>
        <c:lblOffset val="100"/>
        <c:noMultiLvlLbl val="0"/>
      </c:catAx>
      <c:valAx>
        <c:axId val="2033508864"/>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4473263888888882E-2"/>
              <c:y val="5.1189814814814813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23552"/>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الكويت </a:t>
            </a:r>
            <a:r>
              <a:rPr lang="en-US" sz="1200" b="1"/>
              <a:t>Kuwait </a:t>
            </a:r>
          </a:p>
        </c:rich>
      </c:tx>
      <c:layout>
        <c:manualLayout>
          <c:xMode val="edge"/>
          <c:yMode val="edge"/>
          <c:x val="0.67423888888888894"/>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2983333333333335E-2"/>
          <c:y val="9.2016203703703683E-2"/>
          <c:w val="0.90701666666666669"/>
          <c:h val="0.68521574074074076"/>
        </c:manualLayout>
      </c:layout>
      <c:barChart>
        <c:barDir val="col"/>
        <c:grouping val="clustered"/>
        <c:varyColors val="0"/>
        <c:ser>
          <c:idx val="0"/>
          <c:order val="0"/>
          <c:tx>
            <c:strRef>
              <c:f>'T20'!$Q$47:$Q$48</c:f>
              <c:strCache>
                <c:ptCount val="2"/>
                <c:pt idx="0">
                  <c:v>الجامعات الحكومية</c:v>
                </c:pt>
                <c:pt idx="1">
                  <c:v>Governmental Universities</c:v>
                </c:pt>
              </c:strCache>
            </c:strRef>
          </c:tx>
          <c:spPr>
            <a:solidFill>
              <a:srgbClr val="C4BA97"/>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'T20'!$P$49:$P$53</c15:sqref>
                  </c15:fullRef>
                </c:ext>
              </c:extLst>
              <c:f>'T20'!$P$50:$P$53</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'T20'!$Q$49:$Q$53</c15:sqref>
                  </c15:fullRef>
                </c:ext>
              </c:extLst>
              <c:f>'T20'!$Q$50:$Q$53</c:f>
              <c:numCache>
                <c:formatCode>0.0</c:formatCode>
                <c:ptCount val="4"/>
                <c:pt idx="0">
                  <c:v>7.6923076923076925</c:v>
                </c:pt>
                <c:pt idx="1">
                  <c:v>7.6923076923076925</c:v>
                </c:pt>
                <c:pt idx="2">
                  <c:v>7.6923076923076925</c:v>
                </c:pt>
                <c:pt idx="3">
                  <c:v>7.6923076923076925</c:v>
                </c:pt>
              </c:numCache>
            </c:numRef>
          </c:val>
          <c:extLst>
            <c:ext xmlns:c16="http://schemas.microsoft.com/office/drawing/2014/chart" uri="{C3380CC4-5D6E-409C-BE32-E72D297353CC}">
              <c16:uniqueId val="{00000000-5E2C-4721-AB8C-64CF773FE3A9}"/>
            </c:ext>
          </c:extLst>
        </c:ser>
        <c:ser>
          <c:idx val="1"/>
          <c:order val="1"/>
          <c:tx>
            <c:strRef>
              <c:f>'T20'!$R$47:$R$48</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'T20'!$P$49:$P$53</c15:sqref>
                  </c15:fullRef>
                </c:ext>
              </c:extLst>
              <c:f>'T20'!$P$50:$P$53</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'T20'!$R$49:$R$53</c15:sqref>
                  </c15:fullRef>
                </c:ext>
              </c:extLst>
              <c:f>'T20'!$R$50:$R$53</c:f>
              <c:numCache>
                <c:formatCode>0.0</c:formatCode>
                <c:ptCount val="4"/>
                <c:pt idx="0">
                  <c:v>69.230769230769226</c:v>
                </c:pt>
                <c:pt idx="1">
                  <c:v>69.230769230769226</c:v>
                </c:pt>
                <c:pt idx="2">
                  <c:v>69.230769230769226</c:v>
                </c:pt>
                <c:pt idx="3">
                  <c:v>69.230769230769226</c:v>
                </c:pt>
              </c:numCache>
            </c:numRef>
          </c:val>
          <c:extLst>
            <c:ext xmlns:c16="http://schemas.microsoft.com/office/drawing/2014/chart" uri="{C3380CC4-5D6E-409C-BE32-E72D297353CC}">
              <c16:uniqueId val="{00000001-5E2C-4721-AB8C-64CF773FE3A9}"/>
            </c:ext>
          </c:extLst>
        </c:ser>
        <c:ser>
          <c:idx val="2"/>
          <c:order val="2"/>
          <c:tx>
            <c:strRef>
              <c:f>'T20'!$S$47:$S$48</c:f>
              <c:strCache>
                <c:ptCount val="2"/>
                <c:pt idx="0">
                  <c:v>أخرى</c:v>
                </c:pt>
                <c:pt idx="1">
                  <c:v>Others</c:v>
                </c:pt>
              </c:strCache>
            </c:strRef>
          </c:tx>
          <c:spPr>
            <a:solidFill>
              <a:schemeClr val="bg2">
                <a:lumMod val="25000"/>
              </a:schemeClr>
            </a:solidFill>
            <a:ln>
              <a:noFill/>
            </a:ln>
            <a:effectLst/>
          </c:spPr>
          <c:invertIfNegative val="0"/>
          <c:cat>
            <c:strRef>
              <c:extLst>
                <c:ext xmlns:c15="http://schemas.microsoft.com/office/drawing/2012/chart" uri="{02D57815-91ED-43cb-92C2-25804820EDAC}">
                  <c15:fullRef>
                    <c15:sqref>'T20'!$P$49:$P$53</c15:sqref>
                  </c15:fullRef>
                </c:ext>
              </c:extLst>
              <c:f>'T20'!$P$50:$P$53</c:f>
              <c:strCache>
                <c:ptCount val="4"/>
                <c:pt idx="0">
                  <c:v>2012/2011</c:v>
                </c:pt>
                <c:pt idx="1">
                  <c:v>2013/2012</c:v>
                </c:pt>
                <c:pt idx="2">
                  <c:v>2014/2013</c:v>
                </c:pt>
                <c:pt idx="3">
                  <c:v>2015/2014</c:v>
                </c:pt>
              </c:strCache>
            </c:strRef>
          </c:cat>
          <c:val>
            <c:numRef>
              <c:extLst>
                <c:ext xmlns:c15="http://schemas.microsoft.com/office/drawing/2012/chart" uri="{02D57815-91ED-43cb-92C2-25804820EDAC}">
                  <c15:fullRef>
                    <c15:sqref>'T20'!$S$49:$S$53</c15:sqref>
                  </c15:fullRef>
                </c:ext>
              </c:extLst>
              <c:f>'T20'!$S$50:$S$53</c:f>
              <c:numCache>
                <c:formatCode>0.0</c:formatCode>
                <c:ptCount val="4"/>
                <c:pt idx="0">
                  <c:v>23.1</c:v>
                </c:pt>
                <c:pt idx="1">
                  <c:v>23.1</c:v>
                </c:pt>
                <c:pt idx="2">
                  <c:v>23.1</c:v>
                </c:pt>
                <c:pt idx="3">
                  <c:v>23.1</c:v>
                </c:pt>
              </c:numCache>
            </c:numRef>
          </c:val>
          <c:extLst>
            <c:ext xmlns:c16="http://schemas.microsoft.com/office/drawing/2014/chart" uri="{C3380CC4-5D6E-409C-BE32-E72D297353CC}">
              <c16:uniqueId val="{00000000-0B34-4C02-8B01-DF83217AE0D7}"/>
            </c:ext>
          </c:extLst>
        </c:ser>
        <c:dLbls>
          <c:showLegendKey val="0"/>
          <c:showVal val="0"/>
          <c:showCatName val="0"/>
          <c:showSerName val="0"/>
          <c:showPercent val="0"/>
          <c:showBubbleSize val="0"/>
        </c:dLbls>
        <c:gapWidth val="120"/>
        <c:overlap val="-10"/>
        <c:axId val="2037877168"/>
        <c:axId val="2037879344"/>
      </c:barChart>
      <c:catAx>
        <c:axId val="20378771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0232534722222221"/>
              <c:y val="0.912429166666666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7879344"/>
        <c:crosses val="autoZero"/>
        <c:auto val="1"/>
        <c:lblAlgn val="ctr"/>
        <c:lblOffset val="100"/>
        <c:noMultiLvlLbl val="0"/>
      </c:catAx>
      <c:valAx>
        <c:axId val="2037879344"/>
        <c:scaling>
          <c:orientation val="minMax"/>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6.392083333333333E-2"/>
              <c:y val="3.201388888888889E-3"/>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7877168"/>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94628741174795006"/>
          <c:y val="0.89846318552286242"/>
          <c:w val="3.0456774298561511E-2"/>
          <c:h val="3.08095040751485E-2"/>
        </c:manualLayout>
      </c:layout>
      <c:barChart>
        <c:barDir val="col"/>
        <c:grouping val="stacked"/>
        <c:varyColors val="0"/>
        <c:ser>
          <c:idx val="0"/>
          <c:order val="0"/>
          <c:tx>
            <c:strRef>
              <c:f>'T16'!$T$39:$T$40</c:f>
              <c:strCache>
                <c:ptCount val="2"/>
                <c:pt idx="0">
                  <c:v>الجامعات الحكومية</c:v>
                </c:pt>
                <c:pt idx="1">
                  <c:v>Govermental Universities</c:v>
                </c:pt>
              </c:strCache>
            </c:strRef>
          </c:tx>
          <c:spPr>
            <a:solidFill>
              <a:srgbClr val="C4BA97"/>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'T16'!$S$41:$S$43</c:f>
              <c:strCache>
                <c:ptCount val="3"/>
                <c:pt idx="0">
                  <c:v>2011/2012</c:v>
                </c:pt>
                <c:pt idx="1">
                  <c:v>2012/2013</c:v>
                </c:pt>
                <c:pt idx="2">
                  <c:v>2013/2014</c:v>
                </c:pt>
              </c:strCache>
            </c:strRef>
          </c:cat>
          <c:val>
            <c:numRef>
              <c:f>'T16'!$T$41:$T$43</c:f>
              <c:numCache>
                <c:formatCode>0.0</c:formatCode>
                <c:ptCount val="3"/>
                <c:pt idx="0" formatCode="_(* #,##0.0_);_(* \(#,##0.0\);_(* &quot;-&quot;??_);_(@_)">
                  <c:v>28.340949361186237</c:v>
                </c:pt>
                <c:pt idx="1">
                  <c:v>24.321248577467077</c:v>
                </c:pt>
                <c:pt idx="2">
                  <c:v>22.686049613230193</c:v>
                </c:pt>
              </c:numCache>
            </c:numRef>
          </c:val>
          <c:extLst>
            <c:ext xmlns:c16="http://schemas.microsoft.com/office/drawing/2014/chart" uri="{C3380CC4-5D6E-409C-BE32-E72D297353CC}">
              <c16:uniqueId val="{00000000-F0A0-4B51-BC59-D99B43574124}"/>
            </c:ext>
          </c:extLst>
        </c:ser>
        <c:ser>
          <c:idx val="1"/>
          <c:order val="1"/>
          <c:tx>
            <c:strRef>
              <c:f>'T16'!$U$39:$U$40</c:f>
              <c:strCache>
                <c:ptCount val="2"/>
                <c:pt idx="0">
                  <c:v>الجامعات والكليات الخاصة</c:v>
                </c:pt>
                <c:pt idx="1">
                  <c:v>Private Universities and Colleges</c:v>
                </c:pt>
              </c:strCache>
            </c:strRef>
          </c:tx>
          <c:spPr>
            <a:solidFill>
              <a:srgbClr val="9D8E59"/>
            </a:solidFill>
            <a:ln>
              <a:noFill/>
            </a:ln>
            <a:effectLst/>
          </c:spPr>
          <c:invertIfNegative val="0"/>
          <c:cat>
            <c:strRef>
              <c:f>'T16'!$S$41:$S$43</c:f>
              <c:strCache>
                <c:ptCount val="3"/>
                <c:pt idx="0">
                  <c:v>2011/2012</c:v>
                </c:pt>
                <c:pt idx="1">
                  <c:v>2012/2013</c:v>
                </c:pt>
                <c:pt idx="2">
                  <c:v>2013/2014</c:v>
                </c:pt>
              </c:strCache>
            </c:strRef>
          </c:cat>
          <c:val>
            <c:numRef>
              <c:f>'T16'!$U$41:$U$43</c:f>
              <c:numCache>
                <c:formatCode>_(* #,##0.0_);_(* \(#,##0.0\);_(* "-"??_);_(@_)</c:formatCode>
                <c:ptCount val="3"/>
                <c:pt idx="0">
                  <c:v>42.609344399888087</c:v>
                </c:pt>
                <c:pt idx="1">
                  <c:v>40.359291172167126</c:v>
                </c:pt>
                <c:pt idx="2">
                  <c:v>37.796745798879698</c:v>
                </c:pt>
              </c:numCache>
            </c:numRef>
          </c:val>
          <c:extLst>
            <c:ext xmlns:c16="http://schemas.microsoft.com/office/drawing/2014/chart" uri="{C3380CC4-5D6E-409C-BE32-E72D297353CC}">
              <c16:uniqueId val="{00000001-F0A0-4B51-BC59-D99B43574124}"/>
            </c:ext>
          </c:extLst>
        </c:ser>
        <c:ser>
          <c:idx val="2"/>
          <c:order val="2"/>
          <c:tx>
            <c:strRef>
              <c:f>'T16'!$V$39:$V$40</c:f>
              <c:strCache>
                <c:ptCount val="2"/>
                <c:pt idx="0">
                  <c:v>أخرى</c:v>
                </c:pt>
                <c:pt idx="1">
                  <c:v>Others</c:v>
                </c:pt>
              </c:strCache>
            </c:strRef>
          </c:tx>
          <c:spPr>
            <a:solidFill>
              <a:schemeClr val="bg2">
                <a:lumMod val="25000"/>
              </a:schemeClr>
            </a:solidFill>
            <a:ln w="22225">
              <a:noFill/>
              <a:prstDash val="sysDot"/>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'T16'!$S$41:$S$43</c:f>
              <c:strCache>
                <c:ptCount val="3"/>
                <c:pt idx="0">
                  <c:v>2011/2012</c:v>
                </c:pt>
                <c:pt idx="1">
                  <c:v>2012/2013</c:v>
                </c:pt>
                <c:pt idx="2">
                  <c:v>2013/2014</c:v>
                </c:pt>
              </c:strCache>
            </c:strRef>
          </c:cat>
          <c:val>
            <c:numRef>
              <c:f>'T16'!$V$41:$V$43</c:f>
              <c:numCache>
                <c:formatCode>0.0</c:formatCode>
                <c:ptCount val="3"/>
                <c:pt idx="0">
                  <c:v>29.049706238925673</c:v>
                </c:pt>
                <c:pt idx="1">
                  <c:v>35.319460250365793</c:v>
                </c:pt>
                <c:pt idx="2">
                  <c:v>39.517204587890106</c:v>
                </c:pt>
              </c:numCache>
            </c:numRef>
          </c:val>
          <c:extLst>
            <c:ext xmlns:c16="http://schemas.microsoft.com/office/drawing/2014/chart" uri="{C3380CC4-5D6E-409C-BE32-E72D297353CC}">
              <c16:uniqueId val="{00000002-F0A0-4B51-BC59-D99B43574124}"/>
            </c:ext>
          </c:extLst>
        </c:ser>
        <c:dLbls>
          <c:showLegendKey val="0"/>
          <c:showVal val="0"/>
          <c:showCatName val="0"/>
          <c:showSerName val="0"/>
          <c:showPercent val="0"/>
          <c:showBubbleSize val="0"/>
        </c:dLbls>
        <c:gapWidth val="150"/>
        <c:overlap val="100"/>
        <c:axId val="1842467920"/>
        <c:axId val="1842468464"/>
      </c:barChart>
      <c:catAx>
        <c:axId val="1842467920"/>
        <c:scaling>
          <c:orientation val="minMax"/>
        </c:scaling>
        <c:delete val="1"/>
        <c:axPos val="b"/>
        <c:numFmt formatCode="General" sourceLinked="1"/>
        <c:majorTickMark val="none"/>
        <c:minorTickMark val="none"/>
        <c:tickLblPos val="nextTo"/>
        <c:crossAx val="1842468464"/>
        <c:crosses val="autoZero"/>
        <c:auto val="1"/>
        <c:lblAlgn val="ctr"/>
        <c:lblOffset val="100"/>
        <c:noMultiLvlLbl val="0"/>
      </c:catAx>
      <c:valAx>
        <c:axId val="1842468464"/>
        <c:scaling>
          <c:orientation val="minMax"/>
          <c:max val="100"/>
        </c:scaling>
        <c:delete val="1"/>
        <c:axPos val="l"/>
        <c:majorGridlines>
          <c:spPr>
            <a:ln w="9525" cap="flat" cmpd="sng" algn="ctr">
              <a:solidFill>
                <a:schemeClr val="bg2"/>
              </a:solidFill>
              <a:round/>
            </a:ln>
            <a:effectLst/>
          </c:spPr>
        </c:majorGridlines>
        <c:numFmt formatCode="#,##0" sourceLinked="0"/>
        <c:majorTickMark val="none"/>
        <c:minorTickMark val="none"/>
        <c:tickLblPos val="nextTo"/>
        <c:crossAx val="1842467920"/>
        <c:crosses val="autoZero"/>
        <c:crossBetween val="between"/>
        <c:majorUnit val="20"/>
      </c:valAx>
      <c:spPr>
        <a:noFill/>
        <a:ln w="25400">
          <a:noFill/>
        </a:ln>
        <a:effectLst/>
      </c:spPr>
    </c:plotArea>
    <c:legend>
      <c:legendPos val="b"/>
      <c:layout>
        <c:manualLayout>
          <c:xMode val="edge"/>
          <c:yMode val="edge"/>
          <c:x val="0"/>
          <c:y val="6.1887278635454616E-2"/>
          <c:w val="1"/>
          <c:h val="0.896769254918589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ar-OM" sz="1200" b="1"/>
              <a:t>الإمارات </a:t>
            </a:r>
            <a:r>
              <a:rPr lang="en-US" sz="1200" b="1"/>
              <a:t>UAE </a:t>
            </a:r>
          </a:p>
        </c:rich>
      </c:tx>
      <c:layout>
        <c:manualLayout>
          <c:xMode val="edge"/>
          <c:yMode val="edge"/>
          <c:x val="0.64476006944444453"/>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101736111111109E-2"/>
          <c:y val="9.7895833333333321E-2"/>
          <c:w val="0.89412152777777776"/>
          <c:h val="0.69312268518518516"/>
        </c:manualLayout>
      </c:layout>
      <c:barChart>
        <c:barDir val="col"/>
        <c:grouping val="clustered"/>
        <c:varyColors val="0"/>
        <c:ser>
          <c:idx val="0"/>
          <c:order val="0"/>
          <c:tx>
            <c:strRef>
              <c:f>'T20'!$W$7:$W$8</c:f>
              <c:strCache>
                <c:ptCount val="2"/>
                <c:pt idx="0">
                  <c:v>الجامعات الحكومية</c:v>
                </c:pt>
                <c:pt idx="1">
                  <c:v>Governmental Universities</c:v>
                </c:pt>
              </c:strCache>
            </c:strRef>
          </c:tx>
          <c:spPr>
            <a:solidFill>
              <a:srgbClr val="C4BA97"/>
            </a:solidFill>
            <a:ln>
              <a:noFill/>
            </a:ln>
            <a:effectLst/>
          </c:spPr>
          <c:invertIfNegative val="0"/>
          <c:dLbls>
            <c:dLbl>
              <c:idx val="0"/>
              <c:layout>
                <c:manualLayout>
                  <c:x val="-2.0257198072084351E-17"/>
                  <c:y val="-2.3017129629629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96-400A-BB8C-3EB6D1E2ECAC}"/>
                </c:ext>
              </c:extLst>
            </c:dLbl>
            <c:dLbl>
              <c:idx val="1"/>
              <c:layout>
                <c:manualLayout>
                  <c:x val="-8.1028792288337405E-17"/>
                  <c:y val="-6.74074074074084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96-400A-BB8C-3EB6D1E2ECAC}"/>
                </c:ext>
              </c:extLst>
            </c:dLbl>
            <c:dLbl>
              <c:idx val="2"/>
              <c:layout>
                <c:manualLayout>
                  <c:x val="0"/>
                  <c:y val="-4.33065912290861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96-400A-BB8C-3EB6D1E2ECAC}"/>
                </c:ext>
              </c:extLst>
            </c:dLbl>
            <c:dLbl>
              <c:idx val="3"/>
              <c:layout>
                <c:manualLayout>
                  <c:x val="-3.515303333310267E-3"/>
                  <c:y val="4.3306591229085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96-400A-BB8C-3EB6D1E2ECAC}"/>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'T20'!$P$11:$P$13</c:f>
              <c:strCache>
                <c:ptCount val="3"/>
                <c:pt idx="0">
                  <c:v>2013/2012</c:v>
                </c:pt>
                <c:pt idx="1">
                  <c:v>2014/2013</c:v>
                </c:pt>
                <c:pt idx="2">
                  <c:v>2015/2014</c:v>
                </c:pt>
              </c:strCache>
            </c:strRef>
          </c:cat>
          <c:val>
            <c:numRef>
              <c:f>'T20'!$W$11:$W$13</c:f>
              <c:numCache>
                <c:formatCode>0.0</c:formatCode>
                <c:ptCount val="3"/>
                <c:pt idx="0">
                  <c:v>11.1</c:v>
                </c:pt>
                <c:pt idx="1">
                  <c:v>12.6</c:v>
                </c:pt>
                <c:pt idx="2" formatCode="General">
                  <c:v>20.3</c:v>
                </c:pt>
              </c:numCache>
            </c:numRef>
          </c:val>
          <c:extLst>
            <c:ext xmlns:c16="http://schemas.microsoft.com/office/drawing/2014/chart" uri="{C3380CC4-5D6E-409C-BE32-E72D297353CC}">
              <c16:uniqueId val="{00000004-6496-400A-BB8C-3EB6D1E2ECAC}"/>
            </c:ext>
          </c:extLst>
        </c:ser>
        <c:ser>
          <c:idx val="1"/>
          <c:order val="1"/>
          <c:tx>
            <c:strRef>
              <c:f>'T20'!$X$7:$X$8</c:f>
              <c:strCache>
                <c:ptCount val="2"/>
                <c:pt idx="0">
                  <c:v>الجامعات والكليات الخاصة</c:v>
                </c:pt>
                <c:pt idx="1">
                  <c:v>Private Universities and Colleges</c:v>
                </c:pt>
              </c:strCache>
            </c:strRef>
          </c:tx>
          <c:spPr>
            <a:solidFill>
              <a:srgbClr val="9D8E5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'T20'!$P$11:$P$13</c:f>
              <c:strCache>
                <c:ptCount val="3"/>
                <c:pt idx="0">
                  <c:v>2013/2012</c:v>
                </c:pt>
                <c:pt idx="1">
                  <c:v>2014/2013</c:v>
                </c:pt>
                <c:pt idx="2">
                  <c:v>2015/2014</c:v>
                </c:pt>
              </c:strCache>
            </c:strRef>
          </c:cat>
          <c:val>
            <c:numRef>
              <c:f>'T20'!$X$11:$X$13</c:f>
              <c:numCache>
                <c:formatCode>0.0</c:formatCode>
                <c:ptCount val="3"/>
                <c:pt idx="0">
                  <c:v>88.9</c:v>
                </c:pt>
                <c:pt idx="1">
                  <c:v>87.4</c:v>
                </c:pt>
                <c:pt idx="2" formatCode="General">
                  <c:v>79.7</c:v>
                </c:pt>
              </c:numCache>
            </c:numRef>
          </c:val>
          <c:extLst>
            <c:ext xmlns:c16="http://schemas.microsoft.com/office/drawing/2014/chart" uri="{C3380CC4-5D6E-409C-BE32-E72D297353CC}">
              <c16:uniqueId val="{00000005-6496-400A-BB8C-3EB6D1E2ECAC}"/>
            </c:ext>
          </c:extLst>
        </c:ser>
        <c:dLbls>
          <c:showLegendKey val="0"/>
          <c:showVal val="0"/>
          <c:showCatName val="0"/>
          <c:showSerName val="0"/>
          <c:showPercent val="0"/>
          <c:showBubbleSize val="0"/>
        </c:dLbls>
        <c:gapWidth val="120"/>
        <c:overlap val="-10"/>
        <c:axId val="2033518656"/>
        <c:axId val="2033515392"/>
      </c:barChart>
      <c:catAx>
        <c:axId val="203351865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Academic Year </a:t>
                </a:r>
                <a:r>
                  <a:rPr lang="ar-OM" sz="900"/>
                  <a:t>العام الأكاديمي </a:t>
                </a:r>
                <a:endParaRPr lang="en-US" sz="900"/>
              </a:p>
            </c:rich>
          </c:tx>
          <c:layout>
            <c:manualLayout>
              <c:xMode val="edge"/>
              <c:yMode val="edge"/>
              <c:x val="0.31571579198884203"/>
              <c:y val="0.91672314814814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3515392"/>
        <c:crosses val="autoZero"/>
        <c:auto val="1"/>
        <c:lblAlgn val="ctr"/>
        <c:lblOffset val="100"/>
        <c:noMultiLvlLbl val="0"/>
      </c:catAx>
      <c:valAx>
        <c:axId val="2033515392"/>
        <c:scaling>
          <c:orientation val="minMax"/>
          <c:max val="100"/>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a:t>
                </a:r>
              </a:p>
            </c:rich>
          </c:tx>
          <c:layout>
            <c:manualLayout>
              <c:xMode val="edge"/>
              <c:yMode val="edge"/>
              <c:x val="5.5089068645101505E-2"/>
              <c:y val="4.8935185185185182E-4"/>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3518656"/>
        <c:crosses val="autoZero"/>
        <c:crossBetween val="between"/>
        <c:majorUnit val="2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12592592592593E-2"/>
          <c:y val="0.18864285714285711"/>
          <c:w val="0.95538740740740735"/>
          <c:h val="0.58181626984126988"/>
        </c:manualLayout>
      </c:layout>
      <c:barChart>
        <c:barDir val="col"/>
        <c:grouping val="clustered"/>
        <c:varyColors val="0"/>
        <c:ser>
          <c:idx val="0"/>
          <c:order val="0"/>
          <c:tx>
            <c:strRef>
              <c:f>'T21'!$M$7:$M$8</c:f>
              <c:strCache>
                <c:ptCount val="2"/>
                <c:pt idx="0">
                  <c:v>البحرين</c:v>
                </c:pt>
                <c:pt idx="1">
                  <c:v>Bahrain</c:v>
                </c:pt>
              </c:strCache>
            </c:strRef>
          </c:tx>
          <c:spPr>
            <a:solidFill>
              <a:srgbClr val="E20000"/>
            </a:solidFill>
            <a:ln>
              <a:solidFill>
                <a:schemeClr val="bg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'T21'!$L$9:$L$14</c15:sqref>
                  </c15:fullRef>
                </c:ext>
              </c:extLst>
              <c:f>('T21'!$L$9,'T21'!$L$11,'T21'!$L$13:$L$14)</c:f>
              <c:strCache>
                <c:ptCount val="3"/>
                <c:pt idx="0">
                  <c:v>المرحلة الإبتدائية Primary Stage</c:v>
                </c:pt>
                <c:pt idx="1">
                  <c:v>المرحلة الإعدادية Intermediate Stage</c:v>
                </c:pt>
                <c:pt idx="2">
                  <c:v>Secondary Stage المرحلة الثانوية</c:v>
                </c:pt>
              </c:strCache>
            </c:strRef>
          </c:cat>
          <c:val>
            <c:numRef>
              <c:extLst>
                <c:ext xmlns:c15="http://schemas.microsoft.com/office/drawing/2012/chart" uri="{02D57815-91ED-43cb-92C2-25804820EDAC}">
                  <c15:fullRef>
                    <c15:sqref>'T21'!$M$9:$M$13</c15:sqref>
                  </c15:fullRef>
                </c:ext>
              </c:extLst>
              <c:f>('T21'!$M$9,'T21'!$M$11,'T21'!$M$13)</c:f>
              <c:numCache>
                <c:formatCode>General</c:formatCode>
                <c:ptCount val="3"/>
                <c:pt idx="0" formatCode="0.0">
                  <c:v>11.6</c:v>
                </c:pt>
                <c:pt idx="1" formatCode="0.0">
                  <c:v>10.5</c:v>
                </c:pt>
                <c:pt idx="2" formatCode="0.0">
                  <c:v>8.3000000000000007</c:v>
                </c:pt>
              </c:numCache>
            </c:numRef>
          </c:val>
          <c:extLst>
            <c:ext xmlns:c16="http://schemas.microsoft.com/office/drawing/2014/chart" uri="{C3380CC4-5D6E-409C-BE32-E72D297353CC}">
              <c16:uniqueId val="{00000000-0FFB-413D-AD8B-5CA0663C7108}"/>
            </c:ext>
          </c:extLst>
        </c:ser>
        <c:ser>
          <c:idx val="1"/>
          <c:order val="1"/>
          <c:tx>
            <c:strRef>
              <c:f>'T21'!$O$7:$O$8</c:f>
              <c:strCache>
                <c:ptCount val="2"/>
                <c:pt idx="0">
                  <c:v>قطر</c:v>
                </c:pt>
                <c:pt idx="1">
                  <c:v>Qatar</c:v>
                </c:pt>
              </c:strCache>
            </c:strRef>
          </c:tx>
          <c:spPr>
            <a:solidFill>
              <a:srgbClr val="99154C"/>
            </a:solidFill>
            <a:ln>
              <a:noFill/>
            </a:ln>
            <a:effectLst/>
          </c:spPr>
          <c:invertIfNegative val="0"/>
          <c:dPt>
            <c:idx val="2"/>
            <c:invertIfNegative val="0"/>
            <c:bubble3D val="0"/>
            <c:spPr>
              <a:solidFill>
                <a:srgbClr val="99154C">
                  <a:alpha val="98824"/>
                </a:srgbClr>
              </a:solidFill>
              <a:ln>
                <a:noFill/>
              </a:ln>
              <a:effectLst/>
            </c:spPr>
            <c:extLst>
              <c:ext xmlns:c16="http://schemas.microsoft.com/office/drawing/2014/chart" uri="{C3380CC4-5D6E-409C-BE32-E72D297353CC}">
                <c16:uniqueId val="{00000000-18AE-4329-BB72-B5341BA2B63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المرحلة الإبتدائية Primary Stage</c:v>
              </c:pt>
              <c:pt idx="1">
                <c:v>المرحلة الإعدادية Intermediate Stage</c:v>
              </c:pt>
              <c:pt idx="2">
                <c:v>Secondary Stage المرحلة الثانوية</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'T21'!$O$9:$O$13</c15:sqref>
                  </c15:fullRef>
                </c:ext>
              </c:extLst>
              <c:f>('T21'!$O$9,'T21'!$O$11,'T21'!$O$13)</c:f>
              <c:numCache>
                <c:formatCode>General</c:formatCode>
                <c:ptCount val="3"/>
                <c:pt idx="0" formatCode="0.0">
                  <c:v>11.5</c:v>
                </c:pt>
                <c:pt idx="1" formatCode="0.0">
                  <c:v>10.9</c:v>
                </c:pt>
                <c:pt idx="2" formatCode="0.0">
                  <c:v>9.3000000000000007</c:v>
                </c:pt>
              </c:numCache>
            </c:numRef>
          </c:val>
          <c:extLst>
            <c:ext xmlns:c16="http://schemas.microsoft.com/office/drawing/2014/chart" uri="{C3380CC4-5D6E-409C-BE32-E72D297353CC}">
              <c16:uniqueId val="{00000001-0FFB-413D-AD8B-5CA0663C7108}"/>
            </c:ext>
          </c:extLst>
        </c:ser>
        <c:ser>
          <c:idx val="2"/>
          <c:order val="2"/>
          <c:tx>
            <c:strRef>
              <c:f>'T21'!$P$7:$P$8</c:f>
              <c:strCache>
                <c:ptCount val="2"/>
                <c:pt idx="0">
                  <c:v>الكويت</c:v>
                </c:pt>
                <c:pt idx="1">
                  <c:v>Kuwait</c:v>
                </c:pt>
              </c:strCache>
            </c:strRef>
          </c:tx>
          <c:spPr>
            <a:solidFill>
              <a:srgbClr val="00B1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المرحلة الإبتدائية Primary Stage</c:v>
              </c:pt>
              <c:pt idx="1">
                <c:v>المرحلة الإعدادية Intermediate Stage</c:v>
              </c:pt>
              <c:pt idx="2">
                <c:v>Secondary Stage المرحلة الثانوية</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'T21'!$P$9:$P$13</c15:sqref>
                  </c15:fullRef>
                </c:ext>
              </c:extLst>
              <c:f>('T21'!$P$9,'T21'!$P$11,'T21'!$P$13)</c:f>
              <c:numCache>
                <c:formatCode>General</c:formatCode>
                <c:ptCount val="3"/>
                <c:pt idx="0" formatCode="0.0">
                  <c:v>6.2</c:v>
                </c:pt>
                <c:pt idx="1" formatCode="0.0">
                  <c:v>5.5</c:v>
                </c:pt>
                <c:pt idx="2" formatCode="0.0">
                  <c:v>4.9000000000000004</c:v>
                </c:pt>
              </c:numCache>
            </c:numRef>
          </c:val>
          <c:extLst>
            <c:ext xmlns:c16="http://schemas.microsoft.com/office/drawing/2014/chart" uri="{C3380CC4-5D6E-409C-BE32-E72D297353CC}">
              <c16:uniqueId val="{00000002-0FFB-413D-AD8B-5CA0663C7108}"/>
            </c:ext>
          </c:extLst>
        </c:ser>
        <c:dLbls>
          <c:showLegendKey val="0"/>
          <c:showVal val="0"/>
          <c:showCatName val="0"/>
          <c:showSerName val="0"/>
          <c:showPercent val="0"/>
          <c:showBubbleSize val="0"/>
        </c:dLbls>
        <c:gapWidth val="150"/>
        <c:axId val="2037873360"/>
        <c:axId val="2037877712"/>
      </c:barChart>
      <c:catAx>
        <c:axId val="2037873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a:t>Stage </a:t>
                </a:r>
                <a:r>
                  <a:rPr lang="ar-OM" sz="1000" b="0"/>
                  <a:t>المرحلة الدراسية</a:t>
                </a:r>
                <a:endParaRPr lang="en-US" sz="1000" b="0"/>
              </a:p>
            </c:rich>
          </c:tx>
          <c:layout>
            <c:manualLayout>
              <c:xMode val="edge"/>
              <c:yMode val="edge"/>
              <c:x val="0.4414364814814814"/>
              <c:y val="0.920794047619047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37877712"/>
        <c:crosses val="autoZero"/>
        <c:auto val="1"/>
        <c:lblAlgn val="ctr"/>
        <c:lblOffset val="0"/>
        <c:noMultiLvlLbl val="1"/>
      </c:catAx>
      <c:valAx>
        <c:axId val="2037877712"/>
        <c:scaling>
          <c:orientation val="minMax"/>
          <c:max val="12"/>
        </c:scaling>
        <c:delete val="0"/>
        <c:axPos val="l"/>
        <c:majorGridlines>
          <c:spPr>
            <a:ln w="9525" cap="flat" cmpd="sng" algn="ctr">
              <a:solidFill>
                <a:schemeClr val="bg2"/>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a:t>%</a:t>
                </a:r>
              </a:p>
            </c:rich>
          </c:tx>
          <c:layout>
            <c:manualLayout>
              <c:xMode val="edge"/>
              <c:yMode val="edge"/>
              <c:x val="2.8540954259435935E-2"/>
              <c:y val="8.9199603174603168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873360"/>
        <c:crosses val="autoZero"/>
        <c:crossBetween val="between"/>
      </c:valAx>
      <c:spPr>
        <a:noFill/>
        <a:ln>
          <a:noFill/>
        </a:ln>
        <a:effectLst/>
      </c:spPr>
    </c:plotArea>
    <c:legend>
      <c:legendPos val="b"/>
      <c:layout>
        <c:manualLayout>
          <c:xMode val="edge"/>
          <c:yMode val="edge"/>
          <c:x val="0.2399913993582653"/>
          <c:y val="1.1196031746031745E-2"/>
          <c:w val="0.45351493605163556"/>
          <c:h val="8.50452380952381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0.xml"/><Relationship Id="rId7" Type="http://schemas.openxmlformats.org/officeDocument/2006/relationships/chart" Target="../charts/chart54.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5" Type="http://schemas.openxmlformats.org/officeDocument/2006/relationships/chart" Target="../charts/chart52.xml"/><Relationship Id="rId4" Type="http://schemas.openxmlformats.org/officeDocument/2006/relationships/chart" Target="../charts/chart5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4" Type="http://schemas.openxmlformats.org/officeDocument/2006/relationships/chart" Target="../charts/chart58.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66.xml"/><Relationship Id="rId3" Type="http://schemas.openxmlformats.org/officeDocument/2006/relationships/chart" Target="../charts/chart61.xml"/><Relationship Id="rId7" Type="http://schemas.openxmlformats.org/officeDocument/2006/relationships/chart" Target="../charts/chart65.xml"/><Relationship Id="rId2" Type="http://schemas.openxmlformats.org/officeDocument/2006/relationships/chart" Target="../charts/chart60.xml"/><Relationship Id="rId1" Type="http://schemas.openxmlformats.org/officeDocument/2006/relationships/chart" Target="../charts/chart59.xml"/><Relationship Id="rId6" Type="http://schemas.openxmlformats.org/officeDocument/2006/relationships/chart" Target="../charts/chart64.xml"/><Relationship Id="rId5" Type="http://schemas.openxmlformats.org/officeDocument/2006/relationships/chart" Target="../charts/chart63.xml"/><Relationship Id="rId4" Type="http://schemas.openxmlformats.org/officeDocument/2006/relationships/chart" Target="../charts/chart62.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74.xml"/><Relationship Id="rId13" Type="http://schemas.openxmlformats.org/officeDocument/2006/relationships/chart" Target="../charts/chart79.xml"/><Relationship Id="rId3" Type="http://schemas.openxmlformats.org/officeDocument/2006/relationships/chart" Target="../charts/chart69.xml"/><Relationship Id="rId7" Type="http://schemas.openxmlformats.org/officeDocument/2006/relationships/chart" Target="../charts/chart73.xml"/><Relationship Id="rId12" Type="http://schemas.openxmlformats.org/officeDocument/2006/relationships/chart" Target="../charts/chart78.xml"/><Relationship Id="rId2" Type="http://schemas.openxmlformats.org/officeDocument/2006/relationships/chart" Target="../charts/chart68.xml"/><Relationship Id="rId1" Type="http://schemas.openxmlformats.org/officeDocument/2006/relationships/chart" Target="../charts/chart67.xml"/><Relationship Id="rId6" Type="http://schemas.openxmlformats.org/officeDocument/2006/relationships/chart" Target="../charts/chart72.xml"/><Relationship Id="rId11" Type="http://schemas.openxmlformats.org/officeDocument/2006/relationships/chart" Target="../charts/chart77.xml"/><Relationship Id="rId5" Type="http://schemas.openxmlformats.org/officeDocument/2006/relationships/chart" Target="../charts/chart71.xml"/><Relationship Id="rId10" Type="http://schemas.openxmlformats.org/officeDocument/2006/relationships/chart" Target="../charts/chart76.xml"/><Relationship Id="rId4" Type="http://schemas.openxmlformats.org/officeDocument/2006/relationships/chart" Target="../charts/chart70.xml"/><Relationship Id="rId9" Type="http://schemas.openxmlformats.org/officeDocument/2006/relationships/chart" Target="../charts/chart75.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2.xml"/><Relationship Id="rId2" Type="http://schemas.openxmlformats.org/officeDocument/2006/relationships/chart" Target="../charts/chart81.xml"/><Relationship Id="rId1" Type="http://schemas.openxmlformats.org/officeDocument/2006/relationships/chart" Target="../charts/chart8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85.xml"/><Relationship Id="rId2" Type="http://schemas.openxmlformats.org/officeDocument/2006/relationships/chart" Target="../charts/chart84.xml"/><Relationship Id="rId1" Type="http://schemas.openxmlformats.org/officeDocument/2006/relationships/chart" Target="../charts/chart83.xml"/><Relationship Id="rId5" Type="http://schemas.openxmlformats.org/officeDocument/2006/relationships/chart" Target="../charts/chart87.xml"/><Relationship Id="rId4" Type="http://schemas.openxmlformats.org/officeDocument/2006/relationships/chart" Target="../charts/chart8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91.xml"/><Relationship Id="rId7" Type="http://schemas.openxmlformats.org/officeDocument/2006/relationships/chart" Target="../charts/chart95.xml"/><Relationship Id="rId2" Type="http://schemas.openxmlformats.org/officeDocument/2006/relationships/chart" Target="../charts/chart90.xml"/><Relationship Id="rId1" Type="http://schemas.openxmlformats.org/officeDocument/2006/relationships/chart" Target="../charts/chart89.xml"/><Relationship Id="rId6" Type="http://schemas.openxmlformats.org/officeDocument/2006/relationships/chart" Target="../charts/chart94.xml"/><Relationship Id="rId5" Type="http://schemas.openxmlformats.org/officeDocument/2006/relationships/chart" Target="../charts/chart93.xml"/><Relationship Id="rId4" Type="http://schemas.openxmlformats.org/officeDocument/2006/relationships/chart" Target="../charts/chart9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xdr:from>
      <xdr:col>0</xdr:col>
      <xdr:colOff>536559</xdr:colOff>
      <xdr:row>69</xdr:row>
      <xdr:rowOff>30517</xdr:rowOff>
    </xdr:from>
    <xdr:to>
      <xdr:col>8</xdr:col>
      <xdr:colOff>337516</xdr:colOff>
      <xdr:row>82</xdr:row>
      <xdr:rowOff>74017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532832</xdr:colOff>
      <xdr:row>88</xdr:row>
      <xdr:rowOff>7041</xdr:rowOff>
    </xdr:from>
    <xdr:to>
      <xdr:col>8</xdr:col>
      <xdr:colOff>333789</xdr:colOff>
      <xdr:row>101</xdr:row>
      <xdr:rowOff>50541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597179</xdr:colOff>
      <xdr:row>68</xdr:row>
      <xdr:rowOff>15478</xdr:rowOff>
    </xdr:from>
    <xdr:to>
      <xdr:col>8</xdr:col>
      <xdr:colOff>346473</xdr:colOff>
      <xdr:row>81</xdr:row>
      <xdr:rowOff>58978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559078</xdr:colOff>
      <xdr:row>86</xdr:row>
      <xdr:rowOff>20240</xdr:rowOff>
    </xdr:from>
    <xdr:to>
      <xdr:col>8</xdr:col>
      <xdr:colOff>303609</xdr:colOff>
      <xdr:row>99</xdr:row>
      <xdr:rowOff>63740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448350</xdr:colOff>
      <xdr:row>68</xdr:row>
      <xdr:rowOff>18723</xdr:rowOff>
    </xdr:from>
    <xdr:to>
      <xdr:col>8</xdr:col>
      <xdr:colOff>409247</xdr:colOff>
      <xdr:row>81</xdr:row>
      <xdr:rowOff>62223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474626</xdr:colOff>
      <xdr:row>86</xdr:row>
      <xdr:rowOff>30874</xdr:rowOff>
    </xdr:from>
    <xdr:to>
      <xdr:col>8</xdr:col>
      <xdr:colOff>435523</xdr:colOff>
      <xdr:row>99</xdr:row>
      <xdr:rowOff>74374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208298</xdr:colOff>
      <xdr:row>84</xdr:row>
      <xdr:rowOff>57150</xdr:rowOff>
    </xdr:from>
    <xdr:to>
      <xdr:col>4</xdr:col>
      <xdr:colOff>238125</xdr:colOff>
      <xdr:row>96</xdr:row>
      <xdr:rowOff>16359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611008</xdr:colOff>
      <xdr:row>67</xdr:row>
      <xdr:rowOff>380270</xdr:rowOff>
    </xdr:from>
    <xdr:to>
      <xdr:col>8</xdr:col>
      <xdr:colOff>376604</xdr:colOff>
      <xdr:row>81</xdr:row>
      <xdr:rowOff>42770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518228</xdr:colOff>
      <xdr:row>84</xdr:row>
      <xdr:rowOff>142876</xdr:rowOff>
    </xdr:from>
    <xdr:to>
      <xdr:col>8</xdr:col>
      <xdr:colOff>613997</xdr:colOff>
      <xdr:row>96</xdr:row>
      <xdr:rowOff>16876</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218557</xdr:colOff>
      <xdr:row>96</xdr:row>
      <xdr:rowOff>150936</xdr:rowOff>
    </xdr:from>
    <xdr:to>
      <xdr:col>4</xdr:col>
      <xdr:colOff>248384</xdr:colOff>
      <xdr:row>108</xdr:row>
      <xdr:rowOff>24936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499179</xdr:colOff>
      <xdr:row>96</xdr:row>
      <xdr:rowOff>163392</xdr:rowOff>
    </xdr:from>
    <xdr:to>
      <xdr:col>8</xdr:col>
      <xdr:colOff>594948</xdr:colOff>
      <xdr:row>108</xdr:row>
      <xdr:rowOff>37392</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230279</xdr:colOff>
      <xdr:row>109</xdr:row>
      <xdr:rowOff>14654</xdr:rowOff>
    </xdr:from>
    <xdr:to>
      <xdr:col>4</xdr:col>
      <xdr:colOff>260106</xdr:colOff>
      <xdr:row>120</xdr:row>
      <xdr:rowOff>79154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314325</xdr:colOff>
      <xdr:row>30</xdr:row>
      <xdr:rowOff>38100</xdr:rowOff>
    </xdr:from>
    <xdr:to>
      <xdr:col>25</xdr:col>
      <xdr:colOff>9525</xdr:colOff>
      <xdr:row>44</xdr:row>
      <xdr:rowOff>104775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569978</xdr:colOff>
      <xdr:row>67</xdr:row>
      <xdr:rowOff>13919</xdr:rowOff>
    </xdr:from>
    <xdr:to>
      <xdr:col>8</xdr:col>
      <xdr:colOff>335574</xdr:colOff>
      <xdr:row>80</xdr:row>
      <xdr:rowOff>57419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372422</xdr:colOff>
      <xdr:row>84</xdr:row>
      <xdr:rowOff>136281</xdr:rowOff>
    </xdr:from>
    <xdr:to>
      <xdr:col>4</xdr:col>
      <xdr:colOff>401516</xdr:colOff>
      <xdr:row>96</xdr:row>
      <xdr:rowOff>10281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491720</xdr:colOff>
      <xdr:row>84</xdr:row>
      <xdr:rowOff>144125</xdr:rowOff>
    </xdr:from>
    <xdr:to>
      <xdr:col>8</xdr:col>
      <xdr:colOff>588222</xdr:colOff>
      <xdr:row>96</xdr:row>
      <xdr:rowOff>18125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252261</xdr:colOff>
      <xdr:row>97</xdr:row>
      <xdr:rowOff>26377</xdr:rowOff>
    </xdr:from>
    <xdr:to>
      <xdr:col>6</xdr:col>
      <xdr:colOff>548055</xdr:colOff>
      <xdr:row>108</xdr:row>
      <xdr:rowOff>90877</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329192</xdr:colOff>
      <xdr:row>66</xdr:row>
      <xdr:rowOff>276225</xdr:rowOff>
    </xdr:from>
    <xdr:to>
      <xdr:col>4</xdr:col>
      <xdr:colOff>359019</xdr:colOff>
      <xdr:row>78</xdr:row>
      <xdr:rowOff>65966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629596</xdr:colOff>
      <xdr:row>66</xdr:row>
      <xdr:rowOff>295275</xdr:rowOff>
    </xdr:from>
    <xdr:to>
      <xdr:col>8</xdr:col>
      <xdr:colOff>725365</xdr:colOff>
      <xdr:row>78</xdr:row>
      <xdr:rowOff>49113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324796</xdr:colOff>
      <xdr:row>79</xdr:row>
      <xdr:rowOff>47625</xdr:rowOff>
    </xdr:from>
    <xdr:to>
      <xdr:col>4</xdr:col>
      <xdr:colOff>354623</xdr:colOff>
      <xdr:row>91</xdr:row>
      <xdr:rowOff>28598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631794</xdr:colOff>
      <xdr:row>79</xdr:row>
      <xdr:rowOff>66675</xdr:rowOff>
    </xdr:from>
    <xdr:to>
      <xdr:col>8</xdr:col>
      <xdr:colOff>727563</xdr:colOff>
      <xdr:row>91</xdr:row>
      <xdr:rowOff>64500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180975</xdr:colOff>
      <xdr:row>91</xdr:row>
      <xdr:rowOff>114300</xdr:rowOff>
    </xdr:from>
    <xdr:to>
      <xdr:col>7</xdr:col>
      <xdr:colOff>0</xdr:colOff>
      <xdr:row>105</xdr:row>
      <xdr:rowOff>161925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xdr:colOff>
      <xdr:row>10</xdr:row>
      <xdr:rowOff>152400</xdr:rowOff>
    </xdr:from>
    <xdr:to>
      <xdr:col>16</xdr:col>
      <xdr:colOff>514350</xdr:colOff>
      <xdr:row>25</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466725</xdr:colOff>
      <xdr:row>16</xdr:row>
      <xdr:rowOff>47625</xdr:rowOff>
    </xdr:from>
    <xdr:to>
      <xdr:col>27</xdr:col>
      <xdr:colOff>161925</xdr:colOff>
      <xdr:row>30</xdr:row>
      <xdr:rowOff>114300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676275</xdr:colOff>
      <xdr:row>44</xdr:row>
      <xdr:rowOff>123825</xdr:rowOff>
    </xdr:from>
    <xdr:to>
      <xdr:col>26</xdr:col>
      <xdr:colOff>276225</xdr:colOff>
      <xdr:row>58</xdr:row>
      <xdr:rowOff>180975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594124</xdr:colOff>
      <xdr:row>248</xdr:row>
      <xdr:rowOff>17809</xdr:rowOff>
    </xdr:from>
    <xdr:to>
      <xdr:col>8</xdr:col>
      <xdr:colOff>361950</xdr:colOff>
      <xdr:row>262</xdr:row>
      <xdr:rowOff>33617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580059</xdr:colOff>
      <xdr:row>265</xdr:row>
      <xdr:rowOff>65019</xdr:rowOff>
    </xdr:from>
    <xdr:to>
      <xdr:col>8</xdr:col>
      <xdr:colOff>677517</xdr:colOff>
      <xdr:row>276</xdr:row>
      <xdr:rowOff>112953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492473</xdr:colOff>
      <xdr:row>277</xdr:row>
      <xdr:rowOff>79098</xdr:rowOff>
    </xdr:from>
    <xdr:to>
      <xdr:col>4</xdr:col>
      <xdr:colOff>522841</xdr:colOff>
      <xdr:row>288</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555212</xdr:colOff>
      <xdr:row>278</xdr:row>
      <xdr:rowOff>19050</xdr:rowOff>
    </xdr:from>
    <xdr:to>
      <xdr:col>8</xdr:col>
      <xdr:colOff>652670</xdr:colOff>
      <xdr:row>290</xdr:row>
      <xdr:rowOff>104775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471559</xdr:colOff>
      <xdr:row>290</xdr:row>
      <xdr:rowOff>38100</xdr:rowOff>
    </xdr:from>
    <xdr:to>
      <xdr:col>4</xdr:col>
      <xdr:colOff>500271</xdr:colOff>
      <xdr:row>302</xdr:row>
      <xdr:rowOff>113367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608220</xdr:colOff>
      <xdr:row>290</xdr:row>
      <xdr:rowOff>47625</xdr:rowOff>
    </xdr:from>
    <xdr:to>
      <xdr:col>8</xdr:col>
      <xdr:colOff>705263</xdr:colOff>
      <xdr:row>302</xdr:row>
      <xdr:rowOff>126620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466725</xdr:colOff>
      <xdr:row>265</xdr:row>
      <xdr:rowOff>66675</xdr:rowOff>
    </xdr:from>
    <xdr:to>
      <xdr:col>4</xdr:col>
      <xdr:colOff>497508</xdr:colOff>
      <xdr:row>276</xdr:row>
      <xdr:rowOff>114609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342900</xdr:colOff>
      <xdr:row>303</xdr:row>
      <xdr:rowOff>19051</xdr:rowOff>
    </xdr:from>
    <xdr:to>
      <xdr:col>7</xdr:col>
      <xdr:colOff>523875</xdr:colOff>
      <xdr:row>308</xdr:row>
      <xdr:rowOff>47625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124386</xdr:colOff>
      <xdr:row>0</xdr:row>
      <xdr:rowOff>117101</xdr:rowOff>
    </xdr:from>
    <xdr:to>
      <xdr:col>17</xdr:col>
      <xdr:colOff>285750</xdr:colOff>
      <xdr:row>14</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114300</xdr:colOff>
      <xdr:row>42</xdr:row>
      <xdr:rowOff>0</xdr:rowOff>
    </xdr:from>
    <xdr:to>
      <xdr:col>18</xdr:col>
      <xdr:colOff>419100</xdr:colOff>
      <xdr:row>56</xdr:row>
      <xdr:rowOff>57150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23</xdr:col>
      <xdr:colOff>313765</xdr:colOff>
      <xdr:row>56</xdr:row>
      <xdr:rowOff>156882</xdr:rowOff>
    </xdr:from>
    <xdr:to>
      <xdr:col>31</xdr:col>
      <xdr:colOff>13448</xdr:colOff>
      <xdr:row>71</xdr:row>
      <xdr:rowOff>45943</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38100</xdr:colOff>
      <xdr:row>76</xdr:row>
      <xdr:rowOff>35859</xdr:rowOff>
    </xdr:from>
    <xdr:to>
      <xdr:col>27</xdr:col>
      <xdr:colOff>312645</xdr:colOff>
      <xdr:row>90</xdr:row>
      <xdr:rowOff>93008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419100</xdr:colOff>
      <xdr:row>95</xdr:row>
      <xdr:rowOff>76200</xdr:rowOff>
    </xdr:from>
    <xdr:to>
      <xdr:col>21</xdr:col>
      <xdr:colOff>552450</xdr:colOff>
      <xdr:row>109</xdr:row>
      <xdr:rowOff>152400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407768</xdr:colOff>
      <xdr:row>99</xdr:row>
      <xdr:rowOff>41384</xdr:rowOff>
    </xdr:from>
    <xdr:to>
      <xdr:col>4</xdr:col>
      <xdr:colOff>430268</xdr:colOff>
      <xdr:row>109</xdr:row>
      <xdr:rowOff>115409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508272</xdr:colOff>
      <xdr:row>99</xdr:row>
      <xdr:rowOff>41057</xdr:rowOff>
    </xdr:from>
    <xdr:to>
      <xdr:col>8</xdr:col>
      <xdr:colOff>589893</xdr:colOff>
      <xdr:row>109</xdr:row>
      <xdr:rowOff>112126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342900</xdr:colOff>
      <xdr:row>111</xdr:row>
      <xdr:rowOff>16095</xdr:rowOff>
    </xdr:from>
    <xdr:to>
      <xdr:col>7</xdr:col>
      <xdr:colOff>123825</xdr:colOff>
      <xdr:row>126</xdr:row>
      <xdr:rowOff>38595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314513</xdr:colOff>
      <xdr:row>98</xdr:row>
      <xdr:rowOff>172916</xdr:rowOff>
    </xdr:from>
    <xdr:to>
      <xdr:col>4</xdr:col>
      <xdr:colOff>330444</xdr:colOff>
      <xdr:row>110</xdr:row>
      <xdr:rowOff>46916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486518</xdr:colOff>
      <xdr:row>98</xdr:row>
      <xdr:rowOff>176579</xdr:rowOff>
    </xdr:from>
    <xdr:to>
      <xdr:col>8</xdr:col>
      <xdr:colOff>573698</xdr:colOff>
      <xdr:row>110</xdr:row>
      <xdr:rowOff>50579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312314</xdr:colOff>
      <xdr:row>111</xdr:row>
      <xdr:rowOff>186836</xdr:rowOff>
    </xdr:from>
    <xdr:to>
      <xdr:col>4</xdr:col>
      <xdr:colOff>328245</xdr:colOff>
      <xdr:row>123</xdr:row>
      <xdr:rowOff>60836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461810</xdr:colOff>
      <xdr:row>111</xdr:row>
      <xdr:rowOff>167055</xdr:rowOff>
    </xdr:from>
    <xdr:to>
      <xdr:col>8</xdr:col>
      <xdr:colOff>557579</xdr:colOff>
      <xdr:row>123</xdr:row>
      <xdr:rowOff>41055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86670</xdr:colOff>
      <xdr:row>124</xdr:row>
      <xdr:rowOff>169986</xdr:rowOff>
    </xdr:from>
    <xdr:to>
      <xdr:col>6</xdr:col>
      <xdr:colOff>387593</xdr:colOff>
      <xdr:row>140</xdr:row>
      <xdr:rowOff>1986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629325</xdr:colOff>
      <xdr:row>38</xdr:row>
      <xdr:rowOff>19050</xdr:rowOff>
    </xdr:from>
    <xdr:to>
      <xdr:col>8</xdr:col>
      <xdr:colOff>381000</xdr:colOff>
      <xdr:row>51</xdr:row>
      <xdr:rowOff>62550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490558</xdr:colOff>
      <xdr:row>128</xdr:row>
      <xdr:rowOff>18368</xdr:rowOff>
    </xdr:from>
    <xdr:to>
      <xdr:col>8</xdr:col>
      <xdr:colOff>573164</xdr:colOff>
      <xdr:row>139</xdr:row>
      <xdr:rowOff>82868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202437</xdr:colOff>
      <xdr:row>139</xdr:row>
      <xdr:rowOff>156797</xdr:rowOff>
    </xdr:from>
    <xdr:to>
      <xdr:col>4</xdr:col>
      <xdr:colOff>227868</xdr:colOff>
      <xdr:row>151</xdr:row>
      <xdr:rowOff>30797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515166</xdr:colOff>
      <xdr:row>139</xdr:row>
      <xdr:rowOff>161925</xdr:rowOff>
    </xdr:from>
    <xdr:to>
      <xdr:col>8</xdr:col>
      <xdr:colOff>611668</xdr:colOff>
      <xdr:row>153</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116712</xdr:colOff>
      <xdr:row>153</xdr:row>
      <xdr:rowOff>20515</xdr:rowOff>
    </xdr:from>
    <xdr:to>
      <xdr:col>4</xdr:col>
      <xdr:colOff>145806</xdr:colOff>
      <xdr:row>164</xdr:row>
      <xdr:rowOff>85015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457200</xdr:colOff>
      <xdr:row>153</xdr:row>
      <xdr:rowOff>100379</xdr:rowOff>
    </xdr:from>
    <xdr:to>
      <xdr:col>8</xdr:col>
      <xdr:colOff>533401</xdr:colOff>
      <xdr:row>164</xdr:row>
      <xdr:rowOff>164879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352425</xdr:colOff>
      <xdr:row>165</xdr:row>
      <xdr:rowOff>0</xdr:rowOff>
    </xdr:from>
    <xdr:to>
      <xdr:col>8</xdr:col>
      <xdr:colOff>676274</xdr:colOff>
      <xdr:row>170</xdr:row>
      <xdr:rowOff>28574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180975</xdr:colOff>
      <xdr:row>128</xdr:row>
      <xdr:rowOff>47625</xdr:rowOff>
    </xdr:from>
    <xdr:to>
      <xdr:col>4</xdr:col>
      <xdr:colOff>196906</xdr:colOff>
      <xdr:row>139</xdr:row>
      <xdr:rowOff>112125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645444</xdr:colOff>
      <xdr:row>70</xdr:row>
      <xdr:rowOff>378802</xdr:rowOff>
    </xdr:from>
    <xdr:to>
      <xdr:col>8</xdr:col>
      <xdr:colOff>345098</xdr:colOff>
      <xdr:row>84</xdr:row>
      <xdr:rowOff>41302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556787</xdr:colOff>
      <xdr:row>90</xdr:row>
      <xdr:rowOff>334362</xdr:rowOff>
    </xdr:from>
    <xdr:to>
      <xdr:col>8</xdr:col>
      <xdr:colOff>256441</xdr:colOff>
      <xdr:row>107</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457200</xdr:colOff>
      <xdr:row>133</xdr:row>
      <xdr:rowOff>361950</xdr:rowOff>
    </xdr:from>
    <xdr:to>
      <xdr:col>7</xdr:col>
      <xdr:colOff>885825</xdr:colOff>
      <xdr:row>147</xdr:row>
      <xdr:rowOff>24450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600017</xdr:colOff>
      <xdr:row>84</xdr:row>
      <xdr:rowOff>289175</xdr:rowOff>
    </xdr:from>
    <xdr:to>
      <xdr:col>8</xdr:col>
      <xdr:colOff>371475</xdr:colOff>
      <xdr:row>99</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102</xdr:row>
      <xdr:rowOff>276225</xdr:rowOff>
    </xdr:from>
    <xdr:to>
      <xdr:col>8</xdr:col>
      <xdr:colOff>350226</xdr:colOff>
      <xdr:row>115</xdr:row>
      <xdr:rowOff>57150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629325</xdr:colOff>
      <xdr:row>68</xdr:row>
      <xdr:rowOff>286138</xdr:rowOff>
    </xdr:from>
    <xdr:to>
      <xdr:col>8</xdr:col>
      <xdr:colOff>328979</xdr:colOff>
      <xdr:row>80</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161925</xdr:colOff>
      <xdr:row>54</xdr:row>
      <xdr:rowOff>0</xdr:rowOff>
    </xdr:from>
    <xdr:to>
      <xdr:col>16</xdr:col>
      <xdr:colOff>28575</xdr:colOff>
      <xdr:row>67</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52</xdr:row>
      <xdr:rowOff>180975</xdr:rowOff>
    </xdr:from>
    <xdr:to>
      <xdr:col>23</xdr:col>
      <xdr:colOff>504825</xdr:colOff>
      <xdr:row>66</xdr:row>
      <xdr:rowOff>161925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590550</xdr:colOff>
      <xdr:row>70</xdr:row>
      <xdr:rowOff>38100</xdr:rowOff>
    </xdr:from>
    <xdr:to>
      <xdr:col>22</xdr:col>
      <xdr:colOff>381000</xdr:colOff>
      <xdr:row>83</xdr:row>
      <xdr:rowOff>304800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762000</xdr:colOff>
      <xdr:row>0</xdr:row>
      <xdr:rowOff>9525</xdr:rowOff>
    </xdr:from>
    <xdr:to>
      <xdr:col>26</xdr:col>
      <xdr:colOff>133350</xdr:colOff>
      <xdr:row>12</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628650</xdr:colOff>
      <xdr:row>35</xdr:row>
      <xdr:rowOff>114300</xdr:rowOff>
    </xdr:from>
    <xdr:to>
      <xdr:col>23</xdr:col>
      <xdr:colOff>419100</xdr:colOff>
      <xdr:row>49</xdr:row>
      <xdr:rowOff>171450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419100</xdr:colOff>
      <xdr:row>86</xdr:row>
      <xdr:rowOff>180975</xdr:rowOff>
    </xdr:from>
    <xdr:to>
      <xdr:col>23</xdr:col>
      <xdr:colOff>209550</xdr:colOff>
      <xdr:row>100</xdr:row>
      <xdr:rowOff>123825</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581025</xdr:colOff>
      <xdr:row>101</xdr:row>
      <xdr:rowOff>295275</xdr:rowOff>
    </xdr:from>
    <xdr:to>
      <xdr:col>23</xdr:col>
      <xdr:colOff>371475</xdr:colOff>
      <xdr:row>114</xdr:row>
      <xdr:rowOff>180975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724574</xdr:colOff>
      <xdr:row>67</xdr:row>
      <xdr:rowOff>17736</xdr:rowOff>
    </xdr:from>
    <xdr:to>
      <xdr:col>8</xdr:col>
      <xdr:colOff>396436</xdr:colOff>
      <xdr:row>80</xdr:row>
      <xdr:rowOff>61236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664141</xdr:colOff>
      <xdr:row>86</xdr:row>
      <xdr:rowOff>8212</xdr:rowOff>
    </xdr:from>
    <xdr:to>
      <xdr:col>8</xdr:col>
      <xdr:colOff>336003</xdr:colOff>
      <xdr:row>99</xdr:row>
      <xdr:rowOff>51712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597088</xdr:colOff>
      <xdr:row>68</xdr:row>
      <xdr:rowOff>7326</xdr:rowOff>
    </xdr:from>
    <xdr:to>
      <xdr:col>8</xdr:col>
      <xdr:colOff>362684</xdr:colOff>
      <xdr:row>81</xdr:row>
      <xdr:rowOff>50826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498906</xdr:colOff>
      <xdr:row>87</xdr:row>
      <xdr:rowOff>28574</xdr:rowOff>
    </xdr:from>
    <xdr:to>
      <xdr:col>8</xdr:col>
      <xdr:colOff>264502</xdr:colOff>
      <xdr:row>100</xdr:row>
      <xdr:rowOff>72074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565606</xdr:colOff>
      <xdr:row>68</xdr:row>
      <xdr:rowOff>19051</xdr:rowOff>
    </xdr:from>
    <xdr:to>
      <xdr:col>8</xdr:col>
      <xdr:colOff>303158</xdr:colOff>
      <xdr:row>81</xdr:row>
      <xdr:rowOff>62551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587940</xdr:colOff>
      <xdr:row>85</xdr:row>
      <xdr:rowOff>14123</xdr:rowOff>
    </xdr:from>
    <xdr:to>
      <xdr:col>8</xdr:col>
      <xdr:colOff>325492</xdr:colOff>
      <xdr:row>98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611918</xdr:colOff>
      <xdr:row>101</xdr:row>
      <xdr:rowOff>14452</xdr:rowOff>
    </xdr:from>
    <xdr:to>
      <xdr:col>8</xdr:col>
      <xdr:colOff>349470</xdr:colOff>
      <xdr:row>114</xdr:row>
      <xdr:rowOff>57952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276225</xdr:colOff>
      <xdr:row>12</xdr:row>
      <xdr:rowOff>66675</xdr:rowOff>
    </xdr:from>
    <xdr:to>
      <xdr:col>27</xdr:col>
      <xdr:colOff>581025</xdr:colOff>
      <xdr:row>26</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190500</xdr:colOff>
      <xdr:row>34</xdr:row>
      <xdr:rowOff>114300</xdr:rowOff>
    </xdr:from>
    <xdr:to>
      <xdr:col>24</xdr:col>
      <xdr:colOff>495300</xdr:colOff>
      <xdr:row>48</xdr:row>
      <xdr:rowOff>171450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47</xdr:row>
      <xdr:rowOff>28575</xdr:rowOff>
    </xdr:from>
    <xdr:to>
      <xdr:col>17</xdr:col>
      <xdr:colOff>219075</xdr:colOff>
      <xdr:row>60</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342900</xdr:colOff>
      <xdr:row>50</xdr:row>
      <xdr:rowOff>57150</xdr:rowOff>
    </xdr:from>
    <xdr:to>
      <xdr:col>28</xdr:col>
      <xdr:colOff>38100</xdr:colOff>
      <xdr:row>64</xdr:row>
      <xdr:rowOff>19050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542925</xdr:colOff>
      <xdr:row>65</xdr:row>
      <xdr:rowOff>66675</xdr:rowOff>
    </xdr:from>
    <xdr:to>
      <xdr:col>23</xdr:col>
      <xdr:colOff>571500</xdr:colOff>
      <xdr:row>78</xdr:row>
      <xdr:rowOff>104775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0</xdr:colOff>
      <xdr:row>74</xdr:row>
      <xdr:rowOff>0</xdr:rowOff>
    </xdr:from>
    <xdr:to>
      <xdr:col>26</xdr:col>
      <xdr:colOff>304800</xdr:colOff>
      <xdr:row>86</xdr:row>
      <xdr:rowOff>66675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257175</xdr:colOff>
      <xdr:row>88</xdr:row>
      <xdr:rowOff>76200</xdr:rowOff>
    </xdr:from>
    <xdr:to>
      <xdr:col>26</xdr:col>
      <xdr:colOff>561975</xdr:colOff>
      <xdr:row>100</xdr:row>
      <xdr:rowOff>323850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485775</xdr:colOff>
      <xdr:row>101</xdr:row>
      <xdr:rowOff>152400</xdr:rowOff>
    </xdr:from>
    <xdr:to>
      <xdr:col>29</xdr:col>
      <xdr:colOff>180975</xdr:colOff>
      <xdr:row>116</xdr:row>
      <xdr:rowOff>38100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695325</xdr:colOff>
      <xdr:row>103</xdr:row>
      <xdr:rowOff>47625</xdr:rowOff>
    </xdr:from>
    <xdr:to>
      <xdr:col>21</xdr:col>
      <xdr:colOff>457200</xdr:colOff>
      <xdr:row>117</xdr:row>
      <xdr:rowOff>123825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466725</xdr:colOff>
      <xdr:row>122</xdr:row>
      <xdr:rowOff>57150</xdr:rowOff>
    </xdr:from>
    <xdr:to>
      <xdr:col>15</xdr:col>
      <xdr:colOff>438150</xdr:colOff>
      <xdr:row>136</xdr:row>
      <xdr:rowOff>133350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618158</xdr:colOff>
      <xdr:row>67</xdr:row>
      <xdr:rowOff>15107</xdr:rowOff>
    </xdr:from>
    <xdr:to>
      <xdr:col>8</xdr:col>
      <xdr:colOff>355710</xdr:colOff>
      <xdr:row>80</xdr:row>
      <xdr:rowOff>58607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644183</xdr:colOff>
      <xdr:row>84</xdr:row>
      <xdr:rowOff>19378</xdr:rowOff>
    </xdr:from>
    <xdr:to>
      <xdr:col>8</xdr:col>
      <xdr:colOff>381735</xdr:colOff>
      <xdr:row>97</xdr:row>
      <xdr:rowOff>62878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677365</xdr:colOff>
      <xdr:row>308</xdr:row>
      <xdr:rowOff>35201</xdr:rowOff>
    </xdr:from>
    <xdr:to>
      <xdr:col>8</xdr:col>
      <xdr:colOff>445191</xdr:colOff>
      <xdr:row>321</xdr:row>
      <xdr:rowOff>78701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573003</xdr:colOff>
      <xdr:row>324</xdr:row>
      <xdr:rowOff>12010</xdr:rowOff>
    </xdr:from>
    <xdr:to>
      <xdr:col>8</xdr:col>
      <xdr:colOff>340829</xdr:colOff>
      <xdr:row>337</xdr:row>
      <xdr:rowOff>55510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276225</xdr:colOff>
      <xdr:row>21</xdr:row>
      <xdr:rowOff>133350</xdr:rowOff>
    </xdr:from>
    <xdr:to>
      <xdr:col>24</xdr:col>
      <xdr:colOff>552450</xdr:colOff>
      <xdr:row>36</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266700</xdr:colOff>
      <xdr:row>36</xdr:row>
      <xdr:rowOff>38100</xdr:rowOff>
    </xdr:from>
    <xdr:to>
      <xdr:col>22</xdr:col>
      <xdr:colOff>514350</xdr:colOff>
      <xdr:row>50</xdr:row>
      <xdr:rowOff>114300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89647</xdr:colOff>
      <xdr:row>38</xdr:row>
      <xdr:rowOff>33617</xdr:rowOff>
    </xdr:from>
    <xdr:to>
      <xdr:col>30</xdr:col>
      <xdr:colOff>404532</xdr:colOff>
      <xdr:row>52</xdr:row>
      <xdr:rowOff>113179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52</xdr:row>
      <xdr:rowOff>44823</xdr:rowOff>
    </xdr:from>
    <xdr:to>
      <xdr:col>23</xdr:col>
      <xdr:colOff>247650</xdr:colOff>
      <xdr:row>66</xdr:row>
      <xdr:rowOff>101973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79</xdr:row>
      <xdr:rowOff>0</xdr:rowOff>
    </xdr:from>
    <xdr:to>
      <xdr:col>29</xdr:col>
      <xdr:colOff>314886</xdr:colOff>
      <xdr:row>93</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532610</xdr:colOff>
      <xdr:row>68</xdr:row>
      <xdr:rowOff>9524</xdr:rowOff>
    </xdr:from>
    <xdr:to>
      <xdr:col>8</xdr:col>
      <xdr:colOff>298206</xdr:colOff>
      <xdr:row>81</xdr:row>
      <xdr:rowOff>53024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582434</xdr:colOff>
      <xdr:row>86</xdr:row>
      <xdr:rowOff>24179</xdr:rowOff>
    </xdr:from>
    <xdr:to>
      <xdr:col>8</xdr:col>
      <xdr:colOff>348030</xdr:colOff>
      <xdr:row>99</xdr:row>
      <xdr:rowOff>67679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19050</xdr:colOff>
      <xdr:row>19</xdr:row>
      <xdr:rowOff>114300</xdr:rowOff>
    </xdr:from>
    <xdr:to>
      <xdr:col>25</xdr:col>
      <xdr:colOff>323850</xdr:colOff>
      <xdr:row>33</xdr:row>
      <xdr:rowOff>180975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E7" sqref="E7"/>
    </sheetView>
  </sheetViews>
  <sheetFormatPr defaultRowHeight="15"/>
  <cols>
    <col min="1" max="1" width="49" customWidth="1"/>
    <col min="2" max="2" width="46.85546875" customWidth="1"/>
  </cols>
  <sheetData>
    <row r="1" spans="1:2" ht="23.25">
      <c r="A1" s="139" t="s">
        <v>176</v>
      </c>
      <c r="B1" s="140" t="s">
        <v>177</v>
      </c>
    </row>
    <row r="2" spans="1:2" ht="23.25">
      <c r="A2" s="142"/>
      <c r="B2" s="143"/>
    </row>
    <row r="3" spans="1:2" ht="159">
      <c r="A3" s="144" t="s">
        <v>179</v>
      </c>
      <c r="B3" s="370" t="s">
        <v>180</v>
      </c>
    </row>
    <row r="4" spans="1:2" ht="23.25">
      <c r="A4" s="142"/>
      <c r="B4" s="143"/>
    </row>
    <row r="5" spans="1:2" ht="18.75">
      <c r="A5" s="435" t="s">
        <v>253</v>
      </c>
      <c r="B5" s="435"/>
    </row>
    <row r="6" spans="1:2" ht="23.25">
      <c r="A6" s="146"/>
      <c r="B6" s="146"/>
    </row>
    <row r="7" spans="1:2">
      <c r="A7" s="141"/>
      <c r="B7" s="145"/>
    </row>
    <row r="8" spans="1:2">
      <c r="A8" s="141"/>
      <c r="B8" s="145"/>
    </row>
    <row r="9" spans="1:2" ht="18.75">
      <c r="A9" s="147" t="s">
        <v>178</v>
      </c>
      <c r="B9" s="148" t="s">
        <v>254</v>
      </c>
    </row>
    <row r="10" spans="1:2" ht="18.75">
      <c r="A10" s="149"/>
      <c r="B10" s="150"/>
    </row>
    <row r="11" spans="1:2" ht="18.75">
      <c r="A11" s="411" t="s">
        <v>307</v>
      </c>
      <c r="B11" s="410" t="s">
        <v>308</v>
      </c>
    </row>
  </sheetData>
  <mergeCells count="1">
    <mergeCell ref="A5:B5"/>
  </mergeCells>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rightToLeft="1" view="pageBreakPreview" topLeftCell="A37" zoomScaleNormal="100" zoomScaleSheetLayoutView="100" workbookViewId="0">
      <selection activeCell="H56" sqref="H56"/>
    </sheetView>
  </sheetViews>
  <sheetFormatPr defaultRowHeight="15"/>
  <cols>
    <col min="1" max="1" width="13.7109375" style="2" customWidth="1"/>
    <col min="2" max="7" width="9.7109375" style="2" customWidth="1"/>
    <col min="8" max="8" width="12.7109375" style="2" customWidth="1"/>
    <col min="9" max="9" width="13.7109375" style="2" customWidth="1"/>
    <col min="10" max="11" width="9.140625" style="2"/>
    <col min="12" max="12" width="9.85546875" style="2" bestFit="1" customWidth="1"/>
    <col min="13" max="14" width="9.140625" style="2"/>
    <col min="15" max="15" width="10.5703125" style="2" bestFit="1" customWidth="1"/>
    <col min="16" max="16384" width="9.140625" style="2"/>
  </cols>
  <sheetData>
    <row r="1" spans="1:21" s="3" customFormat="1" ht="18.75">
      <c r="A1" s="1" t="s">
        <v>221</v>
      </c>
      <c r="B1" s="1"/>
      <c r="C1" s="1"/>
      <c r="D1" s="1"/>
      <c r="E1" s="1"/>
      <c r="F1" s="1"/>
      <c r="G1" s="1"/>
      <c r="H1" s="1"/>
      <c r="I1" s="1"/>
      <c r="K1" s="217"/>
      <c r="L1" s="217"/>
    </row>
    <row r="2" spans="1:21" s="6" customFormat="1" ht="18">
      <c r="A2" s="220" t="s">
        <v>286</v>
      </c>
      <c r="B2" s="115"/>
      <c r="C2" s="115"/>
      <c r="D2" s="115"/>
      <c r="E2" s="115"/>
      <c r="F2" s="115"/>
      <c r="G2" s="115"/>
      <c r="H2" s="115"/>
      <c r="I2" s="115"/>
      <c r="O2" s="6" t="s">
        <v>50</v>
      </c>
    </row>
    <row r="3" spans="1:21" s="6" customFormat="1" ht="12.75" customHeight="1">
      <c r="A3" s="21" t="s">
        <v>36</v>
      </c>
      <c r="B3" s="65"/>
      <c r="C3" s="66"/>
      <c r="D3" s="66"/>
      <c r="E3" s="65"/>
      <c r="F3" s="49"/>
      <c r="G3" s="49"/>
      <c r="H3" s="49"/>
      <c r="I3" s="70" t="s">
        <v>37</v>
      </c>
      <c r="N3" s="2" t="s">
        <v>2</v>
      </c>
      <c r="O3" s="85">
        <f>H7/1000</f>
        <v>351.60300000000001</v>
      </c>
    </row>
    <row r="4" spans="1:21" ht="24" customHeight="1">
      <c r="A4" s="439" t="s">
        <v>15</v>
      </c>
      <c r="B4" s="215" t="s">
        <v>414</v>
      </c>
      <c r="C4" s="215" t="s">
        <v>45</v>
      </c>
      <c r="D4" s="215" t="s">
        <v>44</v>
      </c>
      <c r="E4" s="215" t="s">
        <v>43</v>
      </c>
      <c r="F4" s="215" t="s">
        <v>42</v>
      </c>
      <c r="G4" s="215" t="s">
        <v>435</v>
      </c>
      <c r="H4" s="440" t="s">
        <v>309</v>
      </c>
      <c r="I4" s="438" t="s">
        <v>16</v>
      </c>
      <c r="N4" s="2" t="s">
        <v>3</v>
      </c>
      <c r="O4" s="24">
        <f>H17/1000</f>
        <v>374.90699999999998</v>
      </c>
    </row>
    <row r="5" spans="1:21" ht="24" customHeight="1">
      <c r="A5" s="439"/>
      <c r="B5" s="216" t="s">
        <v>402</v>
      </c>
      <c r="C5" s="216" t="s">
        <v>17</v>
      </c>
      <c r="D5" s="216" t="s">
        <v>39</v>
      </c>
      <c r="E5" s="216" t="s">
        <v>18</v>
      </c>
      <c r="F5" s="216" t="s">
        <v>19</v>
      </c>
      <c r="G5" s="216" t="s">
        <v>434</v>
      </c>
      <c r="H5" s="440"/>
      <c r="I5" s="438"/>
      <c r="N5" s="18" t="s">
        <v>22</v>
      </c>
      <c r="O5" s="24">
        <f>H27/1000</f>
        <v>400.58100000000002</v>
      </c>
    </row>
    <row r="6" spans="1:21" ht="15.75">
      <c r="A6" s="12" t="s">
        <v>13</v>
      </c>
      <c r="B6" s="13"/>
      <c r="C6" s="13"/>
      <c r="D6" s="13"/>
      <c r="E6" s="13"/>
      <c r="F6" s="13"/>
      <c r="G6" s="13"/>
      <c r="H6" s="13"/>
      <c r="I6" s="15" t="s">
        <v>2</v>
      </c>
      <c r="K6" s="71"/>
      <c r="N6" s="18" t="s">
        <v>251</v>
      </c>
      <c r="O6" s="85">
        <f>H37/1000</f>
        <v>421.93099999999998</v>
      </c>
    </row>
    <row r="7" spans="1:21">
      <c r="A7" s="69" t="s">
        <v>40</v>
      </c>
      <c r="B7" s="72">
        <f>SUM(B8:B9)</f>
        <v>106222</v>
      </c>
      <c r="C7" s="72">
        <f>SUM(C8:C9)</f>
        <v>29698</v>
      </c>
      <c r="D7" s="72">
        <v>104545</v>
      </c>
      <c r="E7" s="72">
        <v>38449</v>
      </c>
      <c r="F7" s="72">
        <f t="shared" ref="F7:G7" si="0">SUM(F8:F9)</f>
        <v>35256</v>
      </c>
      <c r="G7" s="72">
        <f t="shared" si="0"/>
        <v>37433</v>
      </c>
      <c r="H7" s="72">
        <f>SUM(B7:G7)</f>
        <v>351603</v>
      </c>
      <c r="I7" s="16" t="s">
        <v>0</v>
      </c>
      <c r="K7" s="71"/>
    </row>
    <row r="8" spans="1:21">
      <c r="A8" s="76" t="s">
        <v>5</v>
      </c>
      <c r="B8" s="73">
        <v>55767</v>
      </c>
      <c r="C8" s="73">
        <v>15323</v>
      </c>
      <c r="D8" s="73" t="s">
        <v>35</v>
      </c>
      <c r="E8" s="73">
        <v>19855</v>
      </c>
      <c r="F8" s="73">
        <f t="shared" ref="F8:G8" si="1">SUM(F11,F14)</f>
        <v>18570</v>
      </c>
      <c r="G8" s="73">
        <f t="shared" si="1"/>
        <v>20170</v>
      </c>
      <c r="H8" s="73" t="s">
        <v>34</v>
      </c>
      <c r="I8" s="135" t="s">
        <v>10</v>
      </c>
      <c r="K8" s="71"/>
    </row>
    <row r="9" spans="1:21">
      <c r="A9" s="77" t="s">
        <v>7</v>
      </c>
      <c r="B9" s="74">
        <v>50455</v>
      </c>
      <c r="C9" s="74">
        <v>14375</v>
      </c>
      <c r="D9" s="74" t="s">
        <v>35</v>
      </c>
      <c r="E9" s="73">
        <v>18594</v>
      </c>
      <c r="F9" s="73">
        <f t="shared" ref="F9:G9" si="2">SUM(F12,F15)</f>
        <v>16686</v>
      </c>
      <c r="G9" s="73">
        <f t="shared" si="2"/>
        <v>17263</v>
      </c>
      <c r="H9" s="74" t="s">
        <v>34</v>
      </c>
      <c r="I9" s="135" t="s">
        <v>11</v>
      </c>
      <c r="K9" s="71"/>
    </row>
    <row r="10" spans="1:21">
      <c r="A10" s="69" t="s">
        <v>4</v>
      </c>
      <c r="B10" s="72" t="s">
        <v>34</v>
      </c>
      <c r="C10" s="72" t="s">
        <v>34</v>
      </c>
      <c r="D10" s="72" t="s">
        <v>35</v>
      </c>
      <c r="E10" s="72" t="s">
        <v>34</v>
      </c>
      <c r="F10" s="72">
        <f t="shared" ref="F10:G10" si="3">SUM(F11:F12)</f>
        <v>7966</v>
      </c>
      <c r="G10" s="72">
        <f t="shared" si="3"/>
        <v>12700</v>
      </c>
      <c r="H10" s="72" t="s">
        <v>34</v>
      </c>
      <c r="I10" s="16" t="s">
        <v>6</v>
      </c>
      <c r="K10" s="83"/>
      <c r="L10" s="86"/>
    </row>
    <row r="11" spans="1:21">
      <c r="A11" s="406" t="s">
        <v>5</v>
      </c>
      <c r="B11" s="78" t="s">
        <v>34</v>
      </c>
      <c r="C11" s="78" t="s">
        <v>34</v>
      </c>
      <c r="D11" s="78" t="s">
        <v>35</v>
      </c>
      <c r="E11" s="78" t="s">
        <v>34</v>
      </c>
      <c r="F11" s="78">
        <v>4402</v>
      </c>
      <c r="G11" s="78">
        <v>7298</v>
      </c>
      <c r="H11" s="78" t="s">
        <v>34</v>
      </c>
      <c r="I11" s="135" t="s">
        <v>10</v>
      </c>
      <c r="K11" s="84"/>
      <c r="L11" s="86"/>
    </row>
    <row r="12" spans="1:21">
      <c r="A12" s="77" t="s">
        <v>7</v>
      </c>
      <c r="B12" s="79" t="s">
        <v>34</v>
      </c>
      <c r="C12" s="79" t="s">
        <v>34</v>
      </c>
      <c r="D12" s="79" t="s">
        <v>35</v>
      </c>
      <c r="E12" s="79" t="s">
        <v>34</v>
      </c>
      <c r="F12" s="79">
        <v>3564</v>
      </c>
      <c r="G12" s="79">
        <v>5402</v>
      </c>
      <c r="H12" s="79" t="s">
        <v>34</v>
      </c>
      <c r="I12" s="135" t="s">
        <v>11</v>
      </c>
      <c r="K12" s="83"/>
      <c r="L12" s="86"/>
      <c r="O12" s="2" t="s">
        <v>51</v>
      </c>
      <c r="P12" s="2" t="s">
        <v>45</v>
      </c>
      <c r="Q12" s="2" t="s">
        <v>44</v>
      </c>
      <c r="R12" s="2" t="s">
        <v>52</v>
      </c>
      <c r="S12" s="2" t="s">
        <v>53</v>
      </c>
      <c r="T12" s="2" t="s">
        <v>41</v>
      </c>
      <c r="U12" s="2" t="s">
        <v>310</v>
      </c>
    </row>
    <row r="13" spans="1:21">
      <c r="A13" s="69" t="s">
        <v>8</v>
      </c>
      <c r="B13" s="72" t="s">
        <v>34</v>
      </c>
      <c r="C13" s="72" t="s">
        <v>34</v>
      </c>
      <c r="D13" s="72" t="s">
        <v>35</v>
      </c>
      <c r="E13" s="72" t="s">
        <v>34</v>
      </c>
      <c r="F13" s="72">
        <f t="shared" ref="F13:G13" si="4">SUM(F14:F15)</f>
        <v>27290</v>
      </c>
      <c r="G13" s="72">
        <f t="shared" si="4"/>
        <v>24733</v>
      </c>
      <c r="H13" s="72" t="s">
        <v>34</v>
      </c>
      <c r="I13" s="16" t="s">
        <v>9</v>
      </c>
      <c r="K13" s="83"/>
      <c r="L13" s="86"/>
      <c r="O13" s="2" t="s">
        <v>38</v>
      </c>
      <c r="P13" s="2" t="s">
        <v>17</v>
      </c>
      <c r="Q13" s="2" t="s">
        <v>39</v>
      </c>
      <c r="R13" s="2" t="s">
        <v>18</v>
      </c>
      <c r="S13" s="2" t="s">
        <v>19</v>
      </c>
      <c r="T13" s="2" t="s">
        <v>20</v>
      </c>
      <c r="U13" s="2" t="s">
        <v>55</v>
      </c>
    </row>
    <row r="14" spans="1:21">
      <c r="A14" s="76" t="s">
        <v>5</v>
      </c>
      <c r="B14" s="78" t="s">
        <v>34</v>
      </c>
      <c r="C14" s="78" t="s">
        <v>34</v>
      </c>
      <c r="D14" s="78" t="s">
        <v>35</v>
      </c>
      <c r="E14" s="78" t="s">
        <v>34</v>
      </c>
      <c r="F14" s="78">
        <v>14168</v>
      </c>
      <c r="G14" s="78">
        <v>12872</v>
      </c>
      <c r="H14" s="78" t="s">
        <v>34</v>
      </c>
      <c r="I14" s="135" t="s">
        <v>10</v>
      </c>
      <c r="K14" s="83"/>
      <c r="L14" s="86"/>
      <c r="N14" s="2" t="s">
        <v>2</v>
      </c>
      <c r="O14" s="24">
        <v>2.5348469052859186</v>
      </c>
      <c r="P14" s="24">
        <v>5.0999999999999996</v>
      </c>
      <c r="Q14" s="24">
        <v>-5.9180257305466544</v>
      </c>
      <c r="R14" s="24">
        <v>9.2765031518991385</v>
      </c>
      <c r="S14" s="24">
        <v>47.317399298011033</v>
      </c>
      <c r="T14" s="24">
        <v>12.977997766577129</v>
      </c>
      <c r="U14" s="24">
        <v>5.2478116233079364</v>
      </c>
    </row>
    <row r="15" spans="1:21">
      <c r="A15" s="77" t="s">
        <v>7</v>
      </c>
      <c r="B15" s="79" t="s">
        <v>34</v>
      </c>
      <c r="C15" s="79" t="s">
        <v>34</v>
      </c>
      <c r="D15" s="79" t="s">
        <v>35</v>
      </c>
      <c r="E15" s="79" t="s">
        <v>34</v>
      </c>
      <c r="F15" s="79">
        <v>13122</v>
      </c>
      <c r="G15" s="79">
        <v>11861</v>
      </c>
      <c r="H15" s="79" t="s">
        <v>34</v>
      </c>
      <c r="I15" s="135" t="s">
        <v>11</v>
      </c>
      <c r="L15" s="24"/>
      <c r="N15" s="2" t="s">
        <v>3</v>
      </c>
      <c r="O15" s="24">
        <f>(B17-B7)/(B7)*100</f>
        <v>14.796369866882566</v>
      </c>
      <c r="P15" s="24">
        <f t="shared" ref="P15:U15" si="5">(C17-C7)/(C7)*100</f>
        <v>7.2530136709542727</v>
      </c>
      <c r="Q15" s="24">
        <f t="shared" si="5"/>
        <v>-5.9180257305466544</v>
      </c>
      <c r="R15" s="24">
        <f t="shared" si="5"/>
        <v>13.685661525657364</v>
      </c>
      <c r="S15" s="24">
        <f>(F17-F7)/(F7)*100</f>
        <v>14.632970274563196</v>
      </c>
      <c r="T15" s="24">
        <f t="shared" si="5"/>
        <v>3.2030561269468114</v>
      </c>
      <c r="U15" s="24">
        <f t="shared" si="5"/>
        <v>6.6279297958208545</v>
      </c>
    </row>
    <row r="16" spans="1:21" ht="15.75">
      <c r="A16" s="12" t="s">
        <v>14</v>
      </c>
      <c r="B16" s="13"/>
      <c r="C16" s="13"/>
      <c r="D16" s="13"/>
      <c r="E16" s="13"/>
      <c r="F16" s="13"/>
      <c r="G16" s="13"/>
      <c r="H16" s="13"/>
      <c r="I16" s="14" t="s">
        <v>3</v>
      </c>
      <c r="N16" s="18" t="s">
        <v>22</v>
      </c>
      <c r="O16" s="55">
        <f>(B27-B17)/(B17)*100</f>
        <v>7.0404054486259522</v>
      </c>
      <c r="P16" s="55">
        <f t="shared" ref="P16:U16" si="6">(C27-C17)/(C17)*100</f>
        <v>9.2333291473062928</v>
      </c>
      <c r="Q16" s="55">
        <f t="shared" si="6"/>
        <v>11.787551597226459</v>
      </c>
      <c r="R16" s="55">
        <f t="shared" si="6"/>
        <v>12.010706687103932</v>
      </c>
      <c r="S16" s="55">
        <f t="shared" si="6"/>
        <v>-9.5583323023629845</v>
      </c>
      <c r="T16" s="55">
        <f t="shared" si="6"/>
        <v>3.0208117622696209</v>
      </c>
      <c r="U16" s="55">
        <f t="shared" si="6"/>
        <v>6.8480983283854391</v>
      </c>
    </row>
    <row r="17" spans="1:21">
      <c r="A17" s="69" t="s">
        <v>40</v>
      </c>
      <c r="B17" s="72">
        <f>SUM(B18:B19)</f>
        <v>121939</v>
      </c>
      <c r="C17" s="72">
        <f t="shared" ref="C17:G17" si="7">SUM(C18:C19)</f>
        <v>31852</v>
      </c>
      <c r="D17" s="72">
        <v>98358</v>
      </c>
      <c r="E17" s="72">
        <v>43711</v>
      </c>
      <c r="F17" s="72">
        <f t="shared" si="7"/>
        <v>40415</v>
      </c>
      <c r="G17" s="72">
        <f t="shared" si="7"/>
        <v>38632</v>
      </c>
      <c r="H17" s="72">
        <f>SUM(B17:G17)</f>
        <v>374907</v>
      </c>
      <c r="I17" s="16" t="s">
        <v>0</v>
      </c>
      <c r="N17" s="18" t="s">
        <v>251</v>
      </c>
      <c r="O17" s="24">
        <f>(B37-B27)/(B27)*100</f>
        <v>-4.8113756856976497</v>
      </c>
      <c r="P17" s="24">
        <f t="shared" ref="P17:U17" si="8">(C37-C27)/(C27)*100</f>
        <v>1.8107090506711121</v>
      </c>
      <c r="Q17" s="24">
        <f t="shared" si="8"/>
        <v>17.492178405122235</v>
      </c>
      <c r="R17" s="24">
        <f t="shared" si="8"/>
        <v>7.5631625171054511</v>
      </c>
      <c r="S17" s="24">
        <f t="shared" si="8"/>
        <v>11.195009848982272</v>
      </c>
      <c r="T17" s="24">
        <f t="shared" si="8"/>
        <v>-7.0353526470514335E-2</v>
      </c>
      <c r="U17" s="24">
        <f t="shared" si="8"/>
        <v>5.3297585257413607</v>
      </c>
    </row>
    <row r="18" spans="1:21">
      <c r="A18" s="76" t="s">
        <v>5</v>
      </c>
      <c r="B18" s="73">
        <f>SUM(B21,B24)</f>
        <v>63624</v>
      </c>
      <c r="C18" s="73">
        <v>16348</v>
      </c>
      <c r="D18" s="73" t="s">
        <v>35</v>
      </c>
      <c r="E18" s="73">
        <v>22192</v>
      </c>
      <c r="F18" s="73">
        <f t="shared" ref="F18:G18" si="9">SUM(F21,F24)</f>
        <v>21535</v>
      </c>
      <c r="G18" s="73">
        <f t="shared" si="9"/>
        <v>20966</v>
      </c>
      <c r="H18" s="72">
        <f t="shared" ref="H18:H19" si="10">SUM(B18:G18)</f>
        <v>144665</v>
      </c>
      <c r="I18" s="135" t="s">
        <v>10</v>
      </c>
      <c r="L18" s="21"/>
    </row>
    <row r="19" spans="1:21">
      <c r="A19" s="77" t="s">
        <v>7</v>
      </c>
      <c r="B19" s="73">
        <f>SUM(B22,B25)</f>
        <v>58315</v>
      </c>
      <c r="C19" s="74">
        <v>15504</v>
      </c>
      <c r="D19" s="74" t="s">
        <v>35</v>
      </c>
      <c r="E19" s="74">
        <v>21519</v>
      </c>
      <c r="F19" s="74">
        <f t="shared" ref="F19:G19" si="11">SUM(F22,F25)</f>
        <v>18880</v>
      </c>
      <c r="G19" s="74">
        <f t="shared" si="11"/>
        <v>17666</v>
      </c>
      <c r="H19" s="72">
        <f t="shared" si="10"/>
        <v>131884</v>
      </c>
      <c r="I19" s="135" t="s">
        <v>11</v>
      </c>
      <c r="L19" s="23"/>
    </row>
    <row r="20" spans="1:21">
      <c r="A20" s="69" t="s">
        <v>4</v>
      </c>
      <c r="B20" s="72">
        <f>SUM(B21:B22)</f>
        <v>26543</v>
      </c>
      <c r="C20" s="72" t="s">
        <v>34</v>
      </c>
      <c r="D20" s="72" t="s">
        <v>35</v>
      </c>
      <c r="E20" s="72" t="s">
        <v>34</v>
      </c>
      <c r="F20" s="72">
        <f t="shared" ref="F20:G20" si="12">SUM(F21:F22)</f>
        <v>9514</v>
      </c>
      <c r="G20" s="72">
        <f t="shared" si="12"/>
        <v>12552</v>
      </c>
      <c r="H20" s="72" t="s">
        <v>34</v>
      </c>
      <c r="I20" s="16" t="s">
        <v>6</v>
      </c>
      <c r="L20" s="24"/>
    </row>
    <row r="21" spans="1:21">
      <c r="A21" s="76" t="s">
        <v>5</v>
      </c>
      <c r="B21" s="78">
        <v>14019</v>
      </c>
      <c r="C21" s="78" t="s">
        <v>34</v>
      </c>
      <c r="D21" s="78" t="s">
        <v>35</v>
      </c>
      <c r="E21" s="78" t="s">
        <v>34</v>
      </c>
      <c r="F21" s="78">
        <v>5184</v>
      </c>
      <c r="G21" s="78">
        <v>7250</v>
      </c>
      <c r="H21" s="78" t="s">
        <v>34</v>
      </c>
      <c r="I21" s="135" t="s">
        <v>10</v>
      </c>
      <c r="L21" s="24"/>
    </row>
    <row r="22" spans="1:21">
      <c r="A22" s="77" t="s">
        <v>7</v>
      </c>
      <c r="B22" s="79">
        <v>12524</v>
      </c>
      <c r="C22" s="79" t="s">
        <v>34</v>
      </c>
      <c r="D22" s="79" t="s">
        <v>35</v>
      </c>
      <c r="E22" s="79" t="s">
        <v>34</v>
      </c>
      <c r="F22" s="79">
        <v>4330</v>
      </c>
      <c r="G22" s="79">
        <v>5302</v>
      </c>
      <c r="H22" s="79" t="s">
        <v>34</v>
      </c>
      <c r="I22" s="135" t="s">
        <v>11</v>
      </c>
    </row>
    <row r="23" spans="1:21">
      <c r="A23" s="69" t="s">
        <v>8</v>
      </c>
      <c r="B23" s="72">
        <f>SUM(B24:B25)</f>
        <v>95396</v>
      </c>
      <c r="C23" s="72" t="s">
        <v>34</v>
      </c>
      <c r="D23" s="72" t="s">
        <v>35</v>
      </c>
      <c r="E23" s="72" t="s">
        <v>34</v>
      </c>
      <c r="F23" s="72">
        <f t="shared" ref="F23:G23" si="13">SUM(F24:F25)</f>
        <v>30901</v>
      </c>
      <c r="G23" s="72">
        <f t="shared" si="13"/>
        <v>26080</v>
      </c>
      <c r="H23" s="72" t="s">
        <v>34</v>
      </c>
      <c r="I23" s="16" t="s">
        <v>9</v>
      </c>
    </row>
    <row r="24" spans="1:21">
      <c r="A24" s="76" t="s">
        <v>5</v>
      </c>
      <c r="B24" s="78">
        <v>49605</v>
      </c>
      <c r="C24" s="78" t="s">
        <v>34</v>
      </c>
      <c r="D24" s="78" t="s">
        <v>35</v>
      </c>
      <c r="E24" s="78" t="s">
        <v>34</v>
      </c>
      <c r="F24" s="78">
        <v>16351</v>
      </c>
      <c r="G24" s="78">
        <v>13716</v>
      </c>
      <c r="H24" s="78" t="s">
        <v>34</v>
      </c>
      <c r="I24" s="135" t="s">
        <v>10</v>
      </c>
    </row>
    <row r="25" spans="1:21">
      <c r="A25" s="77" t="s">
        <v>7</v>
      </c>
      <c r="B25" s="79">
        <v>45791</v>
      </c>
      <c r="C25" s="79" t="s">
        <v>34</v>
      </c>
      <c r="D25" s="79" t="s">
        <v>35</v>
      </c>
      <c r="E25" s="79" t="s">
        <v>34</v>
      </c>
      <c r="F25" s="79">
        <v>14550</v>
      </c>
      <c r="G25" s="79">
        <v>12364</v>
      </c>
      <c r="H25" s="79" t="s">
        <v>34</v>
      </c>
      <c r="I25" s="135" t="s">
        <v>11</v>
      </c>
    </row>
    <row r="26" spans="1:21" ht="15.75">
      <c r="A26" s="12" t="s">
        <v>21</v>
      </c>
      <c r="B26" s="13"/>
      <c r="C26" s="13"/>
      <c r="D26" s="13"/>
      <c r="E26" s="13"/>
      <c r="F26" s="13"/>
      <c r="G26" s="13"/>
      <c r="H26" s="13"/>
      <c r="I26" s="14" t="s">
        <v>22</v>
      </c>
      <c r="N26" s="18"/>
      <c r="O26" s="18"/>
    </row>
    <row r="27" spans="1:21">
      <c r="A27" s="69" t="s">
        <v>40</v>
      </c>
      <c r="B27" s="72">
        <f>SUM(B28:B29)</f>
        <v>130524</v>
      </c>
      <c r="C27" s="72">
        <f t="shared" ref="C27:G27" si="14">SUM(C28:C29)</f>
        <v>34793</v>
      </c>
      <c r="D27" s="72">
        <v>109952</v>
      </c>
      <c r="E27" s="72">
        <v>48961</v>
      </c>
      <c r="F27" s="72">
        <f t="shared" si="14"/>
        <v>36552</v>
      </c>
      <c r="G27" s="72">
        <f t="shared" si="14"/>
        <v>39799</v>
      </c>
      <c r="H27" s="72">
        <f>SUM(B27:G27)</f>
        <v>400581</v>
      </c>
      <c r="I27" s="16" t="s">
        <v>0</v>
      </c>
    </row>
    <row r="28" spans="1:21">
      <c r="A28" s="76" t="s">
        <v>5</v>
      </c>
      <c r="B28" s="73">
        <f>SUM(B31,B34)</f>
        <v>67773</v>
      </c>
      <c r="C28" s="73">
        <v>17914</v>
      </c>
      <c r="D28" s="73">
        <v>51042</v>
      </c>
      <c r="E28" s="73">
        <v>25091</v>
      </c>
      <c r="F28" s="73">
        <f t="shared" ref="F28:G29" si="15">SUM(F31,F34)</f>
        <v>19020</v>
      </c>
      <c r="G28" s="73">
        <f t="shared" si="15"/>
        <v>21277</v>
      </c>
      <c r="H28" s="73">
        <f>SUM(B28:G28)</f>
        <v>202117</v>
      </c>
      <c r="I28" s="135" t="s">
        <v>10</v>
      </c>
    </row>
    <row r="29" spans="1:21">
      <c r="A29" s="77" t="s">
        <v>7</v>
      </c>
      <c r="B29" s="74">
        <v>62751</v>
      </c>
      <c r="C29" s="74">
        <v>16879</v>
      </c>
      <c r="D29" s="74">
        <v>58910</v>
      </c>
      <c r="E29" s="73">
        <v>23870</v>
      </c>
      <c r="F29" s="73">
        <f t="shared" si="15"/>
        <v>17532</v>
      </c>
      <c r="G29" s="73">
        <f t="shared" si="15"/>
        <v>18522</v>
      </c>
      <c r="H29" s="74">
        <f>SUM(B29:G29)</f>
        <v>198464</v>
      </c>
      <c r="I29" s="135" t="s">
        <v>11</v>
      </c>
    </row>
    <row r="30" spans="1:21">
      <c r="A30" s="69" t="s">
        <v>4</v>
      </c>
      <c r="B30" s="72">
        <f>SUM(B31:B32)</f>
        <v>27007</v>
      </c>
      <c r="C30" s="72" t="s">
        <v>34</v>
      </c>
      <c r="D30" s="72" t="s">
        <v>35</v>
      </c>
      <c r="E30" s="72" t="s">
        <v>34</v>
      </c>
      <c r="F30" s="72">
        <f t="shared" ref="F30:G30" si="16">SUM(F31:F32)</f>
        <v>8424</v>
      </c>
      <c r="G30" s="72">
        <f t="shared" si="16"/>
        <v>12336</v>
      </c>
      <c r="H30" s="72" t="s">
        <v>34</v>
      </c>
      <c r="I30" s="16" t="s">
        <v>6</v>
      </c>
    </row>
    <row r="31" spans="1:21">
      <c r="A31" s="76" t="s">
        <v>5</v>
      </c>
      <c r="B31" s="78">
        <v>14251</v>
      </c>
      <c r="C31" s="78" t="s">
        <v>34</v>
      </c>
      <c r="D31" s="78" t="s">
        <v>35</v>
      </c>
      <c r="E31" s="78" t="s">
        <v>34</v>
      </c>
      <c r="F31" s="78">
        <v>4469</v>
      </c>
      <c r="G31" s="78">
        <v>6993</v>
      </c>
      <c r="H31" s="78" t="s">
        <v>34</v>
      </c>
      <c r="I31" s="135" t="s">
        <v>10</v>
      </c>
    </row>
    <row r="32" spans="1:21">
      <c r="A32" s="77" t="s">
        <v>7</v>
      </c>
      <c r="B32" s="79">
        <v>12756</v>
      </c>
      <c r="C32" s="79" t="s">
        <v>34</v>
      </c>
      <c r="D32" s="79" t="s">
        <v>35</v>
      </c>
      <c r="E32" s="79" t="s">
        <v>34</v>
      </c>
      <c r="F32" s="79">
        <v>3955</v>
      </c>
      <c r="G32" s="79">
        <v>5343</v>
      </c>
      <c r="H32" s="79" t="s">
        <v>34</v>
      </c>
      <c r="I32" s="135" t="s">
        <v>11</v>
      </c>
    </row>
    <row r="33" spans="1:15">
      <c r="A33" s="69" t="s">
        <v>8</v>
      </c>
      <c r="B33" s="72">
        <f>SUM(B34:B35)</f>
        <v>103517</v>
      </c>
      <c r="C33" s="72" t="s">
        <v>34</v>
      </c>
      <c r="D33" s="72" t="s">
        <v>35</v>
      </c>
      <c r="E33" s="72" t="s">
        <v>34</v>
      </c>
      <c r="F33" s="72">
        <f t="shared" ref="F33:G33" si="17">SUM(F34:F35)</f>
        <v>28128</v>
      </c>
      <c r="G33" s="72">
        <f t="shared" si="17"/>
        <v>27463</v>
      </c>
      <c r="H33" s="72" t="s">
        <v>34</v>
      </c>
      <c r="I33" s="16" t="s">
        <v>9</v>
      </c>
    </row>
    <row r="34" spans="1:15">
      <c r="A34" s="76" t="s">
        <v>5</v>
      </c>
      <c r="B34" s="78">
        <v>53522</v>
      </c>
      <c r="C34" s="78" t="s">
        <v>34</v>
      </c>
      <c r="D34" s="78" t="s">
        <v>35</v>
      </c>
      <c r="E34" s="78" t="s">
        <v>34</v>
      </c>
      <c r="F34" s="78">
        <v>14551</v>
      </c>
      <c r="G34" s="78">
        <v>14284</v>
      </c>
      <c r="H34" s="78" t="s">
        <v>34</v>
      </c>
      <c r="I34" s="135" t="s">
        <v>10</v>
      </c>
    </row>
    <row r="35" spans="1:15">
      <c r="A35" s="77" t="s">
        <v>7</v>
      </c>
      <c r="B35" s="79">
        <v>49995</v>
      </c>
      <c r="C35" s="79" t="s">
        <v>34</v>
      </c>
      <c r="D35" s="79" t="s">
        <v>35</v>
      </c>
      <c r="E35" s="79" t="s">
        <v>34</v>
      </c>
      <c r="F35" s="79">
        <v>13577</v>
      </c>
      <c r="G35" s="79">
        <v>13179</v>
      </c>
      <c r="H35" s="79" t="s">
        <v>34</v>
      </c>
      <c r="I35" s="135" t="s">
        <v>11</v>
      </c>
    </row>
    <row r="36" spans="1:15" ht="15.75">
      <c r="A36" s="12" t="s">
        <v>252</v>
      </c>
      <c r="B36" s="13"/>
      <c r="C36" s="13"/>
      <c r="D36" s="13"/>
      <c r="E36" s="13"/>
      <c r="F36" s="13"/>
      <c r="G36" s="13"/>
      <c r="H36" s="13"/>
      <c r="I36" s="14" t="s">
        <v>251</v>
      </c>
      <c r="N36" s="18"/>
      <c r="O36" s="18"/>
    </row>
    <row r="37" spans="1:15">
      <c r="A37" s="69" t="s">
        <v>40</v>
      </c>
      <c r="B37" s="72">
        <f>SUM(B40,B43)</f>
        <v>124244</v>
      </c>
      <c r="C37" s="72">
        <f t="shared" ref="C37:G37" si="18">SUM(C38:C39)</f>
        <v>35423</v>
      </c>
      <c r="D37" s="72">
        <v>129185</v>
      </c>
      <c r="E37" s="72">
        <f t="shared" si="18"/>
        <v>52664</v>
      </c>
      <c r="F37" s="72">
        <f t="shared" si="18"/>
        <v>40644</v>
      </c>
      <c r="G37" s="72">
        <f t="shared" si="18"/>
        <v>39771</v>
      </c>
      <c r="H37" s="72">
        <f>SUM(B37:G37)</f>
        <v>421931</v>
      </c>
      <c r="I37" s="16" t="s">
        <v>0</v>
      </c>
    </row>
    <row r="38" spans="1:15">
      <c r="A38" s="76" t="s">
        <v>5</v>
      </c>
      <c r="B38" s="73">
        <f>SUM(B41,B44)</f>
        <v>64633</v>
      </c>
      <c r="C38" s="73">
        <v>18068</v>
      </c>
      <c r="D38" s="73">
        <v>64144</v>
      </c>
      <c r="E38" s="73">
        <v>27114</v>
      </c>
      <c r="F38" s="73">
        <f t="shared" ref="F38:G38" si="19">SUM(F41,F44)</f>
        <v>21143</v>
      </c>
      <c r="G38" s="73">
        <f t="shared" si="19"/>
        <v>21276</v>
      </c>
      <c r="H38" s="72">
        <f>SUM(B38:G38)</f>
        <v>216378</v>
      </c>
      <c r="I38" s="135" t="s">
        <v>10</v>
      </c>
    </row>
    <row r="39" spans="1:15">
      <c r="A39" s="77" t="s">
        <v>7</v>
      </c>
      <c r="B39" s="73">
        <f>SUM(B42,B45)</f>
        <v>59611</v>
      </c>
      <c r="C39" s="74">
        <v>17355</v>
      </c>
      <c r="D39" s="74">
        <v>65950</v>
      </c>
      <c r="E39" s="74">
        <v>25550</v>
      </c>
      <c r="F39" s="73">
        <f t="shared" ref="F39:G39" si="20">SUM(F42,F45)</f>
        <v>19501</v>
      </c>
      <c r="G39" s="73">
        <f t="shared" si="20"/>
        <v>18495</v>
      </c>
      <c r="H39" s="72">
        <f>SUM(B39:G39)</f>
        <v>206462</v>
      </c>
      <c r="I39" s="135" t="s">
        <v>11</v>
      </c>
    </row>
    <row r="40" spans="1:15">
      <c r="A40" s="69" t="s">
        <v>4</v>
      </c>
      <c r="B40" s="72">
        <f>SUM(B41:B42)</f>
        <v>23687</v>
      </c>
      <c r="C40" s="72" t="s">
        <v>34</v>
      </c>
      <c r="D40" s="72" t="s">
        <v>34</v>
      </c>
      <c r="E40" s="72" t="s">
        <v>34</v>
      </c>
      <c r="F40" s="72">
        <f>SUM(F41:F42)</f>
        <v>8832</v>
      </c>
      <c r="G40" s="72">
        <f>SUM(G41:G42)</f>
        <v>12308</v>
      </c>
      <c r="H40" s="72" t="s">
        <v>34</v>
      </c>
      <c r="I40" s="16" t="s">
        <v>6</v>
      </c>
    </row>
    <row r="41" spans="1:15">
      <c r="A41" s="76" t="s">
        <v>5</v>
      </c>
      <c r="B41" s="78">
        <v>12622</v>
      </c>
      <c r="C41" s="78" t="s">
        <v>34</v>
      </c>
      <c r="D41" s="78" t="s">
        <v>34</v>
      </c>
      <c r="E41" s="78" t="s">
        <v>34</v>
      </c>
      <c r="F41" s="78">
        <v>4674</v>
      </c>
      <c r="G41" s="78">
        <v>6992</v>
      </c>
      <c r="H41" s="78" t="s">
        <v>34</v>
      </c>
      <c r="I41" s="135" t="s">
        <v>10</v>
      </c>
    </row>
    <row r="42" spans="1:15">
      <c r="A42" s="77" t="s">
        <v>7</v>
      </c>
      <c r="B42" s="79">
        <v>11065</v>
      </c>
      <c r="C42" s="79" t="s">
        <v>34</v>
      </c>
      <c r="D42" s="79" t="s">
        <v>34</v>
      </c>
      <c r="E42" s="79" t="s">
        <v>34</v>
      </c>
      <c r="F42" s="79">
        <v>4158</v>
      </c>
      <c r="G42" s="79">
        <v>5316</v>
      </c>
      <c r="H42" s="79" t="s">
        <v>34</v>
      </c>
      <c r="I42" s="135" t="s">
        <v>11</v>
      </c>
    </row>
    <row r="43" spans="1:15">
      <c r="A43" s="69" t="s">
        <v>8</v>
      </c>
      <c r="B43" s="72">
        <f>SUM(B44:B45)</f>
        <v>100557</v>
      </c>
      <c r="C43" s="72" t="s">
        <v>34</v>
      </c>
      <c r="D43" s="72" t="s">
        <v>34</v>
      </c>
      <c r="E43" s="72" t="s">
        <v>34</v>
      </c>
      <c r="F43" s="72">
        <f>SUM(F44:F45)</f>
        <v>31812</v>
      </c>
      <c r="G43" s="72">
        <f>SUM(G44:G45)</f>
        <v>27463</v>
      </c>
      <c r="H43" s="72" t="s">
        <v>34</v>
      </c>
      <c r="I43" s="16" t="s">
        <v>9</v>
      </c>
    </row>
    <row r="44" spans="1:15">
      <c r="A44" s="76" t="s">
        <v>5</v>
      </c>
      <c r="B44" s="78">
        <v>52011</v>
      </c>
      <c r="C44" s="78" t="s">
        <v>34</v>
      </c>
      <c r="D44" s="78" t="s">
        <v>34</v>
      </c>
      <c r="E44" s="78" t="s">
        <v>34</v>
      </c>
      <c r="F44" s="78">
        <v>16469</v>
      </c>
      <c r="G44" s="78">
        <v>14284</v>
      </c>
      <c r="H44" s="78" t="s">
        <v>34</v>
      </c>
      <c r="I44" s="135" t="s">
        <v>10</v>
      </c>
    </row>
    <row r="45" spans="1:15">
      <c r="A45" s="77" t="s">
        <v>7</v>
      </c>
      <c r="B45" s="79">
        <v>48546</v>
      </c>
      <c r="C45" s="79" t="s">
        <v>34</v>
      </c>
      <c r="D45" s="79" t="s">
        <v>34</v>
      </c>
      <c r="E45" s="79" t="s">
        <v>34</v>
      </c>
      <c r="F45" s="79">
        <v>15343</v>
      </c>
      <c r="G45" s="79">
        <v>13179</v>
      </c>
      <c r="H45" s="79" t="s">
        <v>34</v>
      </c>
      <c r="I45" s="135" t="s">
        <v>11</v>
      </c>
    </row>
    <row r="46" spans="1:15" ht="15.75">
      <c r="A46" s="12" t="s">
        <v>399</v>
      </c>
      <c r="B46" s="13"/>
      <c r="C46" s="13"/>
      <c r="D46" s="13"/>
      <c r="E46" s="13"/>
      <c r="F46" s="13"/>
      <c r="G46" s="13"/>
      <c r="H46" s="13"/>
      <c r="I46" s="14" t="s">
        <v>400</v>
      </c>
    </row>
    <row r="47" spans="1:15">
      <c r="A47" s="69" t="s">
        <v>40</v>
      </c>
      <c r="B47" s="72">
        <f>SUM(B50,B53)</f>
        <v>134430</v>
      </c>
      <c r="C47" s="72">
        <f>SUM(C48:C49)</f>
        <v>36980</v>
      </c>
      <c r="D47" s="72">
        <f>SUM(D48:D49)</f>
        <v>134364</v>
      </c>
      <c r="E47" s="72">
        <v>65255</v>
      </c>
      <c r="F47" s="72">
        <f>SUM(F48:F49)</f>
        <v>45163</v>
      </c>
      <c r="G47" s="72">
        <f>SUM(G48:G49)</f>
        <v>39095</v>
      </c>
      <c r="H47" s="72">
        <f>SUM(B47:G47)</f>
        <v>455287</v>
      </c>
      <c r="I47" s="16" t="s">
        <v>0</v>
      </c>
    </row>
    <row r="48" spans="1:15">
      <c r="A48" s="76" t="s">
        <v>5</v>
      </c>
      <c r="B48" s="73">
        <f>SUM(B51,B54)</f>
        <v>69666</v>
      </c>
      <c r="C48" s="73">
        <v>18841</v>
      </c>
      <c r="D48" s="73">
        <v>54932</v>
      </c>
      <c r="E48" s="73">
        <v>32741</v>
      </c>
      <c r="F48" s="73">
        <f>SUM(F51,F54)</f>
        <v>23603</v>
      </c>
      <c r="G48" s="73">
        <f>SUM(G51,G54)</f>
        <v>20788</v>
      </c>
      <c r="H48" s="72">
        <f t="shared" ref="H48:H49" si="21">SUM(B48:G48)</f>
        <v>220571</v>
      </c>
      <c r="I48" s="135" t="s">
        <v>10</v>
      </c>
    </row>
    <row r="49" spans="1:9">
      <c r="A49" s="77" t="s">
        <v>7</v>
      </c>
      <c r="B49" s="73">
        <f>SUM(B52,B55)</f>
        <v>64764</v>
      </c>
      <c r="C49" s="74">
        <v>18139</v>
      </c>
      <c r="D49" s="74">
        <v>79432</v>
      </c>
      <c r="E49" s="74">
        <v>32514</v>
      </c>
      <c r="F49" s="73">
        <f>SUM(F52,F55)</f>
        <v>21560</v>
      </c>
      <c r="G49" s="73">
        <f>SUM(G52,G55)</f>
        <v>18307</v>
      </c>
      <c r="H49" s="72">
        <f t="shared" si="21"/>
        <v>234716</v>
      </c>
      <c r="I49" s="135" t="s">
        <v>11</v>
      </c>
    </row>
    <row r="50" spans="1:9">
      <c r="A50" s="69" t="s">
        <v>4</v>
      </c>
      <c r="B50" s="72">
        <f>SUM(B51:B52)</f>
        <v>24939</v>
      </c>
      <c r="C50" s="72" t="s">
        <v>35</v>
      </c>
      <c r="D50" s="72" t="s">
        <v>35</v>
      </c>
      <c r="E50" s="72" t="s">
        <v>35</v>
      </c>
      <c r="F50" s="72">
        <f>SUM(F51:F52)</f>
        <v>9573</v>
      </c>
      <c r="G50" s="72">
        <f>SUM(G51:G52)</f>
        <v>11604</v>
      </c>
      <c r="H50" s="72" t="s">
        <v>34</v>
      </c>
      <c r="I50" s="16" t="s">
        <v>6</v>
      </c>
    </row>
    <row r="51" spans="1:9">
      <c r="A51" s="76" t="s">
        <v>5</v>
      </c>
      <c r="B51" s="78">
        <v>13184</v>
      </c>
      <c r="C51" s="78" t="s">
        <v>35</v>
      </c>
      <c r="D51" s="78" t="s">
        <v>35</v>
      </c>
      <c r="E51" s="78" t="s">
        <v>35</v>
      </c>
      <c r="F51" s="78">
        <v>5103</v>
      </c>
      <c r="G51" s="78">
        <v>6500</v>
      </c>
      <c r="H51" s="78" t="s">
        <v>34</v>
      </c>
      <c r="I51" s="135" t="s">
        <v>10</v>
      </c>
    </row>
    <row r="52" spans="1:9">
      <c r="A52" s="77" t="s">
        <v>7</v>
      </c>
      <c r="B52" s="79">
        <v>11755</v>
      </c>
      <c r="C52" s="79" t="s">
        <v>35</v>
      </c>
      <c r="D52" s="79" t="s">
        <v>35</v>
      </c>
      <c r="E52" s="79" t="s">
        <v>35</v>
      </c>
      <c r="F52" s="79">
        <v>4470</v>
      </c>
      <c r="G52" s="79">
        <v>5104</v>
      </c>
      <c r="H52" s="79" t="s">
        <v>34</v>
      </c>
      <c r="I52" s="135" t="s">
        <v>11</v>
      </c>
    </row>
    <row r="53" spans="1:9">
      <c r="A53" s="69" t="s">
        <v>8</v>
      </c>
      <c r="B53" s="72">
        <f>SUM(B54:B55)</f>
        <v>109491</v>
      </c>
      <c r="C53" s="72" t="s">
        <v>35</v>
      </c>
      <c r="D53" s="72" t="s">
        <v>35</v>
      </c>
      <c r="E53" s="72" t="s">
        <v>35</v>
      </c>
      <c r="F53" s="72">
        <f>SUM(F54:F55)</f>
        <v>35590</v>
      </c>
      <c r="G53" s="72">
        <f>SUM(G54:G55)</f>
        <v>27491</v>
      </c>
      <c r="H53" s="72" t="s">
        <v>34</v>
      </c>
      <c r="I53" s="16" t="s">
        <v>9</v>
      </c>
    </row>
    <row r="54" spans="1:9">
      <c r="A54" s="76" t="s">
        <v>5</v>
      </c>
      <c r="B54" s="78">
        <v>56482</v>
      </c>
      <c r="C54" s="78" t="s">
        <v>35</v>
      </c>
      <c r="D54" s="78" t="s">
        <v>35</v>
      </c>
      <c r="E54" s="78" t="s">
        <v>35</v>
      </c>
      <c r="F54" s="78">
        <v>18500</v>
      </c>
      <c r="G54" s="78">
        <v>14288</v>
      </c>
      <c r="H54" s="78" t="s">
        <v>34</v>
      </c>
      <c r="I54" s="135" t="s">
        <v>10</v>
      </c>
    </row>
    <row r="55" spans="1:9">
      <c r="A55" s="77" t="s">
        <v>7</v>
      </c>
      <c r="B55" s="79">
        <v>53009</v>
      </c>
      <c r="C55" s="79" t="s">
        <v>35</v>
      </c>
      <c r="D55" s="79" t="s">
        <v>35</v>
      </c>
      <c r="E55" s="79" t="s">
        <v>35</v>
      </c>
      <c r="F55" s="79">
        <v>17090</v>
      </c>
      <c r="G55" s="79">
        <v>13203</v>
      </c>
      <c r="H55" s="79" t="s">
        <v>34</v>
      </c>
      <c r="I55" s="135" t="s">
        <v>11</v>
      </c>
    </row>
    <row r="56" spans="1:9" ht="15.75">
      <c r="A56" s="12" t="s">
        <v>406</v>
      </c>
      <c r="B56" s="13"/>
      <c r="C56" s="13"/>
      <c r="D56" s="13"/>
      <c r="E56" s="13"/>
      <c r="F56" s="13"/>
      <c r="G56" s="13"/>
      <c r="H56" s="13"/>
      <c r="I56" s="14" t="s">
        <v>407</v>
      </c>
    </row>
    <row r="57" spans="1:9">
      <c r="A57" s="69" t="s">
        <v>40</v>
      </c>
      <c r="B57" s="72">
        <v>145565</v>
      </c>
      <c r="C57" s="72"/>
      <c r="D57" s="72">
        <f>SUM(D58:D59)</f>
        <v>172992</v>
      </c>
      <c r="E57" s="72">
        <v>67114</v>
      </c>
      <c r="F57" s="72">
        <f>SUM(F58:F59)</f>
        <v>47672</v>
      </c>
      <c r="G57" s="72">
        <f>SUM(G58:G59)</f>
        <v>38151</v>
      </c>
      <c r="H57" s="72"/>
      <c r="I57" s="16" t="s">
        <v>0</v>
      </c>
    </row>
    <row r="58" spans="1:9">
      <c r="A58" s="76" t="s">
        <v>5</v>
      </c>
      <c r="B58" s="73" t="s">
        <v>34</v>
      </c>
      <c r="C58" s="73"/>
      <c r="D58" s="73">
        <v>89883</v>
      </c>
      <c r="E58" s="73">
        <v>34361</v>
      </c>
      <c r="F58" s="73">
        <f>SUM(F61,F64)</f>
        <v>24869</v>
      </c>
      <c r="G58" s="73">
        <f>SUM(G61,G64)</f>
        <v>20610</v>
      </c>
      <c r="H58" s="72"/>
      <c r="I58" s="135" t="s">
        <v>10</v>
      </c>
    </row>
    <row r="59" spans="1:9">
      <c r="A59" s="77" t="s">
        <v>7</v>
      </c>
      <c r="B59" s="74" t="s">
        <v>34</v>
      </c>
      <c r="C59" s="74"/>
      <c r="D59" s="74">
        <v>83109</v>
      </c>
      <c r="E59" s="74">
        <v>32753</v>
      </c>
      <c r="F59" s="73">
        <f>SUM(F62,F65)</f>
        <v>22803</v>
      </c>
      <c r="G59" s="73">
        <f>SUM(G62,G65)</f>
        <v>17541</v>
      </c>
      <c r="H59" s="72"/>
      <c r="I59" s="135" t="s">
        <v>11</v>
      </c>
    </row>
    <row r="60" spans="1:9">
      <c r="A60" s="69" t="s">
        <v>4</v>
      </c>
      <c r="B60" s="72" t="s">
        <v>34</v>
      </c>
      <c r="C60" s="72"/>
      <c r="D60" s="72" t="s">
        <v>34</v>
      </c>
      <c r="E60" s="72" t="s">
        <v>35</v>
      </c>
      <c r="F60" s="72">
        <f>SUM(F61:F62)</f>
        <v>10367</v>
      </c>
      <c r="G60" s="72">
        <f>SUM(G61:G62)</f>
        <v>10406</v>
      </c>
      <c r="H60" s="72"/>
      <c r="I60" s="16" t="s">
        <v>6</v>
      </c>
    </row>
    <row r="61" spans="1:9">
      <c r="A61" s="76" t="s">
        <v>5</v>
      </c>
      <c r="B61" s="78" t="s">
        <v>34</v>
      </c>
      <c r="C61" s="78"/>
      <c r="D61" s="78" t="s">
        <v>34</v>
      </c>
      <c r="E61" s="78" t="s">
        <v>35</v>
      </c>
      <c r="F61" s="78">
        <v>5550</v>
      </c>
      <c r="G61" s="78">
        <v>5807</v>
      </c>
      <c r="H61" s="78"/>
      <c r="I61" s="135" t="s">
        <v>10</v>
      </c>
    </row>
    <row r="62" spans="1:9">
      <c r="A62" s="77" t="s">
        <v>7</v>
      </c>
      <c r="B62" s="79" t="s">
        <v>34</v>
      </c>
      <c r="C62" s="79"/>
      <c r="D62" s="79" t="s">
        <v>34</v>
      </c>
      <c r="E62" s="79" t="s">
        <v>35</v>
      </c>
      <c r="F62" s="79">
        <v>4817</v>
      </c>
      <c r="G62" s="79">
        <v>4599</v>
      </c>
      <c r="H62" s="79"/>
      <c r="I62" s="135" t="s">
        <v>11</v>
      </c>
    </row>
    <row r="63" spans="1:9">
      <c r="A63" s="69" t="s">
        <v>8</v>
      </c>
      <c r="B63" s="72" t="s">
        <v>34</v>
      </c>
      <c r="C63" s="72"/>
      <c r="D63" s="72" t="s">
        <v>34</v>
      </c>
      <c r="E63" s="72" t="s">
        <v>35</v>
      </c>
      <c r="F63" s="72">
        <f>SUM(F64:F65)</f>
        <v>37305</v>
      </c>
      <c r="G63" s="72">
        <f>SUM(G64:G65)</f>
        <v>27745</v>
      </c>
      <c r="H63" s="72"/>
      <c r="I63" s="16" t="s">
        <v>9</v>
      </c>
    </row>
    <row r="64" spans="1:9">
      <c r="A64" s="76" t="s">
        <v>5</v>
      </c>
      <c r="B64" s="78" t="s">
        <v>34</v>
      </c>
      <c r="C64" s="78"/>
      <c r="D64" s="78" t="s">
        <v>34</v>
      </c>
      <c r="E64" s="78" t="s">
        <v>35</v>
      </c>
      <c r="F64" s="78">
        <v>19319</v>
      </c>
      <c r="G64" s="78">
        <v>14803</v>
      </c>
      <c r="H64" s="78"/>
      <c r="I64" s="135" t="s">
        <v>10</v>
      </c>
    </row>
    <row r="65" spans="1:12" ht="15.75" thickBot="1">
      <c r="A65" s="80" t="s">
        <v>7</v>
      </c>
      <c r="B65" s="81" t="s">
        <v>34</v>
      </c>
      <c r="C65" s="81"/>
      <c r="D65" s="81" t="s">
        <v>34</v>
      </c>
      <c r="E65" s="81" t="s">
        <v>35</v>
      </c>
      <c r="F65" s="81">
        <v>17986</v>
      </c>
      <c r="G65" s="81">
        <v>12942</v>
      </c>
      <c r="H65" s="81"/>
      <c r="I65" s="136" t="s">
        <v>11</v>
      </c>
    </row>
    <row r="66" spans="1:12" ht="15.75" thickTop="1">
      <c r="A66" s="77"/>
      <c r="B66" s="79"/>
      <c r="C66" s="79"/>
      <c r="D66" s="79"/>
      <c r="E66" s="79"/>
      <c r="F66" s="79"/>
      <c r="G66" s="79"/>
      <c r="H66" s="79"/>
      <c r="I66" s="135"/>
    </row>
    <row r="67" spans="1:12">
      <c r="A67" s="77"/>
      <c r="B67" s="79"/>
      <c r="C67" s="79"/>
      <c r="D67" s="79"/>
      <c r="E67" s="79"/>
      <c r="F67" s="79"/>
      <c r="G67" s="79"/>
      <c r="H67" s="79"/>
      <c r="I67" s="135"/>
    </row>
    <row r="68" spans="1:12">
      <c r="A68" s="214" t="s">
        <v>47</v>
      </c>
      <c r="I68" s="213" t="s">
        <v>184</v>
      </c>
    </row>
    <row r="69" spans="1:12">
      <c r="A69" s="214" t="s">
        <v>405</v>
      </c>
    </row>
    <row r="70" spans="1:12" s="3" customFormat="1" ht="30" customHeight="1">
      <c r="A70" s="1" t="s">
        <v>263</v>
      </c>
      <c r="B70" s="1"/>
      <c r="C70" s="1"/>
      <c r="D70" s="1"/>
      <c r="E70" s="1"/>
      <c r="F70" s="1"/>
      <c r="G70" s="1"/>
      <c r="H70" s="1"/>
      <c r="I70" s="1"/>
      <c r="K70" s="217"/>
      <c r="L70" s="217"/>
    </row>
    <row r="71" spans="1:12" s="6" customFormat="1" ht="30" customHeight="1">
      <c r="A71" s="220" t="s">
        <v>288</v>
      </c>
      <c r="B71" s="115"/>
      <c r="C71" s="115"/>
      <c r="D71" s="115"/>
      <c r="E71" s="115"/>
      <c r="F71" s="115"/>
      <c r="G71" s="115"/>
      <c r="H71" s="115"/>
      <c r="I71" s="115"/>
    </row>
    <row r="86" spans="1:12">
      <c r="B86" s="214" t="s">
        <v>47</v>
      </c>
      <c r="H86" s="213" t="s">
        <v>184</v>
      </c>
    </row>
    <row r="88" spans="1:12" ht="15.75">
      <c r="B88" s="116"/>
      <c r="C88" s="116"/>
      <c r="D88" s="116"/>
      <c r="E88" s="116"/>
      <c r="F88" s="116"/>
      <c r="G88" s="116"/>
      <c r="H88" s="116"/>
      <c r="I88" s="116"/>
    </row>
    <row r="89" spans="1:12" ht="15.75">
      <c r="B89" s="117"/>
      <c r="C89" s="117"/>
      <c r="D89" s="117"/>
      <c r="E89" s="117"/>
      <c r="F89" s="117"/>
      <c r="G89" s="117"/>
      <c r="H89" s="117"/>
      <c r="I89" s="117"/>
    </row>
    <row r="90" spans="1:12" s="3" customFormat="1" ht="30" customHeight="1">
      <c r="A90" s="1" t="s">
        <v>289</v>
      </c>
      <c r="B90" s="1"/>
      <c r="C90" s="1"/>
      <c r="D90" s="1"/>
      <c r="E90" s="1"/>
      <c r="F90" s="1"/>
      <c r="G90" s="1"/>
      <c r="H90" s="1"/>
      <c r="I90" s="1"/>
      <c r="K90" s="217"/>
      <c r="L90" s="217"/>
    </row>
    <row r="91" spans="1:12" s="6" customFormat="1" ht="30" customHeight="1">
      <c r="A91" s="220" t="s">
        <v>287</v>
      </c>
      <c r="B91" s="115"/>
      <c r="C91" s="115"/>
      <c r="D91" s="115"/>
      <c r="E91" s="115"/>
      <c r="F91" s="115"/>
      <c r="G91" s="115"/>
      <c r="H91" s="115"/>
      <c r="I91" s="115"/>
    </row>
    <row r="108" spans="2:8">
      <c r="B108" s="214" t="s">
        <v>47</v>
      </c>
      <c r="H108" s="213" t="s">
        <v>184</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35" max="8" man="1"/>
    <brk id="69" max="8" man="1"/>
  </rowBreaks>
  <ignoredErrors>
    <ignoredError sqref="F7:G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8"/>
  <sheetViews>
    <sheetView showGridLines="0" rightToLeft="1" view="pageBreakPreview" topLeftCell="A37" zoomScaleNormal="100" zoomScaleSheetLayoutView="100" workbookViewId="0">
      <selection activeCell="C57" sqref="C57"/>
    </sheetView>
  </sheetViews>
  <sheetFormatPr defaultRowHeight="15"/>
  <cols>
    <col min="1" max="1" width="15.5703125" style="2" customWidth="1"/>
    <col min="2" max="7" width="9.7109375" style="2" customWidth="1"/>
    <col min="8" max="8" width="12.7109375" style="2" customWidth="1"/>
    <col min="9" max="9" width="13.7109375" style="2" customWidth="1"/>
    <col min="10" max="10" width="5.85546875" style="2" customWidth="1"/>
    <col min="11" max="11" width="9.140625" style="2"/>
    <col min="12" max="12" width="12.7109375" style="2" customWidth="1"/>
    <col min="13" max="13" width="11.5703125" style="2" bestFit="1" customWidth="1"/>
    <col min="14" max="14" width="10.5703125" style="2" bestFit="1" customWidth="1"/>
    <col min="15" max="15" width="11.5703125" style="2" bestFit="1" customWidth="1"/>
    <col min="16" max="16" width="9.140625" style="2"/>
    <col min="17" max="18" width="10.5703125" style="2" bestFit="1" customWidth="1"/>
    <col min="19" max="19" width="14" style="2" bestFit="1" customWidth="1"/>
    <col min="20" max="21" width="9.140625" style="2"/>
    <col min="22" max="22" width="10.5703125" style="2" bestFit="1" customWidth="1"/>
    <col min="23" max="16384" width="9.140625" style="2"/>
  </cols>
  <sheetData>
    <row r="1" spans="1:23" s="3" customFormat="1" ht="18.75">
      <c r="A1" s="1" t="s">
        <v>290</v>
      </c>
      <c r="B1" s="1"/>
      <c r="C1" s="1"/>
      <c r="D1" s="1"/>
      <c r="E1" s="1"/>
      <c r="F1" s="1"/>
      <c r="G1" s="1"/>
      <c r="H1" s="1"/>
      <c r="I1" s="1"/>
      <c r="K1" s="217"/>
      <c r="L1" s="217"/>
      <c r="M1" s="217"/>
      <c r="N1" s="217"/>
      <c r="O1" s="217"/>
      <c r="P1" s="217"/>
      <c r="Q1" s="217"/>
      <c r="R1" s="217"/>
      <c r="S1" s="217"/>
      <c r="T1" s="217"/>
    </row>
    <row r="2" spans="1:23" s="6" customFormat="1" ht="18">
      <c r="A2" s="220" t="s">
        <v>291</v>
      </c>
      <c r="B2" s="115"/>
      <c r="C2" s="115"/>
      <c r="D2" s="115"/>
      <c r="E2" s="115"/>
      <c r="F2" s="115"/>
      <c r="G2" s="115"/>
      <c r="H2" s="115"/>
      <c r="I2" s="115"/>
      <c r="M2" s="218"/>
      <c r="N2" s="218"/>
      <c r="O2" s="218"/>
      <c r="P2" s="218"/>
      <c r="Q2" s="218"/>
      <c r="R2" s="218"/>
      <c r="S2" s="218"/>
      <c r="T2" s="218"/>
      <c r="U2" s="218"/>
      <c r="V2" s="219"/>
    </row>
    <row r="3" spans="1:23" s="6" customFormat="1" ht="18.75">
      <c r="A3" s="21" t="s">
        <v>36</v>
      </c>
      <c r="B3" s="65"/>
      <c r="C3" s="66"/>
      <c r="D3" s="66"/>
      <c r="E3" s="65"/>
      <c r="F3" s="49"/>
      <c r="G3" s="49"/>
      <c r="H3" s="49"/>
      <c r="I3" s="70" t="s">
        <v>37</v>
      </c>
      <c r="L3" s="2"/>
    </row>
    <row r="4" spans="1:23" ht="24" customHeight="1">
      <c r="A4" s="439" t="s">
        <v>15</v>
      </c>
      <c r="B4" s="215" t="s">
        <v>404</v>
      </c>
      <c r="C4" s="215" t="s">
        <v>45</v>
      </c>
      <c r="D4" s="215" t="s">
        <v>44</v>
      </c>
      <c r="E4" s="215" t="s">
        <v>43</v>
      </c>
      <c r="F4" s="215" t="s">
        <v>42</v>
      </c>
      <c r="G4" s="215" t="s">
        <v>435</v>
      </c>
      <c r="H4" s="440" t="s">
        <v>309</v>
      </c>
      <c r="I4" s="438" t="s">
        <v>16</v>
      </c>
    </row>
    <row r="5" spans="1:23" ht="24" customHeight="1">
      <c r="A5" s="439"/>
      <c r="B5" s="216" t="s">
        <v>402</v>
      </c>
      <c r="C5" s="216" t="s">
        <v>17</v>
      </c>
      <c r="D5" s="216" t="s">
        <v>39</v>
      </c>
      <c r="E5" s="216" t="s">
        <v>18</v>
      </c>
      <c r="F5" s="216" t="s">
        <v>19</v>
      </c>
      <c r="G5" s="216" t="s">
        <v>434</v>
      </c>
      <c r="H5" s="440"/>
      <c r="I5" s="438"/>
    </row>
    <row r="6" spans="1:23" ht="15.75" customHeight="1">
      <c r="A6" s="12" t="s">
        <v>13</v>
      </c>
      <c r="B6" s="13"/>
      <c r="C6" s="13"/>
      <c r="D6" s="13"/>
      <c r="E6" s="13"/>
      <c r="F6" s="13"/>
      <c r="G6" s="13"/>
      <c r="H6" s="13"/>
      <c r="I6" s="15" t="s">
        <v>2</v>
      </c>
    </row>
    <row r="7" spans="1:23">
      <c r="A7" s="69" t="s">
        <v>40</v>
      </c>
      <c r="B7" s="72">
        <f>SUM('T01'!B7,'T02'!B7)</f>
        <v>135003</v>
      </c>
      <c r="C7" s="72">
        <f>SUM('T01'!C7,'T02'!C7)</f>
        <v>29698</v>
      </c>
      <c r="D7" s="72">
        <f>SUM('T01'!D7,'T02'!D7)</f>
        <v>209508</v>
      </c>
      <c r="E7" s="72">
        <f>SUM('T01'!E7,'T02'!E7)</f>
        <v>38449</v>
      </c>
      <c r="F7" s="72">
        <f>SUM('T01'!F7,'T02'!F7)</f>
        <v>41287</v>
      </c>
      <c r="G7" s="72">
        <f>SUM('T01'!G7,'T02'!G7)</f>
        <v>82176</v>
      </c>
      <c r="H7" s="72">
        <f>SUM(B7:G7)</f>
        <v>536121</v>
      </c>
      <c r="I7" s="16" t="s">
        <v>0</v>
      </c>
      <c r="Q7" s="2" t="s">
        <v>50</v>
      </c>
    </row>
    <row r="8" spans="1:23">
      <c r="A8" s="76" t="s">
        <v>5</v>
      </c>
      <c r="B8" s="72">
        <f>SUM('T01'!B8,'T02'!B8)</f>
        <v>69671</v>
      </c>
      <c r="C8" s="72">
        <f>SUM('T01'!C8,'T02'!C8)</f>
        <v>15323</v>
      </c>
      <c r="D8" s="73" t="s">
        <v>35</v>
      </c>
      <c r="E8" s="72">
        <f>SUM('T01'!E8,'T02'!E8)</f>
        <v>19855</v>
      </c>
      <c r="F8" s="72">
        <f>SUM('T01'!F8,'T02'!F8)</f>
        <v>21324</v>
      </c>
      <c r="G8" s="72">
        <f>SUM('T01'!G8,'T02'!G8)</f>
        <v>42037</v>
      </c>
      <c r="H8" s="73" t="s">
        <v>34</v>
      </c>
      <c r="I8" s="135" t="s">
        <v>10</v>
      </c>
      <c r="P8" s="2" t="s">
        <v>2</v>
      </c>
      <c r="Q8" s="2">
        <v>568.4</v>
      </c>
    </row>
    <row r="9" spans="1:23">
      <c r="A9" s="77" t="s">
        <v>7</v>
      </c>
      <c r="B9" s="72">
        <f>SUM('T01'!B9,'T02'!B9)</f>
        <v>65332</v>
      </c>
      <c r="C9" s="72">
        <f>SUM('T01'!C9,'T02'!C9)</f>
        <v>14375</v>
      </c>
      <c r="D9" s="74" t="s">
        <v>35</v>
      </c>
      <c r="E9" s="72">
        <f>SUM('T01'!E9,'T02'!E9)</f>
        <v>18594</v>
      </c>
      <c r="F9" s="72">
        <f>SUM('T01'!F9,'T02'!F9)</f>
        <v>19963</v>
      </c>
      <c r="G9" s="72">
        <f>SUM('T01'!G9,'T02'!G9)</f>
        <v>40139</v>
      </c>
      <c r="H9" s="74" t="s">
        <v>34</v>
      </c>
      <c r="I9" s="135" t="s">
        <v>11</v>
      </c>
      <c r="P9" s="2" t="s">
        <v>3</v>
      </c>
      <c r="Q9" s="2">
        <v>602.70000000000005</v>
      </c>
    </row>
    <row r="10" spans="1:23">
      <c r="A10" s="69" t="s">
        <v>4</v>
      </c>
      <c r="B10" s="72" t="s">
        <v>34</v>
      </c>
      <c r="C10" s="72" t="s">
        <v>34</v>
      </c>
      <c r="D10" s="72" t="s">
        <v>35</v>
      </c>
      <c r="E10" s="72" t="s">
        <v>34</v>
      </c>
      <c r="F10" s="72">
        <f>SUM('T01'!F10,'T02'!F10)</f>
        <v>13554</v>
      </c>
      <c r="G10" s="72">
        <f>SUM('T01'!G10,'T02'!G10)</f>
        <v>55360</v>
      </c>
      <c r="H10" s="72" t="s">
        <v>34</v>
      </c>
      <c r="I10" s="16" t="s">
        <v>6</v>
      </c>
      <c r="P10" s="2" t="s">
        <v>22</v>
      </c>
      <c r="Q10" s="24">
        <v>680</v>
      </c>
    </row>
    <row r="11" spans="1:23">
      <c r="A11" s="406" t="s">
        <v>5</v>
      </c>
      <c r="B11" s="78" t="s">
        <v>34</v>
      </c>
      <c r="C11" s="78" t="s">
        <v>34</v>
      </c>
      <c r="D11" s="78" t="s">
        <v>35</v>
      </c>
      <c r="E11" s="232" t="s">
        <v>34</v>
      </c>
      <c r="F11" s="232">
        <f>SUM('T01'!F11,'T02'!F11)</f>
        <v>6929</v>
      </c>
      <c r="G11" s="232">
        <f>SUM('T01'!G11,'T02'!G11)</f>
        <v>28153</v>
      </c>
      <c r="H11" s="78" t="s">
        <v>34</v>
      </c>
      <c r="I11" s="135" t="s">
        <v>10</v>
      </c>
      <c r="P11" s="18" t="s">
        <v>251</v>
      </c>
      <c r="Q11" s="55">
        <v>708</v>
      </c>
    </row>
    <row r="12" spans="1:23">
      <c r="A12" s="77" t="s">
        <v>7</v>
      </c>
      <c r="B12" s="79" t="s">
        <v>34</v>
      </c>
      <c r="C12" s="79" t="s">
        <v>34</v>
      </c>
      <c r="D12" s="79" t="s">
        <v>35</v>
      </c>
      <c r="E12" s="232" t="s">
        <v>34</v>
      </c>
      <c r="F12" s="232">
        <f>SUM('T01'!F12,'T02'!F12)</f>
        <v>6625</v>
      </c>
      <c r="G12" s="232">
        <f>SUM('T01'!G12,'T02'!G12)</f>
        <v>27207</v>
      </c>
      <c r="H12" s="79" t="s">
        <v>34</v>
      </c>
      <c r="I12" s="135" t="s">
        <v>11</v>
      </c>
    </row>
    <row r="13" spans="1:23">
      <c r="A13" s="69" t="s">
        <v>8</v>
      </c>
      <c r="B13" s="72" t="s">
        <v>34</v>
      </c>
      <c r="C13" s="72" t="s">
        <v>34</v>
      </c>
      <c r="D13" s="72" t="s">
        <v>35</v>
      </c>
      <c r="E13" s="72" t="s">
        <v>34</v>
      </c>
      <c r="F13" s="72">
        <f>SUM('T01'!F13,'T02'!F13)</f>
        <v>27733</v>
      </c>
      <c r="G13" s="72">
        <f>SUM('T01'!G13,'T02'!G13)</f>
        <v>26816</v>
      </c>
      <c r="H13" s="72" t="s">
        <v>34</v>
      </c>
      <c r="I13" s="16" t="s">
        <v>9</v>
      </c>
    </row>
    <row r="14" spans="1:23">
      <c r="A14" s="76" t="s">
        <v>5</v>
      </c>
      <c r="B14" s="78" t="s">
        <v>34</v>
      </c>
      <c r="C14" s="78" t="s">
        <v>34</v>
      </c>
      <c r="D14" s="78" t="s">
        <v>35</v>
      </c>
      <c r="E14" s="232" t="s">
        <v>34</v>
      </c>
      <c r="F14" s="232">
        <f>SUM('T01'!F14,'T02'!F14)</f>
        <v>14395</v>
      </c>
      <c r="G14" s="232">
        <f>SUM('T01'!G14,'T02'!G14)</f>
        <v>13884</v>
      </c>
      <c r="H14" s="78" t="s">
        <v>34</v>
      </c>
      <c r="I14" s="135" t="s">
        <v>10</v>
      </c>
    </row>
    <row r="15" spans="1:23">
      <c r="A15" s="77" t="s">
        <v>7</v>
      </c>
      <c r="B15" s="79" t="s">
        <v>34</v>
      </c>
      <c r="C15" s="79" t="s">
        <v>34</v>
      </c>
      <c r="D15" s="79" t="s">
        <v>35</v>
      </c>
      <c r="E15" s="232" t="s">
        <v>34</v>
      </c>
      <c r="F15" s="232">
        <f>SUM('T01'!F15,'T02'!F15)</f>
        <v>13338</v>
      </c>
      <c r="G15" s="232">
        <f>SUM('T01'!G15,'T02'!G15)</f>
        <v>12932</v>
      </c>
      <c r="H15" s="79" t="s">
        <v>34</v>
      </c>
      <c r="I15" s="135" t="s">
        <v>11</v>
      </c>
      <c r="Q15" s="2" t="s">
        <v>51</v>
      </c>
      <c r="R15" s="2" t="s">
        <v>45</v>
      </c>
      <c r="S15" s="2" t="s">
        <v>44</v>
      </c>
      <c r="T15" s="18" t="s">
        <v>52</v>
      </c>
      <c r="U15" s="18" t="s">
        <v>53</v>
      </c>
      <c r="V15" s="18" t="s">
        <v>41</v>
      </c>
      <c r="W15" s="18" t="s">
        <v>61</v>
      </c>
    </row>
    <row r="16" spans="1:23" ht="15.75">
      <c r="A16" s="12" t="s">
        <v>14</v>
      </c>
      <c r="B16" s="13"/>
      <c r="C16" s="13"/>
      <c r="D16" s="13"/>
      <c r="E16" s="13"/>
      <c r="F16" s="13"/>
      <c r="G16" s="13"/>
      <c r="H16" s="13"/>
      <c r="I16" s="14" t="s">
        <v>3</v>
      </c>
      <c r="K16" s="19"/>
      <c r="Q16" s="21" t="s">
        <v>38</v>
      </c>
      <c r="R16" s="21" t="s">
        <v>17</v>
      </c>
      <c r="S16" s="21" t="s">
        <v>39</v>
      </c>
      <c r="T16" s="22" t="s">
        <v>18</v>
      </c>
      <c r="U16" s="22" t="s">
        <v>19</v>
      </c>
      <c r="V16" s="22" t="s">
        <v>20</v>
      </c>
      <c r="W16" s="22" t="s">
        <v>55</v>
      </c>
    </row>
    <row r="17" spans="1:24" ht="15.75">
      <c r="A17" s="69" t="s">
        <v>40</v>
      </c>
      <c r="B17" s="72">
        <f>SUM('T01'!B17,'T02'!B17)</f>
        <v>153105</v>
      </c>
      <c r="C17" s="72">
        <f>SUM('T01'!C17,'T02'!C17)</f>
        <v>31852</v>
      </c>
      <c r="D17" s="72">
        <f>SUM('T01'!D17,'T02'!D17)</f>
        <v>241831</v>
      </c>
      <c r="E17" s="72">
        <f>SUM('T01'!E17,'T02'!E17)</f>
        <v>43711</v>
      </c>
      <c r="F17" s="72">
        <f>SUM('T01'!F17,'T02'!F17)</f>
        <v>47397</v>
      </c>
      <c r="G17" s="72">
        <f>SUM('T01'!G17,'T02'!G17)</f>
        <v>83013</v>
      </c>
      <c r="H17" s="72">
        <f>SUM(B17:G17)</f>
        <v>600909</v>
      </c>
      <c r="I17" s="16" t="s">
        <v>0</v>
      </c>
      <c r="M17" s="20"/>
      <c r="P17" s="2" t="s">
        <v>13</v>
      </c>
      <c r="Q17" s="24">
        <v>4.0349241332542167</v>
      </c>
      <c r="R17" s="24">
        <v>5.0999999999999996</v>
      </c>
      <c r="S17" s="24">
        <v>15.428050480172594</v>
      </c>
      <c r="T17" s="24">
        <v>9.2765031518991385</v>
      </c>
      <c r="U17" s="24">
        <v>39.880065049464697</v>
      </c>
      <c r="V17" s="24">
        <v>5.6749353805794529</v>
      </c>
      <c r="W17" s="24">
        <v>11.585350234382851</v>
      </c>
    </row>
    <row r="18" spans="1:24">
      <c r="A18" s="76" t="s">
        <v>5</v>
      </c>
      <c r="B18" s="72">
        <f>SUM('T01'!B18,'T02'!B18)</f>
        <v>78848</v>
      </c>
      <c r="C18" s="72">
        <f>SUM('T01'!C18,'T02'!C18)</f>
        <v>16348</v>
      </c>
      <c r="D18" s="72">
        <f>SUM('T01'!D18,'T02'!D18)</f>
        <v>0</v>
      </c>
      <c r="E18" s="72">
        <f>SUM('T01'!E18,'T02'!E18)</f>
        <v>22192</v>
      </c>
      <c r="F18" s="72">
        <f>SUM('T01'!F18,'T02'!F18)</f>
        <v>24751</v>
      </c>
      <c r="G18" s="72">
        <f>SUM('T01'!G18,'T02'!G18)</f>
        <v>42620</v>
      </c>
      <c r="H18" s="72">
        <f t="shared" ref="H18:H19" si="0">SUM(B18:G18)</f>
        <v>184759</v>
      </c>
      <c r="I18" s="135" t="s">
        <v>10</v>
      </c>
      <c r="P18" s="2" t="s">
        <v>14</v>
      </c>
      <c r="Q18" s="24">
        <f>(B17-B7)/(B7)*100</f>
        <v>13.408590920201775</v>
      </c>
      <c r="R18" s="24">
        <f t="shared" ref="R18:W18" si="1">(C17-C7)/(C7)*100</f>
        <v>7.2530136709542727</v>
      </c>
      <c r="S18" s="24">
        <f t="shared" si="1"/>
        <v>15.428050480172594</v>
      </c>
      <c r="T18" s="24">
        <f t="shared" si="1"/>
        <v>13.685661525657364</v>
      </c>
      <c r="U18" s="24">
        <f t="shared" si="1"/>
        <v>14.798847094727154</v>
      </c>
      <c r="V18" s="24">
        <f t="shared" si="1"/>
        <v>1.0185455607476637</v>
      </c>
      <c r="W18" s="24">
        <f t="shared" si="1"/>
        <v>12.084585382777394</v>
      </c>
    </row>
    <row r="19" spans="1:24">
      <c r="A19" s="77" t="s">
        <v>7</v>
      </c>
      <c r="B19" s="72">
        <f>SUM('T01'!B19,'T02'!B19)</f>
        <v>74257</v>
      </c>
      <c r="C19" s="72">
        <f>SUM('T01'!C19,'T02'!C19)</f>
        <v>15504</v>
      </c>
      <c r="D19" s="72">
        <f>SUM('T01'!D19,'T02'!D19)</f>
        <v>0</v>
      </c>
      <c r="E19" s="72">
        <f>SUM('T01'!E19,'T02'!E19)</f>
        <v>21519</v>
      </c>
      <c r="F19" s="72">
        <f>SUM('T01'!F19,'T02'!F19)</f>
        <v>22646</v>
      </c>
      <c r="G19" s="72">
        <f>SUM('T01'!G19,'T02'!G19)</f>
        <v>40393</v>
      </c>
      <c r="H19" s="72">
        <f t="shared" si="0"/>
        <v>174319</v>
      </c>
      <c r="I19" s="135" t="s">
        <v>11</v>
      </c>
      <c r="P19" s="2" t="s">
        <v>21</v>
      </c>
      <c r="Q19" s="24">
        <f>(B27-B17)/(B17)*100</f>
        <v>6.8240749812220374</v>
      </c>
      <c r="R19" s="24">
        <f t="shared" ref="R19:W19" si="2">(C27-C17)/(C17)*100</f>
        <v>9.2333291473062928</v>
      </c>
      <c r="S19" s="24">
        <f t="shared" si="2"/>
        <v>1.8831332624849584</v>
      </c>
      <c r="T19" s="24">
        <f t="shared" si="2"/>
        <v>12.010706687103932</v>
      </c>
      <c r="U19" s="24">
        <f t="shared" si="2"/>
        <v>-6.5869147836360957</v>
      </c>
      <c r="V19" s="24">
        <f t="shared" si="2"/>
        <v>-0.11323527640249118</v>
      </c>
      <c r="W19" s="24">
        <f t="shared" si="2"/>
        <v>3.3244634378915943</v>
      </c>
    </row>
    <row r="20" spans="1:24">
      <c r="A20" s="69" t="s">
        <v>4</v>
      </c>
      <c r="B20" s="72">
        <f>SUM('T01'!B20,'T02'!B20)</f>
        <v>55419</v>
      </c>
      <c r="C20" s="72" t="s">
        <v>34</v>
      </c>
      <c r="D20" s="72" t="s">
        <v>34</v>
      </c>
      <c r="E20" s="72" t="s">
        <v>34</v>
      </c>
      <c r="F20" s="72">
        <f>SUM('T01'!F20,'T02'!F20)</f>
        <v>15882</v>
      </c>
      <c r="G20" s="72">
        <f>SUM('T01'!G20,'T02'!G20)</f>
        <v>54782</v>
      </c>
      <c r="H20" s="72" t="s">
        <v>34</v>
      </c>
      <c r="I20" s="16" t="s">
        <v>6</v>
      </c>
      <c r="P20" s="18" t="s">
        <v>251</v>
      </c>
      <c r="Q20" s="24">
        <f>(B37-B27)/(B27)*100</f>
        <v>-4.2438842454739447</v>
      </c>
      <c r="R20" s="24">
        <f t="shared" ref="R20:W20" si="3">(C37-C27)/(C27)*100</f>
        <v>1.8107090506711121</v>
      </c>
      <c r="S20" s="24">
        <f t="shared" si="3"/>
        <v>23.999837652454492</v>
      </c>
      <c r="T20" s="24">
        <f t="shared" si="3"/>
        <v>7.5631625171054511</v>
      </c>
      <c r="U20" s="24">
        <f t="shared" si="3"/>
        <v>9.9491812535290798</v>
      </c>
      <c r="V20" s="24">
        <f t="shared" si="3"/>
        <v>-0.60782209143863286</v>
      </c>
      <c r="W20" s="24">
        <f t="shared" si="3"/>
        <v>9.7320603138096207</v>
      </c>
    </row>
    <row r="21" spans="1:24">
      <c r="A21" s="76" t="s">
        <v>5</v>
      </c>
      <c r="B21" s="232">
        <f>SUM('T01'!B21,'T02'!B21)</f>
        <v>28085</v>
      </c>
      <c r="C21" s="78" t="s">
        <v>34</v>
      </c>
      <c r="D21" s="78" t="s">
        <v>34</v>
      </c>
      <c r="E21" s="232" t="s">
        <v>34</v>
      </c>
      <c r="F21" s="232">
        <f>SUM('T01'!F21,'T02'!F21)</f>
        <v>8102</v>
      </c>
      <c r="G21" s="232">
        <f>SUM('T01'!G21,'T02'!G21)</f>
        <v>27829</v>
      </c>
      <c r="H21" s="78" t="s">
        <v>34</v>
      </c>
      <c r="I21" s="135" t="s">
        <v>10</v>
      </c>
      <c r="P21" s="18" t="s">
        <v>399</v>
      </c>
      <c r="T21" s="24">
        <f>(E47-E37)/(E37)*100</f>
        <v>62.841789457694063</v>
      </c>
    </row>
    <row r="22" spans="1:24">
      <c r="A22" s="77" t="s">
        <v>7</v>
      </c>
      <c r="B22" s="232">
        <f>SUM('T01'!B22,'T02'!B22)</f>
        <v>27334</v>
      </c>
      <c r="C22" s="79" t="s">
        <v>34</v>
      </c>
      <c r="D22" s="79" t="s">
        <v>34</v>
      </c>
      <c r="E22" s="232" t="s">
        <v>34</v>
      </c>
      <c r="F22" s="232">
        <f>SUM('T01'!F22,'T02'!F22)</f>
        <v>7780</v>
      </c>
      <c r="G22" s="232">
        <f>SUM('T01'!G22,'T02'!G22)</f>
        <v>26953</v>
      </c>
      <c r="H22" s="79" t="s">
        <v>34</v>
      </c>
      <c r="I22" s="135" t="s">
        <v>11</v>
      </c>
    </row>
    <row r="23" spans="1:24">
      <c r="A23" s="69" t="s">
        <v>8</v>
      </c>
      <c r="B23" s="72">
        <f>SUM('T01'!B23,'T02'!B23)</f>
        <v>97686</v>
      </c>
      <c r="C23" s="72" t="s">
        <v>34</v>
      </c>
      <c r="D23" s="72" t="s">
        <v>34</v>
      </c>
      <c r="E23" s="72" t="s">
        <v>34</v>
      </c>
      <c r="F23" s="72">
        <f>SUM('T01'!F23,'T02'!F23)</f>
        <v>31515</v>
      </c>
      <c r="G23" s="72">
        <f>SUM('T01'!G23,'T02'!G23)</f>
        <v>28231</v>
      </c>
      <c r="H23" s="72" t="s">
        <v>34</v>
      </c>
      <c r="I23" s="16" t="s">
        <v>9</v>
      </c>
    </row>
    <row r="24" spans="1:24">
      <c r="A24" s="76" t="s">
        <v>5</v>
      </c>
      <c r="B24" s="232">
        <f>SUM('T01'!B24,'T02'!B24)</f>
        <v>50763</v>
      </c>
      <c r="C24" s="78" t="s">
        <v>34</v>
      </c>
      <c r="D24" s="78" t="s">
        <v>34</v>
      </c>
      <c r="E24" s="232" t="s">
        <v>34</v>
      </c>
      <c r="F24" s="232">
        <f>SUM('T01'!F24,'T02'!F24)</f>
        <v>16649</v>
      </c>
      <c r="G24" s="232">
        <f>SUM('T01'!G24,'T02'!G24)</f>
        <v>14791</v>
      </c>
      <c r="H24" s="78" t="s">
        <v>34</v>
      </c>
      <c r="I24" s="135" t="s">
        <v>10</v>
      </c>
      <c r="Q24" s="2" t="s">
        <v>50</v>
      </c>
      <c r="V24" s="2" t="s">
        <v>53</v>
      </c>
    </row>
    <row r="25" spans="1:24">
      <c r="A25" s="77" t="s">
        <v>7</v>
      </c>
      <c r="B25" s="232">
        <f>SUM('T01'!B25,'T02'!B25)</f>
        <v>46923</v>
      </c>
      <c r="C25" s="79" t="s">
        <v>34</v>
      </c>
      <c r="D25" s="79" t="s">
        <v>34</v>
      </c>
      <c r="E25" s="232" t="s">
        <v>34</v>
      </c>
      <c r="F25" s="232">
        <f>SUM('T01'!F25,'T02'!F25)</f>
        <v>14866</v>
      </c>
      <c r="G25" s="232">
        <f>SUM('T01'!G25,'T02'!G25)</f>
        <v>13440</v>
      </c>
      <c r="H25" s="79" t="s">
        <v>34</v>
      </c>
      <c r="I25" s="135" t="s">
        <v>11</v>
      </c>
      <c r="M25" s="2" t="s">
        <v>52</v>
      </c>
      <c r="Q25" s="25" t="s">
        <v>31</v>
      </c>
      <c r="R25" s="25" t="s">
        <v>32</v>
      </c>
      <c r="S25" s="25" t="s">
        <v>56</v>
      </c>
      <c r="V25" s="25" t="s">
        <v>31</v>
      </c>
      <c r="W25" s="25" t="s">
        <v>32</v>
      </c>
      <c r="X25" s="25" t="s">
        <v>56</v>
      </c>
    </row>
    <row r="26" spans="1:24" ht="15.75">
      <c r="A26" s="12" t="s">
        <v>21</v>
      </c>
      <c r="B26" s="13"/>
      <c r="C26" s="13"/>
      <c r="D26" s="13"/>
      <c r="E26" s="13"/>
      <c r="F26" s="13"/>
      <c r="G26" s="13"/>
      <c r="H26" s="13"/>
      <c r="I26" s="14" t="s">
        <v>22</v>
      </c>
      <c r="L26" s="2" t="s">
        <v>40</v>
      </c>
      <c r="M26" s="2" t="s">
        <v>5</v>
      </c>
      <c r="N26" s="18" t="s">
        <v>7</v>
      </c>
      <c r="Q26" s="25" t="s">
        <v>57</v>
      </c>
      <c r="R26" s="25" t="s">
        <v>33</v>
      </c>
      <c r="S26" s="25" t="s">
        <v>0</v>
      </c>
      <c r="V26" s="25" t="s">
        <v>57</v>
      </c>
      <c r="W26" s="25" t="s">
        <v>33</v>
      </c>
      <c r="X26" s="25" t="s">
        <v>0</v>
      </c>
    </row>
    <row r="27" spans="1:24">
      <c r="A27" s="69" t="s">
        <v>40</v>
      </c>
      <c r="B27" s="72">
        <f>SUM('T01'!B27,'T02'!B27)</f>
        <v>163553</v>
      </c>
      <c r="C27" s="72">
        <f>SUM('T01'!C27,'T02'!C27)</f>
        <v>34793</v>
      </c>
      <c r="D27" s="72">
        <f>SUM('T01'!D27,'T02'!D27)</f>
        <v>246385</v>
      </c>
      <c r="E27" s="72">
        <f>SUM('T01'!E27,'T02'!E27)</f>
        <v>48961</v>
      </c>
      <c r="F27" s="72">
        <f>SUM('T01'!F27,'T02'!F27)</f>
        <v>44275</v>
      </c>
      <c r="G27" s="72">
        <f>SUM('T01'!G27,'T02'!G27)</f>
        <v>82919</v>
      </c>
      <c r="H27" s="72">
        <f>SUM(B27:G27)</f>
        <v>620886</v>
      </c>
      <c r="I27" s="16" t="s">
        <v>0</v>
      </c>
      <c r="K27" s="2" t="s">
        <v>13</v>
      </c>
      <c r="L27" s="24">
        <v>9.2765031518991385</v>
      </c>
      <c r="M27" s="2">
        <v>9.9</v>
      </c>
      <c r="N27" s="2">
        <v>8.6</v>
      </c>
      <c r="P27" s="2" t="s">
        <v>1</v>
      </c>
      <c r="Q27" s="59">
        <v>181.3</v>
      </c>
      <c r="R27" s="23">
        <v>326.2</v>
      </c>
      <c r="S27" s="23">
        <f t="shared" ref="S27:S28" si="4">SUM(Q27:R27)</f>
        <v>507.5</v>
      </c>
      <c r="U27" s="2" t="s">
        <v>12</v>
      </c>
      <c r="V27" s="26">
        <f>('T01'!F7/'T03'!F7)*100</f>
        <v>14.607503572553105</v>
      </c>
      <c r="W27" s="26">
        <f>100-V27</f>
        <v>85.3924964274469</v>
      </c>
      <c r="X27" s="23">
        <v>100</v>
      </c>
    </row>
    <row r="28" spans="1:24">
      <c r="A28" s="76" t="s">
        <v>5</v>
      </c>
      <c r="B28" s="72">
        <f>SUM('T01'!B28,'T02'!B28)</f>
        <v>83972</v>
      </c>
      <c r="C28" s="72">
        <f>SUM('T01'!C28,'T02'!C28)</f>
        <v>17914</v>
      </c>
      <c r="D28" s="72">
        <f>SUM('T01'!D28,'T02'!D28)</f>
        <v>97083</v>
      </c>
      <c r="E28" s="72">
        <f>SUM('T01'!E28,'T02'!E28)</f>
        <v>25091</v>
      </c>
      <c r="F28" s="72">
        <f>SUM('T01'!F28,'T02'!F28)</f>
        <v>22656</v>
      </c>
      <c r="G28" s="72">
        <f>SUM('T01'!G28,'T02'!G28)</f>
        <v>42207</v>
      </c>
      <c r="H28" s="72">
        <f t="shared" ref="H28:H29" si="5">SUM(B28:G28)</f>
        <v>288923</v>
      </c>
      <c r="I28" s="135" t="s">
        <v>10</v>
      </c>
      <c r="K28" s="2" t="s">
        <v>14</v>
      </c>
      <c r="L28" s="24">
        <v>13.685661525657364</v>
      </c>
      <c r="M28" s="2">
        <v>11.8</v>
      </c>
      <c r="N28" s="2">
        <v>15.7</v>
      </c>
      <c r="P28" s="2" t="s">
        <v>2</v>
      </c>
      <c r="Q28" s="23">
        <v>223</v>
      </c>
      <c r="R28" s="23">
        <v>345.4</v>
      </c>
      <c r="S28" s="23">
        <f t="shared" si="4"/>
        <v>568.4</v>
      </c>
      <c r="U28" s="2" t="s">
        <v>13</v>
      </c>
      <c r="V28" s="26">
        <f>('T01'!F17/'T03'!F17)*100</f>
        <v>14.730890140726205</v>
      </c>
      <c r="W28" s="26">
        <f t="shared" ref="W28:W32" si="6">100-V28</f>
        <v>85.269109859273797</v>
      </c>
      <c r="X28" s="23">
        <v>100.00000000000001</v>
      </c>
    </row>
    <row r="29" spans="1:24">
      <c r="A29" s="77" t="s">
        <v>7</v>
      </c>
      <c r="B29" s="72">
        <f>SUM('T01'!B29,'T02'!B29)</f>
        <v>79581</v>
      </c>
      <c r="C29" s="72">
        <f>SUM('T01'!C29,'T02'!C29)</f>
        <v>16879</v>
      </c>
      <c r="D29" s="72">
        <f>SUM('T01'!D29,'T02'!D29)</f>
        <v>149302</v>
      </c>
      <c r="E29" s="72">
        <f>SUM('T01'!E29,'T02'!E29)</f>
        <v>23870</v>
      </c>
      <c r="F29" s="72">
        <f>SUM('T01'!F29,'T02'!F29)</f>
        <v>21619</v>
      </c>
      <c r="G29" s="72">
        <f>SUM('T01'!G29,'T02'!G29)</f>
        <v>40712</v>
      </c>
      <c r="H29" s="72">
        <f t="shared" si="5"/>
        <v>331963</v>
      </c>
      <c r="I29" s="135" t="s">
        <v>11</v>
      </c>
      <c r="K29" s="2" t="s">
        <v>21</v>
      </c>
      <c r="L29" s="24">
        <v>12.010706687103932</v>
      </c>
      <c r="M29" s="24">
        <f>((E28-E18)/E18)*100</f>
        <v>13.06326604181687</v>
      </c>
      <c r="N29" s="24">
        <f>((E29-E19)/E19)*100</f>
        <v>10.92522886751243</v>
      </c>
      <c r="P29" s="2" t="s">
        <v>3</v>
      </c>
      <c r="Q29" s="27">
        <v>219</v>
      </c>
      <c r="R29" s="23">
        <v>383.8</v>
      </c>
      <c r="S29" s="23">
        <f>SUM(Q29:R29)</f>
        <v>602.79999999999995</v>
      </c>
      <c r="U29" s="2" t="s">
        <v>14</v>
      </c>
      <c r="V29" s="26">
        <f>('T01'!F27/'T03'!F27)*100</f>
        <v>17.443252399774138</v>
      </c>
      <c r="W29" s="26">
        <f t="shared" si="6"/>
        <v>82.556747600225862</v>
      </c>
      <c r="X29" s="23">
        <v>100</v>
      </c>
    </row>
    <row r="30" spans="1:24">
      <c r="A30" s="69" t="s">
        <v>4</v>
      </c>
      <c r="B30" s="72">
        <f>SUM('T01'!B30,'T02'!B30)</f>
        <v>57589</v>
      </c>
      <c r="C30" s="72" t="s">
        <v>34</v>
      </c>
      <c r="D30" s="72" t="s">
        <v>34</v>
      </c>
      <c r="E30" s="72" t="s">
        <v>34</v>
      </c>
      <c r="F30" s="72">
        <f>SUM('T01'!F30,'T02'!F30)</f>
        <v>15365</v>
      </c>
      <c r="G30" s="72">
        <f>SUM('T01'!G30,'T02'!G30)</f>
        <v>53217</v>
      </c>
      <c r="H30" s="72" t="s">
        <v>34</v>
      </c>
      <c r="I30" s="16" t="s">
        <v>6</v>
      </c>
      <c r="K30" s="18" t="s">
        <v>252</v>
      </c>
      <c r="L30" s="24">
        <v>7.5631625171054511</v>
      </c>
      <c r="M30" s="24">
        <f>((E38-E28)/E28)*100</f>
        <v>8.0626519469132347</v>
      </c>
      <c r="N30" s="24">
        <f>((E39-E29)/E29)*100</f>
        <v>7.0381231671554261</v>
      </c>
      <c r="P30" s="18" t="s">
        <v>22</v>
      </c>
      <c r="Q30" s="23">
        <v>260.2</v>
      </c>
      <c r="R30" s="23">
        <v>419.8</v>
      </c>
      <c r="S30" s="23">
        <f t="shared" ref="S30:S31" si="7">SUM(Q30:R30)</f>
        <v>680</v>
      </c>
      <c r="U30" s="18" t="s">
        <v>21</v>
      </c>
      <c r="V30" s="26">
        <f>('T01'!F27/'T03'!F27)*100</f>
        <v>17.443252399774138</v>
      </c>
      <c r="W30" s="26">
        <f t="shared" si="6"/>
        <v>82.556747600225862</v>
      </c>
      <c r="X30" s="23">
        <v>100</v>
      </c>
    </row>
    <row r="31" spans="1:24">
      <c r="A31" s="76" t="s">
        <v>5</v>
      </c>
      <c r="B31" s="232">
        <f>SUM('T01'!B31,'T02'!B31)</f>
        <v>29206</v>
      </c>
      <c r="C31" s="78" t="s">
        <v>34</v>
      </c>
      <c r="D31" s="78" t="s">
        <v>34</v>
      </c>
      <c r="E31" s="232" t="s">
        <v>34</v>
      </c>
      <c r="F31" s="232">
        <f>SUM('T01'!F31,'T02'!F31)</f>
        <v>7752</v>
      </c>
      <c r="G31" s="232">
        <f>SUM('T01'!G31,'T02'!G31)</f>
        <v>26814</v>
      </c>
      <c r="H31" s="78" t="s">
        <v>34</v>
      </c>
      <c r="I31" s="135" t="s">
        <v>10</v>
      </c>
      <c r="K31" s="18" t="s">
        <v>399</v>
      </c>
      <c r="L31" s="24">
        <v>62.841789457694063</v>
      </c>
      <c r="M31" s="24">
        <f>((E48-E38)/E38)*100</f>
        <v>55.989525706277199</v>
      </c>
      <c r="N31" s="24">
        <f>((E49-E39)/E39)*100</f>
        <v>70.11350293542074</v>
      </c>
      <c r="P31" s="18" t="s">
        <v>251</v>
      </c>
      <c r="Q31" s="27">
        <v>279</v>
      </c>
      <c r="R31" s="27">
        <v>428.9</v>
      </c>
      <c r="S31" s="23">
        <f t="shared" si="7"/>
        <v>707.9</v>
      </c>
      <c r="U31" s="18" t="s">
        <v>252</v>
      </c>
      <c r="V31" s="26">
        <f>('T01'!F37/'T03'!F37)*100</f>
        <v>16.507806080525881</v>
      </c>
      <c r="W31" s="26">
        <f t="shared" si="6"/>
        <v>83.492193919474119</v>
      </c>
      <c r="X31" s="27">
        <v>100</v>
      </c>
    </row>
    <row r="32" spans="1:24" ht="15.75">
      <c r="A32" s="77" t="s">
        <v>7</v>
      </c>
      <c r="B32" s="232">
        <f>SUM('T01'!B32,'T02'!B32)</f>
        <v>28383</v>
      </c>
      <c r="C32" s="79" t="s">
        <v>34</v>
      </c>
      <c r="D32" s="79" t="s">
        <v>34</v>
      </c>
      <c r="E32" s="232" t="s">
        <v>34</v>
      </c>
      <c r="F32" s="232">
        <f>SUM('T01'!F32,'T02'!F32)</f>
        <v>7613</v>
      </c>
      <c r="G32" s="232">
        <f>SUM('T01'!G32,'T02'!G32)</f>
        <v>26403</v>
      </c>
      <c r="H32" s="79" t="s">
        <v>34</v>
      </c>
      <c r="I32" s="135" t="s">
        <v>11</v>
      </c>
      <c r="N32" s="20"/>
      <c r="U32" s="18" t="s">
        <v>399</v>
      </c>
      <c r="V32" s="26">
        <f>('T01'!F47/'T03'!F47)*100</f>
        <v>15.534234790252297</v>
      </c>
      <c r="W32" s="26">
        <f t="shared" si="6"/>
        <v>84.465765209747701</v>
      </c>
    </row>
    <row r="33" spans="1:21">
      <c r="A33" s="69" t="s">
        <v>8</v>
      </c>
      <c r="B33" s="72">
        <f>SUM('T01'!B33,'T02'!B33)</f>
        <v>105964</v>
      </c>
      <c r="C33" s="72" t="s">
        <v>34</v>
      </c>
      <c r="D33" s="72" t="s">
        <v>34</v>
      </c>
      <c r="E33" s="72" t="s">
        <v>34</v>
      </c>
      <c r="F33" s="72">
        <f>SUM('T01'!F33,'T02'!F33)</f>
        <v>28910</v>
      </c>
      <c r="G33" s="72">
        <f>SUM('T01'!G33,'T02'!G33)</f>
        <v>29702</v>
      </c>
      <c r="H33" s="72" t="s">
        <v>34</v>
      </c>
      <c r="I33" s="16" t="s">
        <v>9</v>
      </c>
      <c r="Q33" s="25" t="s">
        <v>31</v>
      </c>
      <c r="R33" s="25" t="s">
        <v>32</v>
      </c>
      <c r="S33" s="25" t="s">
        <v>56</v>
      </c>
    </row>
    <row r="34" spans="1:21">
      <c r="A34" s="76" t="s">
        <v>5</v>
      </c>
      <c r="B34" s="232">
        <f>SUM('T01'!B34,'T02'!B34)</f>
        <v>54766</v>
      </c>
      <c r="C34" s="78" t="s">
        <v>34</v>
      </c>
      <c r="D34" s="78" t="s">
        <v>34</v>
      </c>
      <c r="E34" s="232" t="s">
        <v>34</v>
      </c>
      <c r="F34" s="232">
        <f>SUM('T01'!F34,'T02'!F34)</f>
        <v>14904</v>
      </c>
      <c r="G34" s="232">
        <f>SUM('T01'!G34,'T02'!G34)</f>
        <v>15393</v>
      </c>
      <c r="H34" s="78" t="s">
        <v>34</v>
      </c>
      <c r="I34" s="135" t="s">
        <v>10</v>
      </c>
      <c r="Q34" s="25" t="s">
        <v>57</v>
      </c>
      <c r="R34" s="25" t="s">
        <v>33</v>
      </c>
      <c r="S34" s="25" t="s">
        <v>0</v>
      </c>
    </row>
    <row r="35" spans="1:21">
      <c r="A35" s="77" t="s">
        <v>7</v>
      </c>
      <c r="B35" s="232">
        <f>SUM('T01'!B35,'T02'!B35)</f>
        <v>51198</v>
      </c>
      <c r="C35" s="79" t="s">
        <v>34</v>
      </c>
      <c r="D35" s="79" t="s">
        <v>34</v>
      </c>
      <c r="E35" s="232" t="s">
        <v>34</v>
      </c>
      <c r="F35" s="232">
        <f>SUM('T01'!F35,'T02'!F35)</f>
        <v>14006</v>
      </c>
      <c r="G35" s="232">
        <f>SUM('T01'!G35,'T02'!G35)</f>
        <v>14309</v>
      </c>
      <c r="H35" s="79" t="s">
        <v>34</v>
      </c>
      <c r="I35" s="135" t="s">
        <v>11</v>
      </c>
      <c r="P35" s="2" t="s">
        <v>1</v>
      </c>
      <c r="Q35" s="26">
        <f>(Q27/S27)*100</f>
        <v>35.724137931034484</v>
      </c>
      <c r="R35" s="26">
        <f>100-Q35</f>
        <v>64.275862068965523</v>
      </c>
      <c r="S35" s="23">
        <v>100</v>
      </c>
    </row>
    <row r="36" spans="1:21" ht="15.75">
      <c r="A36" s="12" t="s">
        <v>252</v>
      </c>
      <c r="B36" s="13"/>
      <c r="C36" s="13"/>
      <c r="D36" s="13"/>
      <c r="E36" s="13"/>
      <c r="F36" s="13"/>
      <c r="G36" s="13"/>
      <c r="H36" s="13"/>
      <c r="I36" s="14" t="s">
        <v>251</v>
      </c>
      <c r="P36" s="2" t="s">
        <v>2</v>
      </c>
      <c r="Q36" s="26">
        <f t="shared" ref="Q36:Q39" si="8">(Q28/S28)*100</f>
        <v>39.232934553131599</v>
      </c>
      <c r="R36" s="26">
        <f t="shared" ref="R36:R39" si="9">100-Q36</f>
        <v>60.767065446868401</v>
      </c>
      <c r="S36" s="23">
        <v>100.00000000000001</v>
      </c>
    </row>
    <row r="37" spans="1:21">
      <c r="A37" s="69" t="s">
        <v>40</v>
      </c>
      <c r="B37" s="72">
        <f>'T01'!B37+'T02'!B37</f>
        <v>156612</v>
      </c>
      <c r="C37" s="72">
        <f>SUM('T02'!C37)</f>
        <v>35423</v>
      </c>
      <c r="D37" s="72">
        <f>SUM('T01'!D37,'T02'!D37)</f>
        <v>305517</v>
      </c>
      <c r="E37" s="72">
        <f>SUM('T02'!E37)</f>
        <v>52664</v>
      </c>
      <c r="F37" s="72">
        <f>SUM('T01'!F37,'T02'!F37)</f>
        <v>48680</v>
      </c>
      <c r="G37" s="72">
        <f>SUM('T01'!G37,'T02'!G37)</f>
        <v>82415</v>
      </c>
      <c r="H37" s="72">
        <f>SUM(B37:G37)</f>
        <v>681311</v>
      </c>
      <c r="I37" s="16" t="s">
        <v>0</v>
      </c>
      <c r="P37" s="2" t="s">
        <v>3</v>
      </c>
      <c r="Q37" s="26">
        <f t="shared" si="8"/>
        <v>36.330457863304581</v>
      </c>
      <c r="R37" s="26">
        <f t="shared" si="9"/>
        <v>63.669542136695419</v>
      </c>
      <c r="S37" s="23">
        <v>100</v>
      </c>
    </row>
    <row r="38" spans="1:21">
      <c r="A38" s="76" t="s">
        <v>5</v>
      </c>
      <c r="B38" s="72">
        <f>'T01'!B38+'T02'!B38</f>
        <v>80212</v>
      </c>
      <c r="C38" s="72">
        <f>SUM('T01'!C38,'T02'!C38)</f>
        <v>18068</v>
      </c>
      <c r="D38" s="72">
        <f>SUM('T01'!D38,'T02'!D38)</f>
        <v>136798</v>
      </c>
      <c r="E38" s="72">
        <f>SUM('T01'!E38,'T02'!E38)</f>
        <v>27114</v>
      </c>
      <c r="F38" s="72">
        <f>SUM('T01'!F38,'T02'!F38)</f>
        <v>24922</v>
      </c>
      <c r="G38" s="72">
        <f>SUM('T01'!G38,'T02'!G38)</f>
        <v>41801</v>
      </c>
      <c r="H38" s="72">
        <f t="shared" ref="H38:H39" si="10">SUM(B38:G38)</f>
        <v>328915</v>
      </c>
      <c r="I38" s="135" t="s">
        <v>10</v>
      </c>
      <c r="P38" s="18" t="s">
        <v>22</v>
      </c>
      <c r="Q38" s="26">
        <f t="shared" si="8"/>
        <v>38.264705882352942</v>
      </c>
      <c r="R38" s="26">
        <f t="shared" si="9"/>
        <v>61.735294117647058</v>
      </c>
      <c r="S38" s="23">
        <v>100</v>
      </c>
    </row>
    <row r="39" spans="1:21">
      <c r="A39" s="77" t="s">
        <v>7</v>
      </c>
      <c r="B39" s="72">
        <f>'T01'!B39+'T02'!B39</f>
        <v>76400</v>
      </c>
      <c r="C39" s="72">
        <f>SUM('T01'!C39,'T02'!C39)</f>
        <v>17355</v>
      </c>
      <c r="D39" s="72">
        <f>SUM('T01'!D39,'T02'!D39)</f>
        <v>169628</v>
      </c>
      <c r="E39" s="72">
        <f>SUM('T01'!E39,'T02'!E39)</f>
        <v>25550</v>
      </c>
      <c r="F39" s="72">
        <f>SUM('T01'!F39,'T02'!F39)</f>
        <v>23758</v>
      </c>
      <c r="G39" s="72">
        <f>SUM('T01'!G39,'T02'!G39)</f>
        <v>40614</v>
      </c>
      <c r="H39" s="72">
        <f t="shared" si="10"/>
        <v>353305</v>
      </c>
      <c r="I39" s="135" t="s">
        <v>11</v>
      </c>
      <c r="P39" s="18" t="s">
        <v>251</v>
      </c>
      <c r="Q39" s="26">
        <f t="shared" si="8"/>
        <v>39.412346376606862</v>
      </c>
      <c r="R39" s="26">
        <f t="shared" si="9"/>
        <v>60.587653623393138</v>
      </c>
      <c r="S39" s="27">
        <v>100</v>
      </c>
    </row>
    <row r="40" spans="1:21">
      <c r="A40" s="69" t="s">
        <v>4</v>
      </c>
      <c r="B40" s="72">
        <f>'T01'!B40+'T02'!B40</f>
        <v>53611</v>
      </c>
      <c r="C40" s="72" t="s">
        <v>34</v>
      </c>
      <c r="D40" s="72" t="s">
        <v>34</v>
      </c>
      <c r="E40" s="72" t="s">
        <v>34</v>
      </c>
      <c r="F40" s="72">
        <f>SUM('T01'!F40,'T02'!F40)</f>
        <v>16030</v>
      </c>
      <c r="G40" s="72">
        <f>SUM('T01'!G40,'T02'!G40)</f>
        <v>52763</v>
      </c>
      <c r="H40" s="72" t="s">
        <v>34</v>
      </c>
      <c r="I40" s="16" t="s">
        <v>6</v>
      </c>
    </row>
    <row r="41" spans="1:21">
      <c r="A41" s="76" t="s">
        <v>5</v>
      </c>
      <c r="B41" s="232">
        <f>'T01'!B41+'T02'!B41</f>
        <v>27016</v>
      </c>
      <c r="C41" s="78" t="s">
        <v>34</v>
      </c>
      <c r="D41" s="78" t="s">
        <v>34</v>
      </c>
      <c r="E41" s="78" t="s">
        <v>34</v>
      </c>
      <c r="F41" s="232">
        <f>SUM('T01'!F41,'T02'!F41)</f>
        <v>8062</v>
      </c>
      <c r="G41" s="232">
        <f>SUM('T01'!G41,'T02'!G41)</f>
        <v>26468</v>
      </c>
      <c r="H41" s="78" t="s">
        <v>34</v>
      </c>
      <c r="I41" s="135" t="s">
        <v>10</v>
      </c>
    </row>
    <row r="42" spans="1:21">
      <c r="A42" s="77" t="s">
        <v>7</v>
      </c>
      <c r="B42" s="232">
        <f>'T01'!B42+'T02'!B42</f>
        <v>26595</v>
      </c>
      <c r="C42" s="79" t="s">
        <v>34</v>
      </c>
      <c r="D42" s="79" t="s">
        <v>34</v>
      </c>
      <c r="E42" s="79" t="s">
        <v>34</v>
      </c>
      <c r="F42" s="232">
        <f>SUM('T01'!F42,'T02'!F42)</f>
        <v>7968</v>
      </c>
      <c r="G42" s="232">
        <f>SUM('T01'!G42,'T02'!G42)</f>
        <v>26295</v>
      </c>
      <c r="H42" s="79" t="s">
        <v>34</v>
      </c>
      <c r="I42" s="135" t="s">
        <v>11</v>
      </c>
    </row>
    <row r="43" spans="1:21">
      <c r="A43" s="69" t="s">
        <v>8</v>
      </c>
      <c r="B43" s="72">
        <f>'T01'!B43+'T02'!B43</f>
        <v>103001</v>
      </c>
      <c r="C43" s="72" t="s">
        <v>34</v>
      </c>
      <c r="D43" s="72" t="s">
        <v>34</v>
      </c>
      <c r="E43" s="72" t="s">
        <v>34</v>
      </c>
      <c r="F43" s="72">
        <f>SUM('T01'!F43,'T02'!F43)</f>
        <v>32650</v>
      </c>
      <c r="G43" s="72">
        <f>SUM('T01'!G43,'T02'!G43)</f>
        <v>29652</v>
      </c>
      <c r="H43" s="72" t="s">
        <v>34</v>
      </c>
      <c r="I43" s="16" t="s">
        <v>9</v>
      </c>
    </row>
    <row r="44" spans="1:21">
      <c r="A44" s="76" t="s">
        <v>5</v>
      </c>
      <c r="B44" s="232">
        <f>'T01'!B44+'T02'!B44</f>
        <v>53196</v>
      </c>
      <c r="C44" s="78" t="s">
        <v>34</v>
      </c>
      <c r="D44" s="78" t="s">
        <v>34</v>
      </c>
      <c r="E44" s="78" t="s">
        <v>34</v>
      </c>
      <c r="F44" s="232">
        <f>SUM('T01'!F44,'T02'!F44)</f>
        <v>16860</v>
      </c>
      <c r="G44" s="232">
        <f>SUM('T01'!G44,'T02'!G44)</f>
        <v>15333</v>
      </c>
      <c r="H44" s="78" t="s">
        <v>34</v>
      </c>
      <c r="I44" s="135" t="s">
        <v>10</v>
      </c>
    </row>
    <row r="45" spans="1:21">
      <c r="A45" s="77" t="s">
        <v>7</v>
      </c>
      <c r="B45" s="232">
        <f>'T01'!B45+'T02'!B45</f>
        <v>49805</v>
      </c>
      <c r="C45" s="79" t="s">
        <v>34</v>
      </c>
      <c r="D45" s="79" t="s">
        <v>34</v>
      </c>
      <c r="E45" s="232" t="s">
        <v>34</v>
      </c>
      <c r="F45" s="232">
        <f>SUM('T01'!F45,'T02'!F45)</f>
        <v>15790</v>
      </c>
      <c r="G45" s="232">
        <f>SUM('T01'!G45,'T02'!G45)</f>
        <v>14319</v>
      </c>
      <c r="H45" s="79" t="s">
        <v>34</v>
      </c>
      <c r="I45" s="135" t="s">
        <v>11</v>
      </c>
    </row>
    <row r="46" spans="1:21" ht="15.75">
      <c r="A46" s="12" t="s">
        <v>399</v>
      </c>
      <c r="B46" s="13"/>
      <c r="C46" s="13"/>
      <c r="D46" s="13"/>
      <c r="E46" s="13"/>
      <c r="F46" s="13"/>
      <c r="G46" s="13"/>
      <c r="H46" s="13"/>
      <c r="I46" s="14" t="s">
        <v>400</v>
      </c>
      <c r="S46" s="2" t="s">
        <v>40</v>
      </c>
      <c r="T46" s="2" t="s">
        <v>5</v>
      </c>
      <c r="U46" s="2" t="s">
        <v>7</v>
      </c>
    </row>
    <row r="47" spans="1:21">
      <c r="A47" s="69" t="s">
        <v>40</v>
      </c>
      <c r="B47" s="72">
        <f>SUM('T01'!B47,'T02'!B47)</f>
        <v>168444</v>
      </c>
      <c r="C47" s="72">
        <f>SUM('T01'!C47,'T02'!C47)</f>
        <v>36980</v>
      </c>
      <c r="D47" s="72">
        <f>('T01'!D47+'T02'!D47)</f>
        <v>330359</v>
      </c>
      <c r="E47" s="72">
        <f>'T01'!E47+'T02'!E47</f>
        <v>85759</v>
      </c>
      <c r="F47" s="72">
        <f>'T01'!F47+'T02'!F47</f>
        <v>53469</v>
      </c>
      <c r="G47" s="72">
        <f>'T01'!G47+'T02'!G47</f>
        <v>81961</v>
      </c>
      <c r="H47" s="72">
        <f>SUM(B47:G47)</f>
        <v>756972</v>
      </c>
      <c r="I47" s="16" t="s">
        <v>0</v>
      </c>
      <c r="M47" s="2" t="s">
        <v>40</v>
      </c>
      <c r="N47" s="2" t="s">
        <v>428</v>
      </c>
      <c r="O47" s="2" t="s">
        <v>429</v>
      </c>
    </row>
    <row r="48" spans="1:21">
      <c r="A48" s="76" t="s">
        <v>5</v>
      </c>
      <c r="B48" s="72">
        <f>SUM('T01'!B48,'T02'!B48)</f>
        <v>86139</v>
      </c>
      <c r="C48" s="72">
        <f>SUM('T01'!C48,'T02'!C48)</f>
        <v>18841</v>
      </c>
      <c r="D48" s="72">
        <f>('T01'!D48+'T02'!D48)</f>
        <v>164409</v>
      </c>
      <c r="E48" s="72">
        <f>'T01'!E48+'T02'!E48</f>
        <v>42295</v>
      </c>
      <c r="F48" s="72">
        <f>'T01'!F48+'T02'!F48</f>
        <v>27494</v>
      </c>
      <c r="G48" s="72">
        <f>'T01'!G48+'T02'!G48</f>
        <v>41568</v>
      </c>
      <c r="H48" s="72">
        <f t="shared" ref="H48:H49" si="11">SUM(B48:G48)</f>
        <v>380746</v>
      </c>
      <c r="I48" s="135" t="s">
        <v>10</v>
      </c>
      <c r="R48" s="2" t="s">
        <v>13</v>
      </c>
      <c r="S48" s="28"/>
      <c r="T48" s="28">
        <v>51.6</v>
      </c>
      <c r="U48" s="28">
        <v>48.4</v>
      </c>
    </row>
    <row r="49" spans="1:21">
      <c r="A49" s="77" t="s">
        <v>7</v>
      </c>
      <c r="B49" s="72">
        <f>SUM('T01'!B49,'T02'!B49)</f>
        <v>82305</v>
      </c>
      <c r="C49" s="72">
        <f>SUM('T01'!C49,'T02'!C49)</f>
        <v>18139</v>
      </c>
      <c r="D49" s="72">
        <f>('T01'!D49+'T02'!D49)</f>
        <v>165950</v>
      </c>
      <c r="E49" s="72">
        <f>'T01'!E49+'T02'!E49</f>
        <v>43464</v>
      </c>
      <c r="F49" s="72">
        <f>'T01'!F49+'T02'!F49</f>
        <v>25975</v>
      </c>
      <c r="G49" s="72">
        <f>'T01'!G49+'T02'!G49</f>
        <v>40393</v>
      </c>
      <c r="H49" s="72">
        <f t="shared" si="11"/>
        <v>376226</v>
      </c>
      <c r="I49" s="135" t="s">
        <v>11</v>
      </c>
      <c r="L49" s="2" t="s">
        <v>13</v>
      </c>
      <c r="M49" s="28">
        <f>SUM(N49:O49)</f>
        <v>135</v>
      </c>
      <c r="N49" s="28">
        <v>28.8</v>
      </c>
      <c r="O49" s="28">
        <v>106.2</v>
      </c>
      <c r="R49" s="2" t="s">
        <v>14</v>
      </c>
      <c r="S49" s="28"/>
      <c r="T49" s="28">
        <v>51.5</v>
      </c>
      <c r="U49" s="425">
        <v>48.5</v>
      </c>
    </row>
    <row r="50" spans="1:21">
      <c r="A50" s="69" t="s">
        <v>4</v>
      </c>
      <c r="B50" s="72">
        <f>SUM('T01'!B50,'T02'!B50)</f>
        <v>56349</v>
      </c>
      <c r="C50" s="72" t="s">
        <v>35</v>
      </c>
      <c r="D50" s="72" t="s">
        <v>34</v>
      </c>
      <c r="E50" s="72" t="s">
        <v>34</v>
      </c>
      <c r="F50" s="72">
        <f>'T01'!F50+'T02'!F50</f>
        <v>16932</v>
      </c>
      <c r="G50" s="72">
        <f>'T01'!G50+'T02'!G50</f>
        <v>52894</v>
      </c>
      <c r="H50" s="72" t="s">
        <v>34</v>
      </c>
      <c r="I50" s="16" t="s">
        <v>6</v>
      </c>
      <c r="L50" s="2" t="s">
        <v>14</v>
      </c>
      <c r="M50" s="28">
        <f t="shared" ref="M50:M53" si="12">SUM(N50:O50)</f>
        <v>153.1</v>
      </c>
      <c r="N50" s="28">
        <v>31.1</v>
      </c>
      <c r="O50" s="425">
        <v>122</v>
      </c>
      <c r="R50" s="2" t="s">
        <v>21</v>
      </c>
      <c r="S50" s="28"/>
      <c r="T50" s="28">
        <v>51.3</v>
      </c>
      <c r="U50" s="28">
        <v>48.7</v>
      </c>
    </row>
    <row r="51" spans="1:21">
      <c r="A51" s="76" t="s">
        <v>5</v>
      </c>
      <c r="B51" s="232">
        <f>SUM('T01'!B51,'T02'!B51)</f>
        <v>28390</v>
      </c>
      <c r="C51" s="78" t="s">
        <v>35</v>
      </c>
      <c r="D51" s="78" t="s">
        <v>34</v>
      </c>
      <c r="E51" s="78" t="s">
        <v>34</v>
      </c>
      <c r="F51" s="232">
        <f>'T01'!F51+'T02'!F51</f>
        <v>8542</v>
      </c>
      <c r="G51" s="232">
        <f>'T01'!G51+'T02'!G51</f>
        <v>26499</v>
      </c>
      <c r="H51" s="78" t="s">
        <v>34</v>
      </c>
      <c r="I51" s="135" t="s">
        <v>10</v>
      </c>
      <c r="L51" s="2" t="s">
        <v>21</v>
      </c>
      <c r="M51" s="28">
        <f t="shared" si="12"/>
        <v>163.5</v>
      </c>
      <c r="N51" s="28">
        <v>33</v>
      </c>
      <c r="O51" s="28">
        <v>130.5</v>
      </c>
      <c r="R51" s="18" t="s">
        <v>252</v>
      </c>
      <c r="S51" s="28"/>
      <c r="T51" s="28">
        <v>51.2</v>
      </c>
      <c r="U51" s="28">
        <v>48.8</v>
      </c>
    </row>
    <row r="52" spans="1:21">
      <c r="A52" s="77" t="s">
        <v>7</v>
      </c>
      <c r="B52" s="232">
        <f>SUM('T01'!B52,'T02'!B52)</f>
        <v>27959</v>
      </c>
      <c r="C52" s="79" t="s">
        <v>35</v>
      </c>
      <c r="D52" s="79" t="s">
        <v>34</v>
      </c>
      <c r="E52" s="79" t="s">
        <v>34</v>
      </c>
      <c r="F52" s="232">
        <f>'T01'!F52+'T02'!F52</f>
        <v>8390</v>
      </c>
      <c r="G52" s="232">
        <f>'T01'!G52+'T02'!G52</f>
        <v>26395</v>
      </c>
      <c r="H52" s="79" t="s">
        <v>34</v>
      </c>
      <c r="I52" s="135" t="s">
        <v>11</v>
      </c>
      <c r="L52" s="18" t="s">
        <v>252</v>
      </c>
      <c r="M52" s="28">
        <f t="shared" si="12"/>
        <v>156.6</v>
      </c>
      <c r="N52" s="28">
        <v>32.4</v>
      </c>
      <c r="O52" s="28">
        <v>124.2</v>
      </c>
      <c r="R52" s="18" t="s">
        <v>399</v>
      </c>
      <c r="S52" s="28"/>
      <c r="T52" s="28">
        <v>51.1</v>
      </c>
      <c r="U52" s="28">
        <v>48.9</v>
      </c>
    </row>
    <row r="53" spans="1:21">
      <c r="A53" s="69" t="s">
        <v>8</v>
      </c>
      <c r="B53" s="72">
        <f>SUM('T01'!B53,'T02'!B53)</f>
        <v>112095</v>
      </c>
      <c r="C53" s="72" t="s">
        <v>35</v>
      </c>
      <c r="D53" s="72" t="s">
        <v>34</v>
      </c>
      <c r="E53" s="72" t="s">
        <v>34</v>
      </c>
      <c r="F53" s="72">
        <f>'T01'!F53+'T02'!F53</f>
        <v>36537</v>
      </c>
      <c r="G53" s="72">
        <f>'T01'!G53+'T02'!G53</f>
        <v>29067</v>
      </c>
      <c r="H53" s="72" t="s">
        <v>34</v>
      </c>
      <c r="I53" s="16" t="s">
        <v>9</v>
      </c>
      <c r="L53" s="18" t="s">
        <v>399</v>
      </c>
      <c r="M53" s="28">
        <f t="shared" si="12"/>
        <v>168.4</v>
      </c>
      <c r="N53" s="28">
        <v>34</v>
      </c>
      <c r="O53" s="28">
        <v>134.4</v>
      </c>
    </row>
    <row r="54" spans="1:21">
      <c r="A54" s="76" t="s">
        <v>5</v>
      </c>
      <c r="B54" s="232">
        <f>SUM('T01'!B54,'T02'!B54)</f>
        <v>57749</v>
      </c>
      <c r="C54" s="78" t="s">
        <v>35</v>
      </c>
      <c r="D54" s="78" t="s">
        <v>34</v>
      </c>
      <c r="E54" s="78" t="s">
        <v>34</v>
      </c>
      <c r="F54" s="232">
        <f>'T01'!F54+'T02'!F54</f>
        <v>18952</v>
      </c>
      <c r="G54" s="232">
        <f>'T01'!G54+'T02'!G54</f>
        <v>15069</v>
      </c>
      <c r="H54" s="78" t="s">
        <v>34</v>
      </c>
      <c r="I54" s="135" t="s">
        <v>10</v>
      </c>
      <c r="M54" s="241"/>
    </row>
    <row r="55" spans="1:21">
      <c r="A55" s="77" t="s">
        <v>7</v>
      </c>
      <c r="B55" s="232">
        <f>SUM('T01'!B55,'T02'!B55)</f>
        <v>54346</v>
      </c>
      <c r="C55" s="79" t="s">
        <v>35</v>
      </c>
      <c r="D55" s="79" t="s">
        <v>34</v>
      </c>
      <c r="E55" s="79" t="s">
        <v>34</v>
      </c>
      <c r="F55" s="232">
        <f>'T01'!F55+'T02'!F55</f>
        <v>17585</v>
      </c>
      <c r="G55" s="232">
        <f>'T01'!G55+'T02'!G55</f>
        <v>13998</v>
      </c>
      <c r="H55" s="79" t="s">
        <v>34</v>
      </c>
      <c r="I55" s="135" t="s">
        <v>11</v>
      </c>
    </row>
    <row r="56" spans="1:21" ht="15.75">
      <c r="A56" s="12" t="s">
        <v>407</v>
      </c>
      <c r="B56" s="13"/>
      <c r="C56" s="13"/>
      <c r="D56" s="13"/>
      <c r="E56" s="13"/>
      <c r="F56" s="13"/>
      <c r="G56" s="13"/>
      <c r="H56" s="13"/>
      <c r="I56" s="14" t="s">
        <v>407</v>
      </c>
    </row>
    <row r="57" spans="1:21">
      <c r="A57" s="69" t="s">
        <v>40</v>
      </c>
      <c r="B57" s="72">
        <f>SUM('T01'!B57,'T02'!B57)</f>
        <v>182889</v>
      </c>
      <c r="C57" s="72">
        <f>SUM('T01'!C57,'T02'!C57)</f>
        <v>0</v>
      </c>
      <c r="D57" s="72">
        <f>SUM('T01'!D57,'T02'!D57)</f>
        <v>389556</v>
      </c>
      <c r="E57" s="72">
        <f>'T01'!E57+'T02'!E57</f>
        <v>86090</v>
      </c>
      <c r="F57" s="72">
        <f>SUM('T01'!F57,'T02'!F57)</f>
        <v>56370</v>
      </c>
      <c r="G57" s="72">
        <f>SUM('T01'!G57,'T02'!G57)</f>
        <v>81097</v>
      </c>
      <c r="H57" s="72">
        <f>SUM(B57:G57)</f>
        <v>796002</v>
      </c>
      <c r="I57" s="16" t="s">
        <v>0</v>
      </c>
    </row>
    <row r="58" spans="1:21">
      <c r="A58" s="76" t="s">
        <v>5</v>
      </c>
      <c r="B58" s="72" t="s">
        <v>34</v>
      </c>
      <c r="C58" s="72"/>
      <c r="D58" s="72">
        <f>'T01'!D58+'T02'!D58</f>
        <v>198288</v>
      </c>
      <c r="E58" s="72">
        <f>'T01'!E58+'T02'!E58</f>
        <v>43442</v>
      </c>
      <c r="F58" s="72">
        <f>SUM('T01'!F58,'T02'!F58)</f>
        <v>28966</v>
      </c>
      <c r="G58" s="72">
        <f>SUM('T01'!G58,'T02'!G58)</f>
        <v>41572</v>
      </c>
      <c r="H58" s="72"/>
      <c r="I58" s="135" t="s">
        <v>10</v>
      </c>
    </row>
    <row r="59" spans="1:21">
      <c r="A59" s="77" t="s">
        <v>7</v>
      </c>
      <c r="B59" s="72" t="s">
        <v>34</v>
      </c>
      <c r="C59" s="72"/>
      <c r="D59" s="72">
        <f>'T01'!D59+'T02'!D59</f>
        <v>191268</v>
      </c>
      <c r="E59" s="72">
        <f>'T01'!E59+'T02'!E59</f>
        <v>42648</v>
      </c>
      <c r="F59" s="72">
        <f>SUM('T01'!F59,'T02'!F59)</f>
        <v>27404</v>
      </c>
      <c r="G59" s="72">
        <f>SUM('T01'!G59,'T02'!G59)</f>
        <v>39525</v>
      </c>
      <c r="H59" s="72"/>
      <c r="I59" s="135" t="s">
        <v>11</v>
      </c>
    </row>
    <row r="60" spans="1:21">
      <c r="A60" s="69" t="s">
        <v>4</v>
      </c>
      <c r="B60" s="72" t="s">
        <v>34</v>
      </c>
      <c r="C60" s="72"/>
      <c r="D60" s="72"/>
      <c r="E60" s="72" t="s">
        <v>34</v>
      </c>
      <c r="F60" s="72">
        <f>SUM('T01'!F60,'T02'!F60)</f>
        <v>18022</v>
      </c>
      <c r="G60" s="72">
        <f>SUM('T01'!G60,'T02'!G60)</f>
        <v>50978</v>
      </c>
      <c r="H60" s="72"/>
      <c r="I60" s="16" t="s">
        <v>6</v>
      </c>
    </row>
    <row r="61" spans="1:21">
      <c r="A61" s="76" t="s">
        <v>5</v>
      </c>
      <c r="B61" s="232" t="s">
        <v>34</v>
      </c>
      <c r="C61" s="78"/>
      <c r="D61" s="78"/>
      <c r="E61" s="78" t="s">
        <v>34</v>
      </c>
      <c r="F61" s="232">
        <f>SUM('T01'!F61,'T02'!F61)</f>
        <v>9147</v>
      </c>
      <c r="G61" s="232">
        <f>SUM('T01'!G61,'T02'!G61)</f>
        <v>25596</v>
      </c>
      <c r="H61" s="78"/>
      <c r="I61" s="135" t="s">
        <v>10</v>
      </c>
    </row>
    <row r="62" spans="1:21">
      <c r="A62" s="77" t="s">
        <v>7</v>
      </c>
      <c r="B62" s="232" t="s">
        <v>34</v>
      </c>
      <c r="C62" s="79"/>
      <c r="D62" s="79"/>
      <c r="E62" s="79" t="s">
        <v>34</v>
      </c>
      <c r="F62" s="232">
        <f>SUM('T01'!F62,'T02'!F62)</f>
        <v>8875</v>
      </c>
      <c r="G62" s="232">
        <f>SUM('T01'!G62,'T02'!G62)</f>
        <v>25382</v>
      </c>
      <c r="H62" s="79"/>
      <c r="I62" s="135" t="s">
        <v>11</v>
      </c>
    </row>
    <row r="63" spans="1:21">
      <c r="A63" s="69" t="s">
        <v>8</v>
      </c>
      <c r="B63" s="72" t="s">
        <v>34</v>
      </c>
      <c r="C63" s="72"/>
      <c r="D63" s="72"/>
      <c r="E63" s="72" t="s">
        <v>34</v>
      </c>
      <c r="F63" s="72">
        <f>SUM('T01'!F63,'T02'!F63)</f>
        <v>38348</v>
      </c>
      <c r="G63" s="72">
        <f>SUM('T01'!G63,'T02'!G63)</f>
        <v>30119</v>
      </c>
      <c r="H63" s="72"/>
      <c r="I63" s="16" t="s">
        <v>9</v>
      </c>
    </row>
    <row r="64" spans="1:21">
      <c r="A64" s="76" t="s">
        <v>5</v>
      </c>
      <c r="B64" s="232" t="s">
        <v>34</v>
      </c>
      <c r="C64" s="78"/>
      <c r="D64" s="78"/>
      <c r="E64" s="78" t="s">
        <v>34</v>
      </c>
      <c r="F64" s="232">
        <f>SUM('T01'!F64,'T02'!F64)</f>
        <v>19819</v>
      </c>
      <c r="G64" s="232">
        <f>SUM('T01'!G64,'T02'!G64)</f>
        <v>15976</v>
      </c>
      <c r="H64" s="78"/>
      <c r="I64" s="135" t="s">
        <v>10</v>
      </c>
    </row>
    <row r="65" spans="1:22" ht="15.75" thickBot="1">
      <c r="A65" s="80" t="s">
        <v>7</v>
      </c>
      <c r="B65" s="81" t="s">
        <v>34</v>
      </c>
      <c r="C65" s="81"/>
      <c r="D65" s="81"/>
      <c r="E65" s="81" t="s">
        <v>34</v>
      </c>
      <c r="F65" s="81">
        <f>SUM('T01'!F65,'T02'!F65)</f>
        <v>18529</v>
      </c>
      <c r="G65" s="81">
        <f>SUM('T01'!G65,'T02'!G65)</f>
        <v>14143</v>
      </c>
      <c r="H65" s="81"/>
      <c r="I65" s="136" t="s">
        <v>11</v>
      </c>
    </row>
    <row r="66" spans="1:22" ht="21" customHeight="1" thickTop="1">
      <c r="A66" s="7" t="s">
        <v>47</v>
      </c>
      <c r="I66" s="2" t="s">
        <v>184</v>
      </c>
    </row>
    <row r="67" spans="1:22" ht="21" customHeight="1">
      <c r="A67" s="7" t="s">
        <v>405</v>
      </c>
    </row>
    <row r="68" spans="1:22" s="221" customFormat="1" ht="30" customHeight="1">
      <c r="A68" s="1" t="s">
        <v>225</v>
      </c>
      <c r="B68" s="1"/>
      <c r="C68" s="1"/>
      <c r="D68" s="1"/>
      <c r="E68" s="1"/>
      <c r="F68" s="1"/>
      <c r="G68" s="1"/>
      <c r="H68" s="1"/>
      <c r="I68" s="1"/>
      <c r="K68" s="217"/>
      <c r="L68" s="217"/>
      <c r="M68" s="217"/>
      <c r="N68" s="217"/>
      <c r="O68" s="217"/>
      <c r="P68" s="217"/>
      <c r="Q68" s="217"/>
      <c r="R68" s="217"/>
      <c r="S68" s="217"/>
      <c r="T68" s="217"/>
    </row>
    <row r="69" spans="1:22" s="222" customFormat="1" ht="30" customHeight="1">
      <c r="A69" s="220" t="s">
        <v>292</v>
      </c>
      <c r="B69" s="220"/>
      <c r="C69" s="220"/>
      <c r="D69" s="220"/>
      <c r="E69" s="220"/>
      <c r="F69" s="220"/>
      <c r="G69" s="220"/>
      <c r="H69" s="220"/>
      <c r="I69" s="220"/>
      <c r="L69" s="2"/>
      <c r="M69" s="2"/>
      <c r="N69" s="2"/>
      <c r="O69" s="2"/>
      <c r="P69" s="218"/>
      <c r="Q69" s="218"/>
      <c r="R69" s="218"/>
      <c r="S69" s="218"/>
      <c r="T69" s="218"/>
      <c r="U69" s="218"/>
      <c r="V69" s="223"/>
    </row>
    <row r="70" spans="1:22">
      <c r="M70" s="2" t="s">
        <v>40</v>
      </c>
      <c r="N70" s="2" t="s">
        <v>428</v>
      </c>
      <c r="O70" s="2" t="s">
        <v>429</v>
      </c>
    </row>
    <row r="72" spans="1:22">
      <c r="L72" s="2" t="s">
        <v>13</v>
      </c>
      <c r="M72" s="28"/>
      <c r="N72" s="28">
        <v>21.3</v>
      </c>
      <c r="O72" s="28">
        <v>78.7</v>
      </c>
    </row>
    <row r="73" spans="1:22">
      <c r="L73" s="2" t="s">
        <v>14</v>
      </c>
      <c r="M73" s="28"/>
      <c r="N73" s="28">
        <v>20.3</v>
      </c>
      <c r="O73" s="425">
        <v>79.7</v>
      </c>
    </row>
    <row r="74" spans="1:22">
      <c r="L74" s="2" t="s">
        <v>21</v>
      </c>
      <c r="M74" s="28"/>
      <c r="N74" s="28">
        <v>20.100000000000001</v>
      </c>
      <c r="O74" s="28">
        <v>79.900000000000006</v>
      </c>
    </row>
    <row r="75" spans="1:22">
      <c r="L75" s="18" t="s">
        <v>252</v>
      </c>
      <c r="M75" s="28"/>
      <c r="N75" s="28">
        <v>20.7</v>
      </c>
      <c r="O75" s="28">
        <v>79.3</v>
      </c>
    </row>
    <row r="76" spans="1:22">
      <c r="L76" s="18" t="s">
        <v>399</v>
      </c>
      <c r="M76" s="28"/>
      <c r="N76" s="28">
        <v>20.2</v>
      </c>
      <c r="O76" s="28">
        <v>79.8</v>
      </c>
    </row>
    <row r="79" spans="1:22">
      <c r="N79" s="29"/>
      <c r="O79" s="23"/>
    </row>
    <row r="80" spans="1:22">
      <c r="M80" s="2" t="s">
        <v>41</v>
      </c>
    </row>
    <row r="81" spans="1:22">
      <c r="M81" s="25" t="s">
        <v>31</v>
      </c>
      <c r="N81" s="25" t="s">
        <v>32</v>
      </c>
      <c r="O81" s="25" t="s">
        <v>56</v>
      </c>
    </row>
    <row r="82" spans="1:22">
      <c r="B82" s="212" t="s">
        <v>47</v>
      </c>
      <c r="H82" s="213" t="s">
        <v>184</v>
      </c>
      <c r="M82" s="25" t="s">
        <v>57</v>
      </c>
      <c r="N82" s="25" t="s">
        <v>33</v>
      </c>
      <c r="O82" s="25" t="s">
        <v>0</v>
      </c>
    </row>
    <row r="83" spans="1:22">
      <c r="L83" s="2" t="s">
        <v>13</v>
      </c>
      <c r="M83" s="26">
        <f>'T01'!G7/'T03'!G7 *100</f>
        <v>54.447770638629279</v>
      </c>
      <c r="N83" s="26">
        <f>O83-M83</f>
        <v>45.552229361370735</v>
      </c>
      <c r="O83" s="23">
        <v>100.00000000000001</v>
      </c>
    </row>
    <row r="84" spans="1:22" s="221" customFormat="1" ht="30" customHeight="1">
      <c r="A84" s="1" t="s">
        <v>226</v>
      </c>
      <c r="B84" s="1"/>
      <c r="C84" s="1"/>
      <c r="D84" s="1"/>
      <c r="E84" s="1"/>
      <c r="F84" s="1"/>
      <c r="G84" s="1"/>
      <c r="H84" s="1"/>
      <c r="I84" s="1"/>
      <c r="K84" s="217"/>
      <c r="L84" s="2" t="s">
        <v>14</v>
      </c>
      <c r="M84" s="26">
        <f>'T01'!G17/'T03'!G17*100</f>
        <v>53.462710659776178</v>
      </c>
      <c r="N84" s="26">
        <f t="shared" ref="N84:N87" si="13">O84-M84</f>
        <v>46.537289340223822</v>
      </c>
      <c r="O84" s="23">
        <v>100</v>
      </c>
      <c r="P84" s="217"/>
      <c r="Q84" s="217"/>
      <c r="R84" s="217"/>
      <c r="S84" s="217"/>
      <c r="T84" s="217"/>
    </row>
    <row r="85" spans="1:22" s="222" customFormat="1" ht="30" customHeight="1">
      <c r="A85" s="220" t="s">
        <v>219</v>
      </c>
      <c r="B85" s="220"/>
      <c r="C85" s="220"/>
      <c r="D85" s="220"/>
      <c r="E85" s="220"/>
      <c r="F85" s="220"/>
      <c r="G85" s="220"/>
      <c r="H85" s="220"/>
      <c r="I85" s="220"/>
      <c r="L85" s="18" t="s">
        <v>21</v>
      </c>
      <c r="M85" s="26">
        <f>'T01'!G27/'T03'!G27*100</f>
        <v>52.002556711971927</v>
      </c>
      <c r="N85" s="26">
        <f t="shared" si="13"/>
        <v>47.997443288028073</v>
      </c>
      <c r="O85" s="23">
        <v>100</v>
      </c>
      <c r="P85" s="218"/>
      <c r="Q85" s="218"/>
      <c r="R85" s="218"/>
      <c r="S85" s="218"/>
      <c r="T85" s="218"/>
      <c r="U85" s="218"/>
      <c r="V85" s="223"/>
    </row>
    <row r="86" spans="1:22">
      <c r="A86" s="191"/>
      <c r="B86" s="191"/>
      <c r="C86" s="191"/>
      <c r="D86" s="191"/>
      <c r="E86" s="191"/>
      <c r="F86" s="191"/>
      <c r="G86" s="191"/>
      <c r="H86" s="191"/>
      <c r="I86" s="191"/>
      <c r="L86" s="18" t="s">
        <v>252</v>
      </c>
      <c r="M86" s="26">
        <f>'T01'!G37/'T03'!G37*100</f>
        <v>51.743007947582356</v>
      </c>
      <c r="N86" s="26">
        <f t="shared" si="13"/>
        <v>48.256992052417644</v>
      </c>
      <c r="O86" s="27">
        <v>100</v>
      </c>
    </row>
    <row r="87" spans="1:22">
      <c r="L87" s="18" t="s">
        <v>399</v>
      </c>
      <c r="M87" s="26">
        <f>'T01'!G47/'T03'!G47*100</f>
        <v>52.300484376715751</v>
      </c>
      <c r="N87" s="26">
        <f t="shared" si="13"/>
        <v>47.699515623284249</v>
      </c>
      <c r="O87" s="27">
        <v>100</v>
      </c>
    </row>
    <row r="91" spans="1:22">
      <c r="M91" s="2" t="s">
        <v>44</v>
      </c>
    </row>
    <row r="92" spans="1:22">
      <c r="M92" s="25" t="s">
        <v>31</v>
      </c>
      <c r="N92" s="25" t="s">
        <v>32</v>
      </c>
      <c r="O92" s="25" t="s">
        <v>56</v>
      </c>
    </row>
    <row r="93" spans="1:22">
      <c r="M93" s="25"/>
      <c r="N93" s="25"/>
      <c r="O93" s="25" t="s">
        <v>0</v>
      </c>
    </row>
    <row r="94" spans="1:22">
      <c r="L94" s="2" t="s">
        <v>13</v>
      </c>
      <c r="M94" s="26">
        <f>('T01'!D7/'T03'!D7)*100</f>
        <v>50.099757527158872</v>
      </c>
      <c r="N94" s="26">
        <f>O94-M94</f>
        <v>49.900242472841143</v>
      </c>
      <c r="O94" s="23">
        <v>100.00000000000001</v>
      </c>
    </row>
    <row r="95" spans="1:22">
      <c r="L95" s="2" t="s">
        <v>14</v>
      </c>
      <c r="M95" s="26">
        <f>('T01'!D17/'T03'!D17)*100</f>
        <v>59.327795030413796</v>
      </c>
      <c r="N95" s="26">
        <f t="shared" ref="N95:N98" si="14">O95-M95</f>
        <v>40.672204969586204</v>
      </c>
      <c r="O95" s="23">
        <v>100</v>
      </c>
    </row>
    <row r="96" spans="1:22">
      <c r="L96" s="18" t="s">
        <v>21</v>
      </c>
      <c r="M96" s="26">
        <f>('T01'!D27/'T03'!D27)*100</f>
        <v>55.373906690748221</v>
      </c>
      <c r="N96" s="26">
        <f t="shared" si="14"/>
        <v>44.626093309251779</v>
      </c>
      <c r="O96" s="23">
        <v>100</v>
      </c>
    </row>
    <row r="97" spans="1:22">
      <c r="L97" s="18" t="s">
        <v>252</v>
      </c>
      <c r="M97" s="26">
        <f>('T01'!D37/'T03'!D37)*100</f>
        <v>57.715937247354489</v>
      </c>
      <c r="N97" s="26">
        <f t="shared" si="14"/>
        <v>42.284062752645511</v>
      </c>
      <c r="O97" s="27">
        <v>100</v>
      </c>
    </row>
    <row r="98" spans="1:22">
      <c r="L98" s="18" t="s">
        <v>399</v>
      </c>
      <c r="M98" s="26">
        <f>('T01'!D47/'T03'!D47)*100</f>
        <v>59.327882697308077</v>
      </c>
      <c r="N98" s="26">
        <f t="shared" si="14"/>
        <v>40.672117302691923</v>
      </c>
      <c r="O98" s="27">
        <v>100</v>
      </c>
    </row>
    <row r="99" spans="1:22" ht="21" customHeight="1"/>
    <row r="100" spans="1:22" ht="19.5" customHeight="1"/>
    <row r="101" spans="1:22">
      <c r="B101" s="212" t="s">
        <v>47</v>
      </c>
      <c r="H101" s="213" t="s">
        <v>184</v>
      </c>
    </row>
    <row r="102" spans="1:22" s="221" customFormat="1" ht="30" customHeight="1">
      <c r="A102" s="1" t="s">
        <v>227</v>
      </c>
      <c r="B102" s="1"/>
      <c r="C102" s="1"/>
      <c r="D102" s="1"/>
      <c r="E102" s="1"/>
      <c r="F102" s="1"/>
      <c r="G102" s="1"/>
      <c r="H102" s="1"/>
      <c r="I102" s="1"/>
      <c r="K102" s="217"/>
      <c r="L102" s="217"/>
      <c r="M102" s="217"/>
      <c r="N102" s="217"/>
      <c r="O102" s="217"/>
      <c r="P102" s="217"/>
      <c r="Q102" s="217"/>
      <c r="R102" s="217"/>
      <c r="S102" s="217"/>
      <c r="T102" s="217"/>
    </row>
    <row r="103" spans="1:22" s="222" customFormat="1" ht="30" customHeight="1">
      <c r="A103" s="220" t="s">
        <v>293</v>
      </c>
      <c r="B103" s="220"/>
      <c r="C103" s="220"/>
      <c r="D103" s="220"/>
      <c r="E103" s="220"/>
      <c r="F103" s="220"/>
      <c r="G103" s="220"/>
      <c r="H103" s="220"/>
      <c r="I103" s="220"/>
      <c r="M103" s="218"/>
      <c r="N103" s="218"/>
      <c r="O103" s="218"/>
      <c r="P103" s="218"/>
      <c r="Q103" s="218"/>
      <c r="R103" s="218"/>
      <c r="S103" s="218"/>
      <c r="T103" s="218"/>
      <c r="U103" s="218"/>
      <c r="V103" s="223"/>
    </row>
    <row r="116" spans="2:8">
      <c r="B116" s="212" t="s">
        <v>47</v>
      </c>
      <c r="H116" s="213" t="s">
        <v>184</v>
      </c>
    </row>
    <row r="118" spans="2:8" ht="21" customHeight="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6" orientation="portrait" r:id="rId1"/>
  <rowBreaks count="2" manualBreakCount="2">
    <brk id="35" max="8" man="1"/>
    <brk id="67" max="8" man="1"/>
  </rowBreaks>
  <colBreaks count="1" manualBreakCount="1">
    <brk id="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showGridLines="0" rightToLeft="1" view="pageBreakPreview" topLeftCell="A7" zoomScaleNormal="100" zoomScaleSheetLayoutView="100" workbookViewId="0">
      <selection activeCell="H47" sqref="H47"/>
    </sheetView>
  </sheetViews>
  <sheetFormatPr defaultRowHeight="15"/>
  <cols>
    <col min="1" max="1" width="13.7109375" style="2" customWidth="1"/>
    <col min="2" max="7" width="9.7109375" style="2" customWidth="1"/>
    <col min="8" max="8" width="12.7109375" style="2" customWidth="1"/>
    <col min="9" max="9" width="13.7109375" style="2" customWidth="1"/>
    <col min="10" max="14" width="9.140625" style="2"/>
    <col min="15" max="15" width="14.28515625" style="2" bestFit="1" customWidth="1"/>
    <col min="16" max="16" width="9.5703125" style="2" bestFit="1" customWidth="1"/>
    <col min="17" max="16384" width="9.140625" style="2"/>
  </cols>
  <sheetData>
    <row r="1" spans="1:23" s="3" customFormat="1" ht="17.25">
      <c r="A1" s="1" t="s">
        <v>197</v>
      </c>
      <c r="B1" s="1"/>
      <c r="C1" s="1"/>
      <c r="D1" s="1"/>
      <c r="E1" s="1"/>
      <c r="F1" s="1"/>
      <c r="G1" s="1"/>
      <c r="H1" s="1"/>
      <c r="I1" s="1"/>
      <c r="J1" s="217"/>
      <c r="K1" s="217"/>
      <c r="L1" s="217"/>
      <c r="M1" s="217"/>
      <c r="N1" s="217"/>
      <c r="O1" s="217"/>
      <c r="P1" s="217"/>
      <c r="Q1" s="217"/>
      <c r="R1" s="217"/>
    </row>
    <row r="2" spans="1:23" s="6" customFormat="1" ht="15.75">
      <c r="A2" s="220" t="s">
        <v>189</v>
      </c>
      <c r="B2" s="115"/>
      <c r="C2" s="115"/>
      <c r="D2" s="115"/>
      <c r="E2" s="115"/>
      <c r="F2" s="115"/>
      <c r="G2" s="115"/>
      <c r="H2" s="115"/>
      <c r="I2" s="115"/>
      <c r="K2" s="218"/>
      <c r="L2" s="218"/>
      <c r="M2" s="218"/>
      <c r="N2" s="218"/>
      <c r="O2" s="218"/>
      <c r="P2" s="218"/>
      <c r="Q2" s="218"/>
      <c r="R2" s="218"/>
      <c r="S2" s="218"/>
      <c r="T2" s="219"/>
    </row>
    <row r="3" spans="1:23" s="6" customFormat="1" ht="18.75">
      <c r="A3" s="21" t="s">
        <v>36</v>
      </c>
      <c r="B3" s="65"/>
      <c r="C3" s="66"/>
      <c r="D3" s="66"/>
      <c r="E3" s="65"/>
      <c r="F3" s="49"/>
      <c r="G3" s="49"/>
      <c r="H3" s="49"/>
      <c r="I3" s="70" t="s">
        <v>37</v>
      </c>
      <c r="J3" s="64"/>
      <c r="K3" s="64"/>
      <c r="L3" s="64"/>
      <c r="M3" s="64"/>
      <c r="P3" s="2"/>
      <c r="Q3" s="85"/>
    </row>
    <row r="4" spans="1:23" ht="24" customHeight="1">
      <c r="A4" s="439" t="s">
        <v>15</v>
      </c>
      <c r="B4" s="215" t="s">
        <v>46</v>
      </c>
      <c r="C4" s="215" t="s">
        <v>45</v>
      </c>
      <c r="D4" s="215" t="s">
        <v>44</v>
      </c>
      <c r="E4" s="215" t="s">
        <v>43</v>
      </c>
      <c r="F4" s="215" t="s">
        <v>42</v>
      </c>
      <c r="G4" s="215" t="s">
        <v>41</v>
      </c>
      <c r="H4" s="440" t="s">
        <v>309</v>
      </c>
      <c r="I4" s="438" t="s">
        <v>16</v>
      </c>
      <c r="Q4" s="85"/>
    </row>
    <row r="5" spans="1:23" ht="24" customHeight="1">
      <c r="A5" s="439"/>
      <c r="B5" s="216" t="s">
        <v>38</v>
      </c>
      <c r="C5" s="216" t="s">
        <v>17</v>
      </c>
      <c r="D5" s="216" t="s">
        <v>39</v>
      </c>
      <c r="E5" s="216" t="s">
        <v>18</v>
      </c>
      <c r="F5" s="216" t="s">
        <v>19</v>
      </c>
      <c r="G5" s="216" t="s">
        <v>20</v>
      </c>
      <c r="H5" s="440"/>
      <c r="I5" s="438"/>
      <c r="Q5" s="85"/>
    </row>
    <row r="6" spans="1:23" ht="15.75">
      <c r="A6" s="12" t="s">
        <v>13</v>
      </c>
      <c r="B6" s="13"/>
      <c r="C6" s="13"/>
      <c r="D6" s="13"/>
      <c r="E6" s="13"/>
      <c r="F6" s="13"/>
      <c r="G6" s="13"/>
      <c r="H6" s="13"/>
      <c r="I6" s="15" t="s">
        <v>2</v>
      </c>
      <c r="M6" s="2" t="s">
        <v>50</v>
      </c>
      <c r="Q6" s="85"/>
    </row>
    <row r="7" spans="1:23">
      <c r="A7" s="69" t="s">
        <v>40</v>
      </c>
      <c r="B7" s="72">
        <f>SUM(B8:B9)</f>
        <v>236749</v>
      </c>
      <c r="C7" s="72">
        <f t="shared" ref="C7:G7" si="0">SUM(C8:C9)</f>
        <v>129935</v>
      </c>
      <c r="D7" s="72">
        <f>SUM(D8:D9)</f>
        <v>5698510</v>
      </c>
      <c r="E7" s="72">
        <f t="shared" si="0"/>
        <v>517053</v>
      </c>
      <c r="F7" s="72">
        <f t="shared" si="0"/>
        <v>87974</v>
      </c>
      <c r="G7" s="72">
        <f t="shared" si="0"/>
        <v>312530</v>
      </c>
      <c r="H7" s="72">
        <f>SUM(B7:G7)</f>
        <v>6982751</v>
      </c>
      <c r="I7" s="16" t="s">
        <v>0</v>
      </c>
    </row>
    <row r="8" spans="1:23">
      <c r="A8" s="76" t="s">
        <v>5</v>
      </c>
      <c r="B8" s="73">
        <f>SUM(B11,B14)</f>
        <v>111274</v>
      </c>
      <c r="C8" s="73">
        <v>64533</v>
      </c>
      <c r="D8" s="73">
        <v>2843932</v>
      </c>
      <c r="E8" s="73">
        <f t="shared" ref="E8:G8" si="1">SUM(E11,E14)</f>
        <v>260483</v>
      </c>
      <c r="F8" s="73">
        <f t="shared" si="1"/>
        <v>42467</v>
      </c>
      <c r="G8" s="73">
        <f t="shared" si="1"/>
        <v>147410</v>
      </c>
      <c r="H8" s="72">
        <f t="shared" ref="H8:H9" si="2">SUM(B8:G8)</f>
        <v>3470099</v>
      </c>
      <c r="I8" s="135" t="s">
        <v>10</v>
      </c>
      <c r="M8" s="2" t="s">
        <v>5</v>
      </c>
      <c r="N8" s="2" t="s">
        <v>7</v>
      </c>
      <c r="O8" s="2" t="s">
        <v>40</v>
      </c>
    </row>
    <row r="9" spans="1:23">
      <c r="A9" s="77" t="s">
        <v>7</v>
      </c>
      <c r="B9" s="73">
        <f>SUM(B12,B15)</f>
        <v>125475</v>
      </c>
      <c r="C9" s="74">
        <v>65402</v>
      </c>
      <c r="D9" s="74">
        <v>2854578</v>
      </c>
      <c r="E9" s="74">
        <f t="shared" ref="E9:G9" si="3">SUM(E12,E15)</f>
        <v>256570</v>
      </c>
      <c r="F9" s="73">
        <f t="shared" si="3"/>
        <v>45507</v>
      </c>
      <c r="G9" s="74">
        <f t="shared" si="3"/>
        <v>165120</v>
      </c>
      <c r="H9" s="72">
        <f t="shared" si="2"/>
        <v>3512652</v>
      </c>
      <c r="I9" s="135" t="s">
        <v>11</v>
      </c>
      <c r="M9" s="21" t="s">
        <v>10</v>
      </c>
      <c r="N9" s="21" t="s">
        <v>11</v>
      </c>
      <c r="O9" s="21" t="s">
        <v>0</v>
      </c>
      <c r="P9" s="21"/>
    </row>
    <row r="10" spans="1:23">
      <c r="A10" s="69" t="s">
        <v>4</v>
      </c>
      <c r="B10" s="72">
        <f>SUM(B11:B12)</f>
        <v>188081</v>
      </c>
      <c r="C10" s="72" t="s">
        <v>35</v>
      </c>
      <c r="D10" s="72" t="s">
        <v>35</v>
      </c>
      <c r="E10" s="72">
        <f t="shared" ref="E10:G10" si="4">SUM(E11:E12)</f>
        <v>506029</v>
      </c>
      <c r="F10" s="72">
        <f>SUM(F11:F12)</f>
        <v>54179</v>
      </c>
      <c r="G10" s="72">
        <f t="shared" si="4"/>
        <v>271147</v>
      </c>
      <c r="H10" s="72" t="s">
        <v>34</v>
      </c>
      <c r="I10" s="16" t="s">
        <v>6</v>
      </c>
      <c r="L10" s="2" t="s">
        <v>2</v>
      </c>
      <c r="M10" s="28">
        <v>3.5</v>
      </c>
      <c r="N10" s="28">
        <v>3.6</v>
      </c>
      <c r="O10" s="28">
        <v>7.1</v>
      </c>
    </row>
    <row r="11" spans="1:23">
      <c r="A11" s="406" t="s">
        <v>5</v>
      </c>
      <c r="B11" s="78">
        <v>87552</v>
      </c>
      <c r="C11" s="78" t="s">
        <v>35</v>
      </c>
      <c r="D11" s="78" t="s">
        <v>35</v>
      </c>
      <c r="E11" s="78">
        <v>255139</v>
      </c>
      <c r="F11" s="78">
        <v>25964</v>
      </c>
      <c r="G11" s="78">
        <v>127304</v>
      </c>
      <c r="H11" s="78" t="s">
        <v>34</v>
      </c>
      <c r="I11" s="135" t="s">
        <v>10</v>
      </c>
      <c r="L11" s="2" t="s">
        <v>3</v>
      </c>
      <c r="M11" s="28">
        <v>3.6</v>
      </c>
      <c r="N11" s="28">
        <v>3.6</v>
      </c>
      <c r="O11" s="28">
        <v>7.2</v>
      </c>
    </row>
    <row r="12" spans="1:23">
      <c r="A12" s="77" t="s">
        <v>7</v>
      </c>
      <c r="B12" s="79">
        <v>100529</v>
      </c>
      <c r="C12" s="79" t="s">
        <v>35</v>
      </c>
      <c r="D12" s="79" t="s">
        <v>35</v>
      </c>
      <c r="E12" s="79">
        <v>250890</v>
      </c>
      <c r="F12" s="79">
        <v>28215</v>
      </c>
      <c r="G12" s="79">
        <v>143843</v>
      </c>
      <c r="H12" s="79" t="s">
        <v>34</v>
      </c>
      <c r="I12" s="135" t="s">
        <v>11</v>
      </c>
      <c r="L12" s="2" t="s">
        <v>22</v>
      </c>
      <c r="M12" s="29">
        <v>3.7</v>
      </c>
      <c r="N12" s="28">
        <v>3.6</v>
      </c>
      <c r="O12" s="28">
        <v>7.3000000000000007</v>
      </c>
    </row>
    <row r="13" spans="1:23">
      <c r="A13" s="69" t="s">
        <v>8</v>
      </c>
      <c r="B13" s="72">
        <f>SUM(B14:B15)</f>
        <v>48668</v>
      </c>
      <c r="C13" s="72" t="s">
        <v>35</v>
      </c>
      <c r="D13" s="72" t="s">
        <v>35</v>
      </c>
      <c r="E13" s="72">
        <f t="shared" ref="E13:G13" si="5">SUM(E14:E15)</f>
        <v>11024</v>
      </c>
      <c r="F13" s="72">
        <f t="shared" si="5"/>
        <v>33795</v>
      </c>
      <c r="G13" s="72">
        <f t="shared" si="5"/>
        <v>41383</v>
      </c>
      <c r="H13" s="72" t="s">
        <v>34</v>
      </c>
      <c r="I13" s="16" t="s">
        <v>9</v>
      </c>
      <c r="L13" s="18" t="s">
        <v>251</v>
      </c>
      <c r="M13" s="29">
        <v>3.8</v>
      </c>
      <c r="N13" s="29">
        <v>4</v>
      </c>
      <c r="O13" s="23">
        <f>SUM(M13:N13)</f>
        <v>7.8</v>
      </c>
    </row>
    <row r="14" spans="1:23">
      <c r="A14" s="76" t="s">
        <v>5</v>
      </c>
      <c r="B14" s="78">
        <v>23722</v>
      </c>
      <c r="C14" s="78" t="s">
        <v>35</v>
      </c>
      <c r="D14" s="78" t="s">
        <v>35</v>
      </c>
      <c r="E14" s="78">
        <v>5344</v>
      </c>
      <c r="F14" s="78">
        <v>16503</v>
      </c>
      <c r="G14" s="78">
        <v>20106</v>
      </c>
      <c r="H14" s="78" t="s">
        <v>34</v>
      </c>
      <c r="I14" s="135" t="s">
        <v>10</v>
      </c>
      <c r="M14" s="29"/>
      <c r="Q14" s="24"/>
      <c r="R14" s="24"/>
      <c r="S14" s="24"/>
      <c r="T14" s="24"/>
      <c r="U14" s="24"/>
      <c r="V14" s="24"/>
      <c r="W14" s="24"/>
    </row>
    <row r="15" spans="1:23">
      <c r="A15" s="77" t="s">
        <v>7</v>
      </c>
      <c r="B15" s="79">
        <v>24946</v>
      </c>
      <c r="C15" s="79" t="s">
        <v>35</v>
      </c>
      <c r="D15" s="79" t="s">
        <v>35</v>
      </c>
      <c r="E15" s="79">
        <v>5680</v>
      </c>
      <c r="F15" s="79">
        <v>17292</v>
      </c>
      <c r="G15" s="79">
        <v>21277</v>
      </c>
      <c r="H15" s="79" t="s">
        <v>34</v>
      </c>
      <c r="I15" s="135" t="s">
        <v>11</v>
      </c>
      <c r="Q15" s="24"/>
      <c r="R15" s="24"/>
      <c r="S15" s="24"/>
      <c r="T15" s="24"/>
      <c r="U15" s="24"/>
      <c r="V15" s="24"/>
      <c r="W15" s="24"/>
    </row>
    <row r="16" spans="1:23" ht="18.75">
      <c r="A16" s="12" t="s">
        <v>14</v>
      </c>
      <c r="B16" s="13"/>
      <c r="C16" s="13"/>
      <c r="D16" s="13"/>
      <c r="E16" s="13"/>
      <c r="F16" s="13"/>
      <c r="G16" s="13"/>
      <c r="H16" s="13"/>
      <c r="I16" s="14" t="s">
        <v>3</v>
      </c>
      <c r="J16" s="51"/>
      <c r="K16" s="51"/>
      <c r="N16" s="2" t="s">
        <v>5</v>
      </c>
      <c r="O16" s="2" t="s">
        <v>7</v>
      </c>
      <c r="P16" s="2" t="s">
        <v>40</v>
      </c>
      <c r="Q16" s="55"/>
      <c r="R16" s="55"/>
      <c r="S16" s="55"/>
      <c r="T16" s="55"/>
      <c r="U16" s="55"/>
      <c r="V16" s="24"/>
      <c r="W16" s="24"/>
    </row>
    <row r="17" spans="1:17" ht="17.25">
      <c r="A17" s="69" t="s">
        <v>40</v>
      </c>
      <c r="B17" s="72">
        <f t="shared" ref="B17:G17" si="6">SUM(B18:B19)</f>
        <v>237896</v>
      </c>
      <c r="C17" s="72">
        <f t="shared" si="6"/>
        <v>129276</v>
      </c>
      <c r="D17" s="72">
        <v>5766166</v>
      </c>
      <c r="E17" s="72">
        <f t="shared" si="6"/>
        <v>514667</v>
      </c>
      <c r="F17" s="72">
        <f t="shared" si="6"/>
        <v>89738</v>
      </c>
      <c r="G17" s="72">
        <f t="shared" si="6"/>
        <v>316898</v>
      </c>
      <c r="H17" s="72">
        <f>SUM(B17:G17)</f>
        <v>7054641</v>
      </c>
      <c r="I17" s="16" t="s">
        <v>0</v>
      </c>
      <c r="J17" s="82"/>
      <c r="K17" s="82"/>
      <c r="N17" s="21" t="s">
        <v>10</v>
      </c>
      <c r="O17" s="21" t="s">
        <v>11</v>
      </c>
      <c r="P17" s="21" t="s">
        <v>0</v>
      </c>
    </row>
    <row r="18" spans="1:17">
      <c r="A18" s="76" t="s">
        <v>5</v>
      </c>
      <c r="B18" s="73">
        <f>SUM(B21,B24)</f>
        <v>112251</v>
      </c>
      <c r="C18" s="73">
        <v>64062</v>
      </c>
      <c r="D18" s="73">
        <v>2850533</v>
      </c>
      <c r="E18" s="73">
        <f t="shared" ref="E18:G19" si="7">SUM(E21,E24)</f>
        <v>258671</v>
      </c>
      <c r="F18" s="73">
        <f t="shared" si="7"/>
        <v>42903</v>
      </c>
      <c r="G18" s="73">
        <f t="shared" si="7"/>
        <v>149310</v>
      </c>
      <c r="H18" s="73">
        <f>SUM(B18:G18)</f>
        <v>3477730</v>
      </c>
      <c r="I18" s="135" t="s">
        <v>10</v>
      </c>
      <c r="M18" s="2" t="s">
        <v>2</v>
      </c>
      <c r="N18" s="28">
        <v>0.2</v>
      </c>
      <c r="O18" s="28">
        <v>1.8</v>
      </c>
      <c r="P18" s="28">
        <v>1</v>
      </c>
    </row>
    <row r="19" spans="1:17">
      <c r="A19" s="77" t="s">
        <v>7</v>
      </c>
      <c r="B19" s="73">
        <f>SUM(B22,B25)</f>
        <v>125645</v>
      </c>
      <c r="C19" s="74">
        <v>65214</v>
      </c>
      <c r="D19" s="74">
        <v>2915633</v>
      </c>
      <c r="E19" s="73">
        <f t="shared" si="7"/>
        <v>255996</v>
      </c>
      <c r="F19" s="73">
        <f t="shared" si="7"/>
        <v>46835</v>
      </c>
      <c r="G19" s="73">
        <f t="shared" si="7"/>
        <v>167588</v>
      </c>
      <c r="H19" s="74">
        <f>SUM(B19:G19)</f>
        <v>3576911</v>
      </c>
      <c r="I19" s="135" t="s">
        <v>11</v>
      </c>
      <c r="M19" s="2" t="s">
        <v>3</v>
      </c>
      <c r="N19" s="28">
        <f>((H18-H8)/H8)*100</f>
        <v>0.2199072706571196</v>
      </c>
      <c r="O19" s="28">
        <f>((H19-H9)/H9)*100</f>
        <v>1.8293585587185979</v>
      </c>
      <c r="P19" s="28">
        <f>((H17-H7)/(H7))*100</f>
        <v>1.0295369260625218</v>
      </c>
    </row>
    <row r="20" spans="1:17">
      <c r="A20" s="69" t="s">
        <v>4</v>
      </c>
      <c r="B20" s="72">
        <f>SUM(B21:B22)</f>
        <v>190566</v>
      </c>
      <c r="C20" s="72" t="s">
        <v>35</v>
      </c>
      <c r="D20" s="72" t="s">
        <v>35</v>
      </c>
      <c r="E20" s="72">
        <f t="shared" ref="E20:G20" si="8">SUM(E21:E22)</f>
        <v>502152</v>
      </c>
      <c r="F20" s="72">
        <f t="shared" si="8"/>
        <v>53302</v>
      </c>
      <c r="G20" s="72">
        <f t="shared" si="8"/>
        <v>273845</v>
      </c>
      <c r="H20" s="72" t="s">
        <v>34</v>
      </c>
      <c r="I20" s="16" t="s">
        <v>6</v>
      </c>
      <c r="M20" s="18" t="s">
        <v>22</v>
      </c>
      <c r="N20" s="28">
        <f>((H28-H18)/H18)*100</f>
        <v>3.5652566472957932</v>
      </c>
      <c r="O20" s="28">
        <f>((H29-H19)/(H19))*100</f>
        <v>0.83493830290996895</v>
      </c>
      <c r="P20" s="28">
        <f>((H27-H17)/(H17)*100)</f>
        <v>2.180904740581413</v>
      </c>
    </row>
    <row r="21" spans="1:17">
      <c r="A21" s="76" t="s">
        <v>5</v>
      </c>
      <c r="B21" s="78">
        <v>89077</v>
      </c>
      <c r="C21" s="78" t="s">
        <v>35</v>
      </c>
      <c r="D21" s="78" t="s">
        <v>35</v>
      </c>
      <c r="E21" s="78">
        <v>252704</v>
      </c>
      <c r="F21" s="78">
        <v>25240</v>
      </c>
      <c r="G21" s="78">
        <v>128217</v>
      </c>
      <c r="H21" s="78" t="s">
        <v>34</v>
      </c>
      <c r="I21" s="135" t="s">
        <v>10</v>
      </c>
      <c r="M21" s="18" t="s">
        <v>251</v>
      </c>
      <c r="N21" s="28">
        <f>((H38-H28)/H28)*100</f>
        <v>3.2160190131381676</v>
      </c>
      <c r="O21" s="28">
        <f>((H39-H29)/(H29))*100</f>
        <v>0.27168307652041601</v>
      </c>
      <c r="P21" s="24">
        <f>((H37-H27)/(H27))*100</f>
        <v>1.7428184742004436</v>
      </c>
    </row>
    <row r="22" spans="1:17">
      <c r="A22" s="77" t="s">
        <v>7</v>
      </c>
      <c r="B22" s="79">
        <v>101489</v>
      </c>
      <c r="C22" s="79" t="s">
        <v>35</v>
      </c>
      <c r="D22" s="79" t="s">
        <v>35</v>
      </c>
      <c r="E22" s="79">
        <v>249448</v>
      </c>
      <c r="F22" s="79">
        <v>28062</v>
      </c>
      <c r="G22" s="79">
        <v>145628</v>
      </c>
      <c r="H22" s="79" t="s">
        <v>34</v>
      </c>
      <c r="I22" s="135" t="s">
        <v>11</v>
      </c>
    </row>
    <row r="23" spans="1:17">
      <c r="A23" s="69" t="s">
        <v>8</v>
      </c>
      <c r="B23" s="72">
        <f>SUM(B24:B25)</f>
        <v>47330</v>
      </c>
      <c r="C23" s="72" t="s">
        <v>35</v>
      </c>
      <c r="D23" s="72" t="s">
        <v>35</v>
      </c>
      <c r="E23" s="72">
        <f t="shared" ref="E23:G23" si="9">SUM(E24:E25)</f>
        <v>12515</v>
      </c>
      <c r="F23" s="72">
        <f t="shared" si="9"/>
        <v>36436</v>
      </c>
      <c r="G23" s="72">
        <f t="shared" si="9"/>
        <v>43053</v>
      </c>
      <c r="H23" s="72" t="s">
        <v>34</v>
      </c>
      <c r="I23" s="16" t="s">
        <v>9</v>
      </c>
    </row>
    <row r="24" spans="1:17">
      <c r="A24" s="76" t="s">
        <v>5</v>
      </c>
      <c r="B24" s="78">
        <v>23174</v>
      </c>
      <c r="C24" s="78" t="s">
        <v>35</v>
      </c>
      <c r="D24" s="78" t="s">
        <v>35</v>
      </c>
      <c r="E24" s="78">
        <v>5967</v>
      </c>
      <c r="F24" s="78">
        <v>17663</v>
      </c>
      <c r="G24" s="78">
        <v>21093</v>
      </c>
      <c r="H24" s="78" t="s">
        <v>34</v>
      </c>
      <c r="I24" s="135" t="s">
        <v>10</v>
      </c>
    </row>
    <row r="25" spans="1:17">
      <c r="A25" s="77" t="s">
        <v>7</v>
      </c>
      <c r="B25" s="79">
        <v>24156</v>
      </c>
      <c r="C25" s="79" t="s">
        <v>35</v>
      </c>
      <c r="D25" s="79" t="s">
        <v>35</v>
      </c>
      <c r="E25" s="79">
        <v>6548</v>
      </c>
      <c r="F25" s="79">
        <v>18773</v>
      </c>
      <c r="G25" s="79">
        <v>21960</v>
      </c>
      <c r="H25" s="79" t="s">
        <v>34</v>
      </c>
      <c r="I25" s="135" t="s">
        <v>11</v>
      </c>
    </row>
    <row r="26" spans="1:17" ht="15.75">
      <c r="A26" s="12" t="s">
        <v>21</v>
      </c>
      <c r="B26" s="13"/>
      <c r="C26" s="13"/>
      <c r="D26" s="13"/>
      <c r="E26" s="13"/>
      <c r="F26" s="13"/>
      <c r="G26" s="13"/>
      <c r="H26" s="13"/>
      <c r="I26" s="14" t="s">
        <v>22</v>
      </c>
      <c r="P26" s="18"/>
      <c r="Q26" s="18"/>
    </row>
    <row r="27" spans="1:17">
      <c r="A27" s="69" t="s">
        <v>40</v>
      </c>
      <c r="B27" s="72">
        <f t="shared" ref="B27" si="10">SUM(B28:B29)</f>
        <v>239475</v>
      </c>
      <c r="C27" s="72">
        <f t="shared" ref="C27" si="11">SUM(C28:C29)</f>
        <v>131624</v>
      </c>
      <c r="D27" s="72">
        <f t="shared" ref="D27" si="12">SUM(D28:D29)</f>
        <v>5908795</v>
      </c>
      <c r="E27" s="72">
        <f t="shared" ref="E27" si="13">SUM(E28:E29)</f>
        <v>516891</v>
      </c>
      <c r="F27" s="72">
        <f t="shared" ref="F27" si="14">SUM(F28:F29)</f>
        <v>91185</v>
      </c>
      <c r="G27" s="72">
        <f t="shared" ref="G27" si="15">SUM(G28:G29)</f>
        <v>320526</v>
      </c>
      <c r="H27" s="72">
        <f>SUM(B27:G27)</f>
        <v>7208496</v>
      </c>
      <c r="I27" s="16" t="s">
        <v>0</v>
      </c>
    </row>
    <row r="28" spans="1:17">
      <c r="A28" s="76" t="s">
        <v>5</v>
      </c>
      <c r="B28" s="73">
        <f>SUM(B31,B34)</f>
        <v>113183</v>
      </c>
      <c r="C28" s="73">
        <v>65269</v>
      </c>
      <c r="D28" s="73">
        <v>2968857</v>
      </c>
      <c r="E28" s="73">
        <f t="shared" ref="E28:G29" si="16">SUM(E31,E34)</f>
        <v>260182</v>
      </c>
      <c r="F28" s="73">
        <f t="shared" si="16"/>
        <v>43531</v>
      </c>
      <c r="G28" s="73">
        <f t="shared" si="16"/>
        <v>150698</v>
      </c>
      <c r="H28" s="73">
        <f>SUM(B28:G28)</f>
        <v>3601720</v>
      </c>
      <c r="I28" s="135" t="s">
        <v>10</v>
      </c>
    </row>
    <row r="29" spans="1:17">
      <c r="A29" s="77" t="s">
        <v>7</v>
      </c>
      <c r="B29" s="73">
        <f>SUM(B32,B35)</f>
        <v>126292</v>
      </c>
      <c r="C29" s="74">
        <v>66355</v>
      </c>
      <c r="D29" s="74">
        <v>2939938</v>
      </c>
      <c r="E29" s="73">
        <f t="shared" si="16"/>
        <v>256709</v>
      </c>
      <c r="F29" s="73">
        <f t="shared" si="16"/>
        <v>47654</v>
      </c>
      <c r="G29" s="73">
        <f t="shared" si="16"/>
        <v>169828</v>
      </c>
      <c r="H29" s="74">
        <f>SUM(B29:G29)</f>
        <v>3606776</v>
      </c>
      <c r="I29" s="135" t="s">
        <v>11</v>
      </c>
    </row>
    <row r="30" spans="1:17">
      <c r="A30" s="69" t="s">
        <v>4</v>
      </c>
      <c r="B30" s="72">
        <f t="shared" ref="B30" si="17">SUM(B31:B32)</f>
        <v>192323</v>
      </c>
      <c r="C30" s="72" t="s">
        <v>35</v>
      </c>
      <c r="D30" s="72" t="s">
        <v>35</v>
      </c>
      <c r="E30" s="72">
        <f t="shared" ref="E30" si="18">SUM(E31:E32)</f>
        <v>503401</v>
      </c>
      <c r="F30" s="72">
        <f t="shared" ref="F30" si="19">SUM(F31:F32)</f>
        <v>52578</v>
      </c>
      <c r="G30" s="72">
        <f t="shared" ref="G30" si="20">SUM(G31:G32)</f>
        <v>276734</v>
      </c>
      <c r="H30" s="72" t="s">
        <v>34</v>
      </c>
      <c r="I30" s="16" t="s">
        <v>6</v>
      </c>
    </row>
    <row r="31" spans="1:17">
      <c r="A31" s="76" t="s">
        <v>5</v>
      </c>
      <c r="B31" s="78">
        <v>90016</v>
      </c>
      <c r="C31" s="78" t="s">
        <v>35</v>
      </c>
      <c r="D31" s="78" t="s">
        <v>35</v>
      </c>
      <c r="E31" s="78">
        <v>253745</v>
      </c>
      <c r="F31" s="78">
        <v>24683</v>
      </c>
      <c r="G31" s="78">
        <v>129297</v>
      </c>
      <c r="H31" s="78" t="s">
        <v>34</v>
      </c>
      <c r="I31" s="135" t="s">
        <v>10</v>
      </c>
    </row>
    <row r="32" spans="1:17">
      <c r="A32" s="77" t="s">
        <v>7</v>
      </c>
      <c r="B32" s="79">
        <v>102307</v>
      </c>
      <c r="C32" s="79" t="s">
        <v>35</v>
      </c>
      <c r="D32" s="79" t="s">
        <v>35</v>
      </c>
      <c r="E32" s="79">
        <v>249656</v>
      </c>
      <c r="F32" s="79">
        <v>27895</v>
      </c>
      <c r="G32" s="79">
        <v>147437</v>
      </c>
      <c r="H32" s="79" t="s">
        <v>34</v>
      </c>
      <c r="I32" s="135" t="s">
        <v>11</v>
      </c>
    </row>
    <row r="33" spans="1:17">
      <c r="A33" s="69" t="s">
        <v>8</v>
      </c>
      <c r="B33" s="72">
        <f t="shared" ref="B33" si="21">SUM(B34:B35)</f>
        <v>47152</v>
      </c>
      <c r="C33" s="72" t="s">
        <v>35</v>
      </c>
      <c r="D33" s="72" t="s">
        <v>35</v>
      </c>
      <c r="E33" s="72">
        <f t="shared" ref="E33" si="22">SUM(E34:E35)</f>
        <v>13490</v>
      </c>
      <c r="F33" s="72">
        <f t="shared" ref="F33" si="23">SUM(F34:F35)</f>
        <v>38607</v>
      </c>
      <c r="G33" s="72">
        <f t="shared" ref="G33" si="24">SUM(G34:G35)</f>
        <v>43792</v>
      </c>
      <c r="H33" s="72" t="s">
        <v>34</v>
      </c>
      <c r="I33" s="16" t="s">
        <v>9</v>
      </c>
    </row>
    <row r="34" spans="1:17">
      <c r="A34" s="76" t="s">
        <v>5</v>
      </c>
      <c r="B34" s="78">
        <v>23167</v>
      </c>
      <c r="C34" s="78" t="s">
        <v>35</v>
      </c>
      <c r="D34" s="78" t="s">
        <v>35</v>
      </c>
      <c r="E34" s="78">
        <v>6437</v>
      </c>
      <c r="F34" s="78">
        <v>18848</v>
      </c>
      <c r="G34" s="78">
        <v>21401</v>
      </c>
      <c r="H34" s="78" t="s">
        <v>34</v>
      </c>
      <c r="I34" s="135" t="s">
        <v>10</v>
      </c>
    </row>
    <row r="35" spans="1:17">
      <c r="A35" s="77" t="s">
        <v>7</v>
      </c>
      <c r="B35" s="79">
        <v>23985</v>
      </c>
      <c r="C35" s="79" t="s">
        <v>35</v>
      </c>
      <c r="D35" s="79" t="s">
        <v>35</v>
      </c>
      <c r="E35" s="79">
        <v>7053</v>
      </c>
      <c r="F35" s="79">
        <v>19759</v>
      </c>
      <c r="G35" s="79">
        <v>22391</v>
      </c>
      <c r="H35" s="79" t="s">
        <v>34</v>
      </c>
      <c r="I35" s="135" t="s">
        <v>11</v>
      </c>
    </row>
    <row r="36" spans="1:17" ht="15.75">
      <c r="A36" s="12" t="s">
        <v>252</v>
      </c>
      <c r="B36" s="13"/>
      <c r="C36" s="13"/>
      <c r="D36" s="13"/>
      <c r="E36" s="13"/>
      <c r="F36" s="13"/>
      <c r="G36" s="13"/>
      <c r="H36" s="13"/>
      <c r="I36" s="14" t="s">
        <v>251</v>
      </c>
      <c r="P36" s="18"/>
      <c r="Q36" s="18"/>
    </row>
    <row r="37" spans="1:17">
      <c r="A37" s="69" t="s">
        <v>40</v>
      </c>
      <c r="B37" s="72">
        <f>SUM(B40,B43)</f>
        <v>242025</v>
      </c>
      <c r="C37" s="72">
        <f t="shared" ref="C37:G37" si="25">SUM(C38:C39)</f>
        <v>133889</v>
      </c>
      <c r="D37" s="72">
        <f t="shared" ref="D37" si="26">SUM(D38:D39)</f>
        <v>6019892</v>
      </c>
      <c r="E37" s="72">
        <f t="shared" si="25"/>
        <v>523522</v>
      </c>
      <c r="F37" s="72">
        <f t="shared" si="25"/>
        <v>94205</v>
      </c>
      <c r="G37" s="72">
        <f t="shared" si="25"/>
        <v>320594</v>
      </c>
      <c r="H37" s="72">
        <f>SUM(B37:G37)</f>
        <v>7334127</v>
      </c>
      <c r="I37" s="16" t="s">
        <v>0</v>
      </c>
    </row>
    <row r="38" spans="1:17">
      <c r="A38" s="76" t="s">
        <v>5</v>
      </c>
      <c r="B38" s="72">
        <f t="shared" ref="B38:B39" si="27">SUM(B41,B44)</f>
        <v>114538</v>
      </c>
      <c r="C38" s="73">
        <v>66297</v>
      </c>
      <c r="D38" s="73">
        <v>3078530</v>
      </c>
      <c r="E38" s="73">
        <f t="shared" ref="E38:G39" si="28">SUM(E41,E44)</f>
        <v>263376</v>
      </c>
      <c r="F38" s="73">
        <f t="shared" si="28"/>
        <v>44801</v>
      </c>
      <c r="G38" s="73">
        <f t="shared" si="28"/>
        <v>150010</v>
      </c>
      <c r="H38" s="73">
        <f>SUM(B38:G38)</f>
        <v>3717552</v>
      </c>
      <c r="I38" s="135" t="s">
        <v>10</v>
      </c>
    </row>
    <row r="39" spans="1:17">
      <c r="A39" s="77" t="s">
        <v>7</v>
      </c>
      <c r="B39" s="72">
        <f t="shared" si="27"/>
        <v>127487</v>
      </c>
      <c r="C39" s="74">
        <v>67592</v>
      </c>
      <c r="D39" s="74">
        <v>2941362</v>
      </c>
      <c r="E39" s="73">
        <f t="shared" si="28"/>
        <v>260146</v>
      </c>
      <c r="F39" s="73">
        <f t="shared" si="28"/>
        <v>49404</v>
      </c>
      <c r="G39" s="73">
        <f t="shared" si="28"/>
        <v>170584</v>
      </c>
      <c r="H39" s="74">
        <f>SUM(B39:G39)</f>
        <v>3616575</v>
      </c>
      <c r="I39" s="135" t="s">
        <v>11</v>
      </c>
    </row>
    <row r="40" spans="1:17">
      <c r="A40" s="69" t="s">
        <v>4</v>
      </c>
      <c r="B40" s="72">
        <f>SUM(B41:B42)</f>
        <v>193377</v>
      </c>
      <c r="C40" s="72" t="s">
        <v>35</v>
      </c>
      <c r="D40" s="72" t="s">
        <v>35</v>
      </c>
      <c r="E40" s="72">
        <f t="shared" ref="E40:G40" si="29">SUM(E41:E42)</f>
        <v>508597</v>
      </c>
      <c r="F40" s="72">
        <f t="shared" si="29"/>
        <v>53052</v>
      </c>
      <c r="G40" s="72">
        <f t="shared" si="29"/>
        <v>277261</v>
      </c>
      <c r="H40" s="72" t="s">
        <v>34</v>
      </c>
      <c r="I40" s="16" t="s">
        <v>6</v>
      </c>
    </row>
    <row r="41" spans="1:17">
      <c r="A41" s="76" t="s">
        <v>5</v>
      </c>
      <c r="B41" s="78">
        <v>90565</v>
      </c>
      <c r="C41" s="78" t="s">
        <v>35</v>
      </c>
      <c r="D41" s="78" t="s">
        <v>35</v>
      </c>
      <c r="E41" s="78">
        <v>256194</v>
      </c>
      <c r="F41" s="78">
        <v>24743</v>
      </c>
      <c r="G41" s="231">
        <v>128960</v>
      </c>
      <c r="H41" s="73" t="s">
        <v>34</v>
      </c>
      <c r="I41" s="135" t="s">
        <v>10</v>
      </c>
    </row>
    <row r="42" spans="1:17">
      <c r="A42" s="77" t="s">
        <v>7</v>
      </c>
      <c r="B42" s="79">
        <v>102812</v>
      </c>
      <c r="C42" s="79" t="s">
        <v>35</v>
      </c>
      <c r="D42" s="79" t="s">
        <v>35</v>
      </c>
      <c r="E42" s="79">
        <v>252403</v>
      </c>
      <c r="F42" s="79">
        <v>28309</v>
      </c>
      <c r="G42" s="231">
        <v>148301</v>
      </c>
      <c r="H42" s="74" t="s">
        <v>34</v>
      </c>
      <c r="I42" s="135" t="s">
        <v>11</v>
      </c>
    </row>
    <row r="43" spans="1:17">
      <c r="A43" s="69" t="s">
        <v>8</v>
      </c>
      <c r="B43" s="72">
        <f>SUM(B44:B45)</f>
        <v>48648</v>
      </c>
      <c r="C43" s="72" t="s">
        <v>35</v>
      </c>
      <c r="D43" s="72" t="s">
        <v>35</v>
      </c>
      <c r="E43" s="72">
        <f t="shared" ref="E43:G43" si="30">SUM(E44:E45)</f>
        <v>14925</v>
      </c>
      <c r="F43" s="72">
        <f t="shared" si="30"/>
        <v>41153</v>
      </c>
      <c r="G43" s="72">
        <f t="shared" si="30"/>
        <v>43333</v>
      </c>
      <c r="H43" s="72" t="s">
        <v>34</v>
      </c>
      <c r="I43" s="16" t="s">
        <v>9</v>
      </c>
    </row>
    <row r="44" spans="1:17">
      <c r="A44" s="76" t="s">
        <v>5</v>
      </c>
      <c r="B44" s="78">
        <v>23973</v>
      </c>
      <c r="C44" s="78" t="s">
        <v>35</v>
      </c>
      <c r="D44" s="78" t="s">
        <v>35</v>
      </c>
      <c r="E44" s="78">
        <v>7182</v>
      </c>
      <c r="F44" s="78">
        <v>20058</v>
      </c>
      <c r="G44" s="78">
        <v>21050</v>
      </c>
      <c r="H44" s="73" t="s">
        <v>34</v>
      </c>
      <c r="I44" s="135" t="s">
        <v>10</v>
      </c>
    </row>
    <row r="45" spans="1:17">
      <c r="A45" s="77" t="s">
        <v>7</v>
      </c>
      <c r="B45" s="79">
        <v>24675</v>
      </c>
      <c r="C45" s="79" t="s">
        <v>35</v>
      </c>
      <c r="D45" s="79" t="s">
        <v>35</v>
      </c>
      <c r="E45" s="79">
        <v>7743</v>
      </c>
      <c r="F45" s="79">
        <v>21095</v>
      </c>
      <c r="G45" s="79">
        <v>22283</v>
      </c>
      <c r="H45" s="79" t="s">
        <v>34</v>
      </c>
      <c r="I45" s="135" t="s">
        <v>11</v>
      </c>
    </row>
    <row r="46" spans="1:17" ht="15.75">
      <c r="A46" s="12" t="s">
        <v>399</v>
      </c>
      <c r="B46" s="13"/>
      <c r="C46" s="13"/>
      <c r="D46" s="13"/>
      <c r="E46" s="13"/>
      <c r="F46" s="13"/>
      <c r="G46" s="13"/>
      <c r="H46" s="13"/>
      <c r="I46" s="14" t="s">
        <v>400</v>
      </c>
    </row>
    <row r="47" spans="1:17">
      <c r="A47" s="69" t="s">
        <v>40</v>
      </c>
      <c r="B47" s="72">
        <f>SUM(B50,B53)</f>
        <v>243189</v>
      </c>
      <c r="C47" s="72">
        <f t="shared" ref="C47" si="31">SUM(C48:C49)</f>
        <v>137203</v>
      </c>
      <c r="D47" s="72">
        <f t="shared" ref="D47:E47" si="32">SUM(D48:D49)</f>
        <v>6437333</v>
      </c>
      <c r="E47" s="72">
        <f t="shared" si="32"/>
        <v>541119</v>
      </c>
      <c r="F47" s="72">
        <f t="shared" ref="F47:G49" si="33">SUM(F50,F53)</f>
        <v>99680</v>
      </c>
      <c r="G47" s="72">
        <f t="shared" si="33"/>
        <v>332816</v>
      </c>
      <c r="H47" s="72">
        <f>SUM(B47:G47)</f>
        <v>7791340</v>
      </c>
      <c r="I47" s="16" t="s">
        <v>0</v>
      </c>
    </row>
    <row r="48" spans="1:17">
      <c r="A48" s="76" t="s">
        <v>5</v>
      </c>
      <c r="B48" s="73">
        <f>SUM(B51,B54)</f>
        <v>114799</v>
      </c>
      <c r="C48" s="72">
        <v>68068</v>
      </c>
      <c r="D48" s="73">
        <v>3115374</v>
      </c>
      <c r="E48" s="73">
        <v>272618</v>
      </c>
      <c r="F48" s="73">
        <f t="shared" si="33"/>
        <v>47833</v>
      </c>
      <c r="G48" s="73">
        <f t="shared" si="33"/>
        <v>155953</v>
      </c>
      <c r="H48" s="72">
        <f t="shared" ref="H48:H49" si="34">SUM(B48:G48)</f>
        <v>3774645</v>
      </c>
      <c r="I48" s="135" t="s">
        <v>10</v>
      </c>
    </row>
    <row r="49" spans="1:9">
      <c r="A49" s="77" t="s">
        <v>7</v>
      </c>
      <c r="B49" s="73">
        <f>SUM(B52,B55)</f>
        <v>128390</v>
      </c>
      <c r="C49" s="74">
        <v>69135</v>
      </c>
      <c r="D49" s="74">
        <v>3321959</v>
      </c>
      <c r="E49" s="73">
        <v>268501</v>
      </c>
      <c r="F49" s="73">
        <f t="shared" si="33"/>
        <v>51847</v>
      </c>
      <c r="G49" s="73">
        <f t="shared" si="33"/>
        <v>176863</v>
      </c>
      <c r="H49" s="72">
        <f t="shared" si="34"/>
        <v>4016695</v>
      </c>
      <c r="I49" s="135" t="s">
        <v>11</v>
      </c>
    </row>
    <row r="50" spans="1:9">
      <c r="A50" s="69" t="s">
        <v>4</v>
      </c>
      <c r="B50" s="72">
        <f>SUM(B51:B52)</f>
        <v>195375</v>
      </c>
      <c r="C50" s="72" t="s">
        <v>35</v>
      </c>
      <c r="D50" s="72" t="s">
        <v>35</v>
      </c>
      <c r="E50" s="72">
        <f>SUM(E51:E52)</f>
        <v>524037</v>
      </c>
      <c r="F50" s="72">
        <f>SUM(F51:F52)</f>
        <v>54860</v>
      </c>
      <c r="G50" s="72">
        <f>SUM(G51:G52)</f>
        <v>283014</v>
      </c>
      <c r="H50" s="72" t="s">
        <v>34</v>
      </c>
      <c r="I50" s="16" t="s">
        <v>6</v>
      </c>
    </row>
    <row r="51" spans="1:9">
      <c r="A51" s="76" t="s">
        <v>5</v>
      </c>
      <c r="B51" s="78">
        <v>91252</v>
      </c>
      <c r="C51" s="78" t="s">
        <v>35</v>
      </c>
      <c r="D51" s="78" t="s">
        <v>35</v>
      </c>
      <c r="E51" s="78">
        <v>264335</v>
      </c>
      <c r="F51" s="78">
        <v>25846</v>
      </c>
      <c r="G51" s="231">
        <v>131833</v>
      </c>
      <c r="H51" s="73" t="s">
        <v>34</v>
      </c>
      <c r="I51" s="135" t="s">
        <v>10</v>
      </c>
    </row>
    <row r="52" spans="1:9">
      <c r="A52" s="77" t="s">
        <v>7</v>
      </c>
      <c r="B52" s="79">
        <v>104123</v>
      </c>
      <c r="C52" s="79" t="s">
        <v>35</v>
      </c>
      <c r="D52" s="79" t="s">
        <v>35</v>
      </c>
      <c r="E52" s="79">
        <v>259702</v>
      </c>
      <c r="F52" s="79">
        <v>29014</v>
      </c>
      <c r="G52" s="231">
        <v>151181</v>
      </c>
      <c r="H52" s="74" t="s">
        <v>34</v>
      </c>
      <c r="I52" s="135" t="s">
        <v>11</v>
      </c>
    </row>
    <row r="53" spans="1:9">
      <c r="A53" s="69" t="s">
        <v>8</v>
      </c>
      <c r="B53" s="72">
        <f>SUM(B54:B55)</f>
        <v>47814</v>
      </c>
      <c r="C53" s="72" t="s">
        <v>35</v>
      </c>
      <c r="D53" s="72" t="s">
        <v>35</v>
      </c>
      <c r="E53" s="72">
        <f>E47-E50</f>
        <v>17082</v>
      </c>
      <c r="F53" s="72">
        <f>SUM(F54:F55)</f>
        <v>44820</v>
      </c>
      <c r="G53" s="72">
        <f>SUM(G54:G55)</f>
        <v>49802</v>
      </c>
      <c r="H53" s="72" t="s">
        <v>34</v>
      </c>
      <c r="I53" s="16" t="s">
        <v>9</v>
      </c>
    </row>
    <row r="54" spans="1:9">
      <c r="A54" s="76" t="s">
        <v>5</v>
      </c>
      <c r="B54" s="78">
        <v>23547</v>
      </c>
      <c r="C54" s="78" t="s">
        <v>35</v>
      </c>
      <c r="D54" s="78" t="s">
        <v>35</v>
      </c>
      <c r="E54" s="78">
        <f>E48-E51</f>
        <v>8283</v>
      </c>
      <c r="F54" s="78">
        <v>21987</v>
      </c>
      <c r="G54" s="78">
        <v>24120</v>
      </c>
      <c r="H54" s="73" t="s">
        <v>34</v>
      </c>
      <c r="I54" s="135" t="s">
        <v>10</v>
      </c>
    </row>
    <row r="55" spans="1:9">
      <c r="A55" s="77" t="s">
        <v>7</v>
      </c>
      <c r="B55" s="79">
        <v>24267</v>
      </c>
      <c r="C55" s="79" t="s">
        <v>35</v>
      </c>
      <c r="D55" s="79" t="s">
        <v>35</v>
      </c>
      <c r="E55" s="79">
        <f>E49-E52</f>
        <v>8799</v>
      </c>
      <c r="F55" s="79">
        <v>22833</v>
      </c>
      <c r="G55" s="79">
        <v>25682</v>
      </c>
      <c r="H55" s="74" t="s">
        <v>34</v>
      </c>
      <c r="I55" s="135" t="s">
        <v>11</v>
      </c>
    </row>
    <row r="56" spans="1:9" ht="15.75">
      <c r="A56" s="12" t="s">
        <v>406</v>
      </c>
      <c r="B56" s="13"/>
      <c r="C56" s="13"/>
      <c r="D56" s="13"/>
      <c r="E56" s="13"/>
      <c r="F56" s="13"/>
      <c r="G56" s="13"/>
      <c r="H56" s="13"/>
      <c r="I56" s="14" t="s">
        <v>408</v>
      </c>
    </row>
    <row r="57" spans="1:9">
      <c r="A57" s="69" t="s">
        <v>40</v>
      </c>
      <c r="B57" s="72">
        <f>SUM(B58:B59)</f>
        <v>243517</v>
      </c>
      <c r="C57" s="72"/>
      <c r="D57" s="72">
        <f t="shared" ref="D57" si="35">SUM(D58:D59)</f>
        <v>5555645</v>
      </c>
      <c r="E57" s="72">
        <f>SUM(E60,E63)</f>
        <v>562423</v>
      </c>
      <c r="F57" s="72">
        <f>SUM(F58:F59)</f>
        <v>104834</v>
      </c>
      <c r="G57" s="72">
        <f>SUM(G58:G59)</f>
        <v>382817</v>
      </c>
      <c r="H57" s="72"/>
      <c r="I57" s="16" t="s">
        <v>0</v>
      </c>
    </row>
    <row r="58" spans="1:9">
      <c r="A58" s="76" t="s">
        <v>5</v>
      </c>
      <c r="B58" s="73">
        <v>114780</v>
      </c>
      <c r="C58" s="73"/>
      <c r="D58" s="73">
        <v>2741179</v>
      </c>
      <c r="E58" s="73">
        <f>SUM(E61,E64)</f>
        <v>282984</v>
      </c>
      <c r="F58" s="73">
        <f>SUM(F61,F64)</f>
        <v>50582</v>
      </c>
      <c r="G58" s="73">
        <f>SUM(G61,G64)</f>
        <v>183957</v>
      </c>
      <c r="H58" s="73"/>
      <c r="I58" s="135" t="s">
        <v>10</v>
      </c>
    </row>
    <row r="59" spans="1:9">
      <c r="A59" s="77" t="s">
        <v>7</v>
      </c>
      <c r="B59" s="73">
        <v>128737</v>
      </c>
      <c r="C59" s="74"/>
      <c r="D59" s="74">
        <v>2814466</v>
      </c>
      <c r="E59" s="73">
        <f>SUM(E62,E65)</f>
        <v>279439</v>
      </c>
      <c r="F59" s="73">
        <f>SUM(F62,F65)</f>
        <v>54252</v>
      </c>
      <c r="G59" s="73">
        <f>SUM(G62,G65)</f>
        <v>198860</v>
      </c>
      <c r="H59" s="74"/>
      <c r="I59" s="135" t="s">
        <v>11</v>
      </c>
    </row>
    <row r="60" spans="1:9">
      <c r="A60" s="69" t="s">
        <v>4</v>
      </c>
      <c r="B60" s="72" t="s">
        <v>34</v>
      </c>
      <c r="C60" s="72"/>
      <c r="D60" s="72" t="s">
        <v>34</v>
      </c>
      <c r="E60" s="72">
        <f>SUM(E61:E62)</f>
        <v>543022</v>
      </c>
      <c r="F60" s="72">
        <f>SUM(F61:F62)</f>
        <v>56317</v>
      </c>
      <c r="G60" s="72">
        <f>SUM(G61:G62)</f>
        <v>329920</v>
      </c>
      <c r="H60" s="72"/>
      <c r="I60" s="16" t="s">
        <v>6</v>
      </c>
    </row>
    <row r="61" spans="1:9">
      <c r="A61" s="76" t="s">
        <v>5</v>
      </c>
      <c r="B61" s="78" t="s">
        <v>34</v>
      </c>
      <c r="C61" s="78"/>
      <c r="D61" s="78" t="s">
        <v>34</v>
      </c>
      <c r="E61" s="78">
        <v>273531</v>
      </c>
      <c r="F61" s="78">
        <v>26590</v>
      </c>
      <c r="G61" s="231">
        <v>157529</v>
      </c>
      <c r="H61" s="73"/>
      <c r="I61" s="135" t="s">
        <v>10</v>
      </c>
    </row>
    <row r="62" spans="1:9">
      <c r="A62" s="77" t="s">
        <v>7</v>
      </c>
      <c r="B62" s="79" t="s">
        <v>34</v>
      </c>
      <c r="C62" s="79"/>
      <c r="D62" s="79" t="s">
        <v>34</v>
      </c>
      <c r="E62" s="79">
        <v>269491</v>
      </c>
      <c r="F62" s="79">
        <v>29727</v>
      </c>
      <c r="G62" s="231">
        <v>172391</v>
      </c>
      <c r="H62" s="74"/>
      <c r="I62" s="135" t="s">
        <v>11</v>
      </c>
    </row>
    <row r="63" spans="1:9">
      <c r="A63" s="69" t="s">
        <v>8</v>
      </c>
      <c r="B63" s="72" t="s">
        <v>34</v>
      </c>
      <c r="C63" s="72"/>
      <c r="D63" s="72" t="s">
        <v>34</v>
      </c>
      <c r="E63" s="72">
        <f>SUM(E64:E65)</f>
        <v>19401</v>
      </c>
      <c r="F63" s="72">
        <f>SUM(F64:F65)</f>
        <v>48517</v>
      </c>
      <c r="G63" s="72">
        <f>SUM(G64:G65)</f>
        <v>52897</v>
      </c>
      <c r="H63" s="72"/>
      <c r="I63" s="16" t="s">
        <v>9</v>
      </c>
    </row>
    <row r="64" spans="1:9">
      <c r="A64" s="76" t="s">
        <v>5</v>
      </c>
      <c r="B64" s="78" t="s">
        <v>34</v>
      </c>
      <c r="C64" s="78"/>
      <c r="D64" s="78" t="s">
        <v>34</v>
      </c>
      <c r="E64" s="78">
        <v>9453</v>
      </c>
      <c r="F64" s="78">
        <v>23992</v>
      </c>
      <c r="G64" s="78">
        <v>26428</v>
      </c>
      <c r="H64" s="73"/>
      <c r="I64" s="135" t="s">
        <v>10</v>
      </c>
    </row>
    <row r="65" spans="1:20" ht="15.75" thickBot="1">
      <c r="A65" s="80" t="s">
        <v>7</v>
      </c>
      <c r="B65" s="81" t="s">
        <v>34</v>
      </c>
      <c r="C65" s="81"/>
      <c r="D65" s="81" t="s">
        <v>34</v>
      </c>
      <c r="E65" s="81">
        <v>9948</v>
      </c>
      <c r="F65" s="81">
        <v>24525</v>
      </c>
      <c r="G65" s="81">
        <v>26469</v>
      </c>
      <c r="H65" s="321"/>
      <c r="I65" s="136" t="s">
        <v>11</v>
      </c>
    </row>
    <row r="66" spans="1:20" s="221" customFormat="1" ht="30" customHeight="1" thickTop="1">
      <c r="A66" s="1" t="s">
        <v>198</v>
      </c>
      <c r="B66" s="1"/>
      <c r="C66" s="1"/>
      <c r="D66" s="1"/>
      <c r="E66" s="1"/>
      <c r="F66" s="1"/>
      <c r="G66" s="1"/>
      <c r="H66" s="1"/>
      <c r="I66" s="1"/>
      <c r="J66" s="217"/>
      <c r="K66" s="217"/>
      <c r="L66" s="217"/>
      <c r="M66" s="217"/>
      <c r="N66" s="217"/>
      <c r="O66" s="217"/>
      <c r="P66" s="217"/>
      <c r="Q66" s="217"/>
      <c r="R66" s="217"/>
    </row>
    <row r="67" spans="1:20" s="222" customFormat="1" ht="30" customHeight="1">
      <c r="A67" s="220" t="s">
        <v>190</v>
      </c>
      <c r="B67" s="220"/>
      <c r="C67" s="220"/>
      <c r="D67" s="220"/>
      <c r="E67" s="220"/>
      <c r="F67" s="220"/>
      <c r="G67" s="220"/>
      <c r="H67" s="220"/>
      <c r="I67" s="220"/>
      <c r="K67" s="218"/>
      <c r="L67" s="218"/>
      <c r="M67" s="218"/>
      <c r="N67" s="218"/>
      <c r="O67" s="218"/>
      <c r="P67" s="218"/>
      <c r="Q67" s="218"/>
      <c r="R67" s="218"/>
      <c r="S67" s="218"/>
      <c r="T67" s="223"/>
    </row>
    <row r="84" spans="1:20" ht="15.75">
      <c r="B84" s="117"/>
      <c r="C84" s="117"/>
      <c r="D84" s="117"/>
      <c r="E84" s="117"/>
      <c r="F84" s="117"/>
      <c r="G84" s="117"/>
      <c r="H84" s="117"/>
      <c r="I84" s="117"/>
    </row>
    <row r="85" spans="1:20" s="221" customFormat="1" ht="30" customHeight="1">
      <c r="A85" s="1" t="s">
        <v>199</v>
      </c>
      <c r="B85" s="1"/>
      <c r="C85" s="1"/>
      <c r="D85" s="1"/>
      <c r="E85" s="1"/>
      <c r="F85" s="1"/>
      <c r="G85" s="1"/>
      <c r="H85" s="1"/>
      <c r="I85" s="1"/>
      <c r="J85" s="217"/>
      <c r="K85" s="217"/>
      <c r="L85" s="217"/>
      <c r="M85" s="217"/>
      <c r="N85" s="217"/>
      <c r="O85" s="217"/>
      <c r="P85" s="217"/>
      <c r="Q85" s="217"/>
      <c r="R85" s="217"/>
    </row>
    <row r="86" spans="1:20" s="222" customFormat="1" ht="30" customHeight="1">
      <c r="A86" s="220" t="s">
        <v>200</v>
      </c>
      <c r="B86" s="220"/>
      <c r="C86" s="220"/>
      <c r="D86" s="220"/>
      <c r="E86" s="220"/>
      <c r="F86" s="220"/>
      <c r="G86" s="220"/>
      <c r="H86" s="220"/>
      <c r="I86" s="220"/>
      <c r="K86" s="218"/>
      <c r="L86" s="218"/>
      <c r="M86" s="218"/>
      <c r="N86" s="218"/>
      <c r="O86" s="218"/>
      <c r="P86" s="218"/>
      <c r="Q86" s="218"/>
      <c r="R86" s="218"/>
      <c r="S86" s="218"/>
      <c r="T86" s="223"/>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35" max="8" man="1"/>
    <brk id="65"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rightToLeft="1" view="pageBreakPreview" topLeftCell="A37" zoomScaleNormal="100" zoomScaleSheetLayoutView="100" workbookViewId="0">
      <selection activeCell="K56" sqref="K56"/>
    </sheetView>
  </sheetViews>
  <sheetFormatPr defaultRowHeight="15"/>
  <cols>
    <col min="1" max="1" width="13.7109375" style="2" customWidth="1"/>
    <col min="2" max="7" width="9.7109375" style="2" customWidth="1"/>
    <col min="8" max="8" width="12.7109375" style="2" customWidth="1"/>
    <col min="9" max="9" width="13.7109375" style="2" customWidth="1"/>
    <col min="10" max="10" width="5.85546875" style="2" customWidth="1"/>
    <col min="11" max="16384" width="9.140625" style="2"/>
  </cols>
  <sheetData>
    <row r="1" spans="1:20" s="3" customFormat="1" ht="17.25">
      <c r="A1" s="1" t="s">
        <v>201</v>
      </c>
      <c r="B1" s="1"/>
      <c r="C1" s="1"/>
      <c r="D1" s="1"/>
      <c r="E1" s="1"/>
      <c r="F1" s="1"/>
      <c r="G1" s="1"/>
      <c r="H1" s="1"/>
      <c r="I1" s="1"/>
      <c r="K1" s="217"/>
      <c r="L1" s="217"/>
      <c r="M1" s="217"/>
      <c r="N1" s="217"/>
      <c r="O1" s="217"/>
      <c r="P1" s="217"/>
      <c r="Q1" s="217"/>
      <c r="R1" s="217"/>
    </row>
    <row r="2" spans="1:20" s="6" customFormat="1" ht="15.75">
      <c r="A2" s="220" t="s">
        <v>191</v>
      </c>
      <c r="B2" s="115"/>
      <c r="C2" s="115"/>
      <c r="D2" s="115"/>
      <c r="E2" s="115"/>
      <c r="F2" s="115"/>
      <c r="G2" s="115"/>
      <c r="H2" s="115"/>
      <c r="I2" s="115"/>
      <c r="M2" s="218"/>
      <c r="N2" s="218"/>
      <c r="O2" s="218"/>
      <c r="P2" s="218"/>
      <c r="Q2" s="218"/>
      <c r="R2" s="218"/>
      <c r="S2" s="218"/>
      <c r="T2" s="219"/>
    </row>
    <row r="3" spans="1:20" ht="14.25" customHeight="1">
      <c r="A3" s="10" t="s">
        <v>36</v>
      </c>
      <c r="B3" s="9"/>
      <c r="C3" s="4"/>
      <c r="D3" s="4"/>
      <c r="E3" s="8"/>
      <c r="F3" s="5"/>
      <c r="G3" s="5"/>
      <c r="H3" s="5"/>
      <c r="I3" s="11" t="s">
        <v>37</v>
      </c>
      <c r="Q3" s="2" t="s">
        <v>50</v>
      </c>
    </row>
    <row r="4" spans="1:20" ht="45" customHeight="1">
      <c r="A4" s="439" t="s">
        <v>15</v>
      </c>
      <c r="B4" s="215" t="s">
        <v>46</v>
      </c>
      <c r="C4" s="215" t="s">
        <v>45</v>
      </c>
      <c r="D4" s="215" t="s">
        <v>44</v>
      </c>
      <c r="E4" s="215" t="s">
        <v>43</v>
      </c>
      <c r="F4" s="215" t="s">
        <v>42</v>
      </c>
      <c r="G4" s="215" t="s">
        <v>41</v>
      </c>
      <c r="H4" s="440" t="s">
        <v>309</v>
      </c>
      <c r="I4" s="438" t="s">
        <v>16</v>
      </c>
    </row>
    <row r="5" spans="1:20" ht="15" customHeight="1">
      <c r="A5" s="439"/>
      <c r="B5" s="216" t="s">
        <v>38</v>
      </c>
      <c r="C5" s="216" t="s">
        <v>17</v>
      </c>
      <c r="D5" s="216" t="s">
        <v>39</v>
      </c>
      <c r="E5" s="216" t="s">
        <v>18</v>
      </c>
      <c r="F5" s="216" t="s">
        <v>19</v>
      </c>
      <c r="G5" s="216" t="s">
        <v>20</v>
      </c>
      <c r="H5" s="440"/>
      <c r="I5" s="438"/>
      <c r="O5" s="2" t="s">
        <v>5</v>
      </c>
      <c r="P5" s="2" t="s">
        <v>7</v>
      </c>
      <c r="Q5" s="2" t="s">
        <v>40</v>
      </c>
    </row>
    <row r="6" spans="1:20" ht="15.75">
      <c r="A6" s="12" t="s">
        <v>13</v>
      </c>
      <c r="B6" s="13"/>
      <c r="C6" s="13"/>
      <c r="D6" s="13"/>
      <c r="E6" s="13"/>
      <c r="F6" s="13"/>
      <c r="G6" s="13"/>
      <c r="H6" s="13"/>
      <c r="I6" s="14" t="s">
        <v>2</v>
      </c>
      <c r="O6" s="2" t="s">
        <v>10</v>
      </c>
      <c r="P6" s="2" t="s">
        <v>11</v>
      </c>
      <c r="Q6" s="85" t="s">
        <v>0</v>
      </c>
    </row>
    <row r="7" spans="1:20" ht="17.25">
      <c r="A7" s="69" t="s">
        <v>40</v>
      </c>
      <c r="B7" s="72">
        <f>SUM(B8:B9)</f>
        <v>482084</v>
      </c>
      <c r="C7" s="72">
        <f t="shared" ref="C7" si="0">SUM(C8:C9)</f>
        <v>50472</v>
      </c>
      <c r="D7" s="72">
        <f t="shared" ref="D7:E7" si="1">SUM(D8:D9)</f>
        <v>690028</v>
      </c>
      <c r="E7" s="72">
        <f t="shared" si="1"/>
        <v>37124</v>
      </c>
      <c r="F7" s="72">
        <f t="shared" ref="F7" si="2">SUM(F8:F9)</f>
        <v>90291</v>
      </c>
      <c r="G7" s="72">
        <f t="shared" ref="G7" si="3">SUM(G8:G9)</f>
        <v>186835</v>
      </c>
      <c r="H7" s="72">
        <f>SUM(B7:G7)</f>
        <v>1536834</v>
      </c>
      <c r="I7" s="16" t="s">
        <v>0</v>
      </c>
      <c r="K7" s="18"/>
      <c r="L7" s="82"/>
      <c r="N7" s="2" t="s">
        <v>2</v>
      </c>
      <c r="O7" s="28">
        <v>923.5</v>
      </c>
      <c r="P7" s="28">
        <v>649.5</v>
      </c>
      <c r="Q7" s="28">
        <f t="shared" ref="Q7:Q10" si="4">SUM(O7:P7)</f>
        <v>1573</v>
      </c>
    </row>
    <row r="8" spans="1:20">
      <c r="A8" s="76" t="s">
        <v>5</v>
      </c>
      <c r="B8" s="118">
        <v>254760</v>
      </c>
      <c r="C8" s="118">
        <v>27546</v>
      </c>
      <c r="D8" s="118">
        <v>442033</v>
      </c>
      <c r="E8" s="118">
        <f>SUM(E11,E14)</f>
        <v>21288</v>
      </c>
      <c r="F8" s="118">
        <f t="shared" ref="F8:G8" si="5">SUM(F11,F14)</f>
        <v>48474</v>
      </c>
      <c r="G8" s="118">
        <f t="shared" si="5"/>
        <v>103902</v>
      </c>
      <c r="H8" s="123">
        <f t="shared" ref="H8:H9" si="6">SUM(B8:G8)</f>
        <v>898003</v>
      </c>
      <c r="I8" s="135" t="s">
        <v>10</v>
      </c>
      <c r="N8" s="2" t="s">
        <v>3</v>
      </c>
      <c r="O8" s="29">
        <v>990.9</v>
      </c>
      <c r="P8" s="28">
        <v>682.1</v>
      </c>
      <c r="Q8" s="28">
        <f t="shared" si="4"/>
        <v>1673</v>
      </c>
    </row>
    <row r="9" spans="1:20">
      <c r="A9" s="77" t="s">
        <v>7</v>
      </c>
      <c r="B9" s="118">
        <v>227324</v>
      </c>
      <c r="C9" s="118">
        <v>22926</v>
      </c>
      <c r="D9" s="118">
        <v>247995</v>
      </c>
      <c r="E9" s="118">
        <f>SUM(E12,E15)</f>
        <v>15836</v>
      </c>
      <c r="F9" s="118">
        <f t="shared" ref="F9:G9" si="7">SUM(F12,F15)</f>
        <v>41817</v>
      </c>
      <c r="G9" s="118">
        <f t="shared" si="7"/>
        <v>82933</v>
      </c>
      <c r="H9" s="123">
        <f t="shared" si="6"/>
        <v>638831</v>
      </c>
      <c r="I9" s="135" t="s">
        <v>11</v>
      </c>
      <c r="N9" s="2" t="s">
        <v>22</v>
      </c>
      <c r="O9" s="63">
        <v>1044.4000000000001</v>
      </c>
      <c r="P9" s="29">
        <v>713.3</v>
      </c>
      <c r="Q9" s="63">
        <f t="shared" si="4"/>
        <v>1757.7</v>
      </c>
    </row>
    <row r="10" spans="1:20">
      <c r="A10" s="44" t="s">
        <v>4</v>
      </c>
      <c r="B10" s="118" t="s">
        <v>34</v>
      </c>
      <c r="C10" s="118" t="s">
        <v>35</v>
      </c>
      <c r="D10" s="118" t="s">
        <v>35</v>
      </c>
      <c r="E10" s="118">
        <f>SUM(E11:E12)</f>
        <v>33292</v>
      </c>
      <c r="F10" s="118">
        <f t="shared" ref="F10" si="8">SUM(F11:F12)</f>
        <v>14395</v>
      </c>
      <c r="G10" s="118">
        <f>SUM(G11:G12)</f>
        <v>47264</v>
      </c>
      <c r="H10" s="118" t="s">
        <v>34</v>
      </c>
      <c r="I10" s="16" t="s">
        <v>6</v>
      </c>
      <c r="N10" s="18" t="s">
        <v>251</v>
      </c>
      <c r="O10" s="24">
        <v>1165</v>
      </c>
      <c r="P10" s="29">
        <v>732.7</v>
      </c>
      <c r="Q10" s="63">
        <f t="shared" si="4"/>
        <v>1897.7</v>
      </c>
    </row>
    <row r="11" spans="1:20">
      <c r="A11" s="406" t="s">
        <v>5</v>
      </c>
      <c r="B11" s="119" t="s">
        <v>34</v>
      </c>
      <c r="C11" s="119" t="s">
        <v>35</v>
      </c>
      <c r="D11" s="119" t="s">
        <v>35</v>
      </c>
      <c r="E11" s="119">
        <v>19183</v>
      </c>
      <c r="F11" s="120">
        <v>8680</v>
      </c>
      <c r="G11" s="120">
        <v>31855</v>
      </c>
      <c r="H11" s="118" t="s">
        <v>34</v>
      </c>
      <c r="I11" s="135" t="s">
        <v>10</v>
      </c>
    </row>
    <row r="12" spans="1:20">
      <c r="A12" s="77" t="s">
        <v>7</v>
      </c>
      <c r="B12" s="119" t="s">
        <v>34</v>
      </c>
      <c r="C12" s="119" t="s">
        <v>35</v>
      </c>
      <c r="D12" s="119" t="s">
        <v>35</v>
      </c>
      <c r="E12" s="119">
        <v>14109</v>
      </c>
      <c r="F12" s="120">
        <v>5715</v>
      </c>
      <c r="G12" s="120">
        <v>15409</v>
      </c>
      <c r="H12" s="118" t="s">
        <v>34</v>
      </c>
      <c r="I12" s="135" t="s">
        <v>11</v>
      </c>
    </row>
    <row r="13" spans="1:20">
      <c r="A13" s="44" t="s">
        <v>8</v>
      </c>
      <c r="B13" s="118" t="s">
        <v>34</v>
      </c>
      <c r="C13" s="118" t="s">
        <v>35</v>
      </c>
      <c r="D13" s="118" t="s">
        <v>35</v>
      </c>
      <c r="E13" s="118">
        <f t="shared" ref="E13:G13" si="9">SUM(E14:E15)</f>
        <v>3832</v>
      </c>
      <c r="F13" s="123">
        <f t="shared" si="9"/>
        <v>75896</v>
      </c>
      <c r="G13" s="123">
        <f t="shared" si="9"/>
        <v>139571</v>
      </c>
      <c r="H13" s="118" t="s">
        <v>34</v>
      </c>
      <c r="I13" s="16" t="s">
        <v>9</v>
      </c>
      <c r="O13" s="2" t="s">
        <v>5</v>
      </c>
      <c r="P13" s="2" t="s">
        <v>7</v>
      </c>
      <c r="Q13" s="2" t="s">
        <v>40</v>
      </c>
    </row>
    <row r="14" spans="1:20">
      <c r="A14" s="76" t="s">
        <v>5</v>
      </c>
      <c r="B14" s="119" t="s">
        <v>34</v>
      </c>
      <c r="C14" s="119" t="s">
        <v>35</v>
      </c>
      <c r="D14" s="119" t="s">
        <v>35</v>
      </c>
      <c r="E14" s="119">
        <v>2105</v>
      </c>
      <c r="F14" s="120">
        <v>39794</v>
      </c>
      <c r="G14" s="120">
        <v>72047</v>
      </c>
      <c r="H14" s="118" t="s">
        <v>34</v>
      </c>
      <c r="I14" s="135" t="s">
        <v>10</v>
      </c>
      <c r="O14" s="21" t="s">
        <v>10</v>
      </c>
      <c r="P14" s="21" t="s">
        <v>11</v>
      </c>
      <c r="Q14" s="21" t="s">
        <v>0</v>
      </c>
    </row>
    <row r="15" spans="1:20">
      <c r="A15" s="77" t="s">
        <v>7</v>
      </c>
      <c r="B15" s="119" t="s">
        <v>34</v>
      </c>
      <c r="C15" s="119" t="s">
        <v>35</v>
      </c>
      <c r="D15" s="119" t="s">
        <v>35</v>
      </c>
      <c r="E15" s="119">
        <v>1727</v>
      </c>
      <c r="F15" s="120">
        <v>36102</v>
      </c>
      <c r="G15" s="120">
        <v>67524</v>
      </c>
      <c r="H15" s="118" t="s">
        <v>34</v>
      </c>
      <c r="I15" s="135" t="s">
        <v>11</v>
      </c>
      <c r="N15" s="2" t="s">
        <v>2</v>
      </c>
      <c r="O15" s="28">
        <v>6.6</v>
      </c>
      <c r="P15" s="28">
        <v>6.9</v>
      </c>
      <c r="Q15" s="28">
        <v>6.7</v>
      </c>
    </row>
    <row r="16" spans="1:20" ht="15.75">
      <c r="A16" s="12" t="s">
        <v>14</v>
      </c>
      <c r="B16" s="13"/>
      <c r="C16" s="13"/>
      <c r="D16" s="13"/>
      <c r="E16" s="13"/>
      <c r="F16" s="13"/>
      <c r="G16" s="13"/>
      <c r="H16" s="13"/>
      <c r="I16" s="14" t="s">
        <v>3</v>
      </c>
      <c r="N16" s="2" t="s">
        <v>3</v>
      </c>
      <c r="O16" s="24">
        <f>((H18-H8)/(H8))*100</f>
        <v>6.3485311296287428</v>
      </c>
      <c r="P16" s="24">
        <f>((H19-H9)/(H9))*100</f>
        <v>5.8334676933336045</v>
      </c>
      <c r="Q16" s="336">
        <f>((H17-H7)/(H7))*100</f>
        <v>6.1344296130876854</v>
      </c>
    </row>
    <row r="17" spans="1:17" ht="17.25">
      <c r="A17" s="69" t="s">
        <v>40</v>
      </c>
      <c r="B17" s="72">
        <f t="shared" ref="B17:G17" si="10">SUM(B18:B19)</f>
        <v>516666</v>
      </c>
      <c r="C17" s="72">
        <f t="shared" si="10"/>
        <v>54282</v>
      </c>
      <c r="D17" s="72">
        <f>SUM(D18:D19)</f>
        <v>726185</v>
      </c>
      <c r="E17" s="72">
        <f t="shared" si="10"/>
        <v>41660</v>
      </c>
      <c r="F17" s="72">
        <f t="shared" si="10"/>
        <v>95210</v>
      </c>
      <c r="G17" s="72">
        <f t="shared" si="10"/>
        <v>197107</v>
      </c>
      <c r="H17" s="72">
        <f>SUM(B17:G17)</f>
        <v>1631110</v>
      </c>
      <c r="I17" s="16" t="s">
        <v>0</v>
      </c>
      <c r="K17" s="18"/>
      <c r="L17" s="82"/>
      <c r="N17" s="21" t="s">
        <v>22</v>
      </c>
      <c r="O17" s="53">
        <f>((H28-H18)/(H18))*100</f>
        <v>8.1079524571916828</v>
      </c>
      <c r="P17" s="53">
        <f>((H29-H19)/(H19))*100</f>
        <v>6.5725776035095551</v>
      </c>
      <c r="Q17" s="24">
        <f>((H27-H17)/(H17))*100</f>
        <v>7.4715377871510809</v>
      </c>
    </row>
    <row r="18" spans="1:17">
      <c r="A18" s="76" t="s">
        <v>5</v>
      </c>
      <c r="B18" s="118">
        <f t="shared" ref="B18:B19" si="11">SUM(B21,B24)</f>
        <v>272742</v>
      </c>
      <c r="C18" s="118">
        <v>29563</v>
      </c>
      <c r="D18" s="118">
        <v>467569</v>
      </c>
      <c r="E18" s="118">
        <f t="shared" ref="E18:G19" si="12">SUM(E21,E24)</f>
        <v>24166</v>
      </c>
      <c r="F18" s="118">
        <f t="shared" si="12"/>
        <v>51442</v>
      </c>
      <c r="G18" s="123">
        <f t="shared" si="12"/>
        <v>109531</v>
      </c>
      <c r="H18" s="118">
        <f t="shared" ref="H18:H19" si="13">SUM(B18:G18)</f>
        <v>955013</v>
      </c>
      <c r="I18" s="135" t="s">
        <v>10</v>
      </c>
      <c r="N18" s="18" t="s">
        <v>251</v>
      </c>
      <c r="O18" s="24">
        <f>((H38-H28)/(H28))*100</f>
        <v>3.6778714604652061</v>
      </c>
      <c r="P18" s="24">
        <f>((H39-H29)/(H29))*100</f>
        <v>2.2655419452794732</v>
      </c>
      <c r="Q18" s="24">
        <f>((H37-H27)/(H27))*100</f>
        <v>3.097355986580558</v>
      </c>
    </row>
    <row r="19" spans="1:17">
      <c r="A19" s="77" t="s">
        <v>7</v>
      </c>
      <c r="B19" s="118">
        <f t="shared" si="11"/>
        <v>243924</v>
      </c>
      <c r="C19" s="118">
        <v>24719</v>
      </c>
      <c r="D19" s="118">
        <v>258616</v>
      </c>
      <c r="E19" s="118">
        <f t="shared" si="12"/>
        <v>17494</v>
      </c>
      <c r="F19" s="118">
        <f t="shared" si="12"/>
        <v>43768</v>
      </c>
      <c r="G19" s="123">
        <f t="shared" si="12"/>
        <v>87576</v>
      </c>
      <c r="H19" s="118">
        <f t="shared" si="13"/>
        <v>676097</v>
      </c>
      <c r="I19" s="135" t="s">
        <v>11</v>
      </c>
    </row>
    <row r="20" spans="1:17">
      <c r="A20" s="44" t="s">
        <v>4</v>
      </c>
      <c r="B20" s="118">
        <f>SUM(B21:B22)</f>
        <v>83830</v>
      </c>
      <c r="C20" s="118" t="s">
        <v>35</v>
      </c>
      <c r="D20" s="118" t="s">
        <v>35</v>
      </c>
      <c r="E20" s="118">
        <v>36324</v>
      </c>
      <c r="F20" s="123">
        <v>16582</v>
      </c>
      <c r="G20" s="123">
        <v>50933</v>
      </c>
      <c r="H20" s="118" t="s">
        <v>34</v>
      </c>
      <c r="I20" s="16" t="s">
        <v>6</v>
      </c>
    </row>
    <row r="21" spans="1:17">
      <c r="A21" s="76" t="s">
        <v>5</v>
      </c>
      <c r="B21" s="119">
        <v>48063</v>
      </c>
      <c r="C21" s="119" t="s">
        <v>35</v>
      </c>
      <c r="D21" s="119" t="s">
        <v>35</v>
      </c>
      <c r="E21" s="119">
        <v>21273</v>
      </c>
      <c r="F21" s="120">
        <v>10120</v>
      </c>
      <c r="G21" s="120">
        <v>34384</v>
      </c>
      <c r="H21" s="118" t="s">
        <v>34</v>
      </c>
      <c r="I21" s="135" t="s">
        <v>10</v>
      </c>
    </row>
    <row r="22" spans="1:17">
      <c r="A22" s="77" t="s">
        <v>7</v>
      </c>
      <c r="B22" s="119">
        <v>35767</v>
      </c>
      <c r="C22" s="119" t="s">
        <v>35</v>
      </c>
      <c r="D22" s="119" t="s">
        <v>35</v>
      </c>
      <c r="E22" s="119">
        <v>15051</v>
      </c>
      <c r="F22" s="120">
        <v>6462</v>
      </c>
      <c r="G22" s="120">
        <v>16549</v>
      </c>
      <c r="H22" s="118" t="s">
        <v>34</v>
      </c>
      <c r="I22" s="135" t="s">
        <v>11</v>
      </c>
    </row>
    <row r="23" spans="1:17">
      <c r="A23" s="44" t="s">
        <v>8</v>
      </c>
      <c r="B23" s="118">
        <f>SUM(B24:B25)</f>
        <v>432836</v>
      </c>
      <c r="C23" s="118" t="s">
        <v>35</v>
      </c>
      <c r="D23" s="118" t="s">
        <v>35</v>
      </c>
      <c r="E23" s="118">
        <v>5336</v>
      </c>
      <c r="F23" s="123">
        <v>78628</v>
      </c>
      <c r="G23" s="123">
        <v>146174</v>
      </c>
      <c r="H23" s="118" t="s">
        <v>34</v>
      </c>
      <c r="I23" s="16" t="s">
        <v>9</v>
      </c>
    </row>
    <row r="24" spans="1:17">
      <c r="A24" s="76" t="s">
        <v>5</v>
      </c>
      <c r="B24" s="119">
        <v>224679</v>
      </c>
      <c r="C24" s="119" t="s">
        <v>35</v>
      </c>
      <c r="D24" s="119" t="s">
        <v>35</v>
      </c>
      <c r="E24" s="119">
        <v>2893</v>
      </c>
      <c r="F24" s="120">
        <v>41322</v>
      </c>
      <c r="G24" s="120">
        <v>75147</v>
      </c>
      <c r="H24" s="118" t="s">
        <v>34</v>
      </c>
      <c r="I24" s="135" t="s">
        <v>10</v>
      </c>
    </row>
    <row r="25" spans="1:17">
      <c r="A25" s="77" t="s">
        <v>7</v>
      </c>
      <c r="B25" s="119">
        <v>208157</v>
      </c>
      <c r="C25" s="119" t="s">
        <v>35</v>
      </c>
      <c r="D25" s="119" t="s">
        <v>35</v>
      </c>
      <c r="E25" s="119">
        <v>2443</v>
      </c>
      <c r="F25" s="120">
        <v>37306</v>
      </c>
      <c r="G25" s="120">
        <v>71027</v>
      </c>
      <c r="H25" s="118" t="s">
        <v>34</v>
      </c>
      <c r="I25" s="135" t="s">
        <v>11</v>
      </c>
    </row>
    <row r="26" spans="1:17" ht="15.75">
      <c r="A26" s="12" t="s">
        <v>21</v>
      </c>
      <c r="B26" s="13"/>
      <c r="C26" s="13"/>
      <c r="D26" s="13"/>
      <c r="E26" s="13"/>
      <c r="F26" s="13"/>
      <c r="G26" s="13"/>
      <c r="H26" s="13"/>
      <c r="I26" s="14" t="s">
        <v>22</v>
      </c>
      <c r="Q26" s="85"/>
    </row>
    <row r="27" spans="1:17" ht="17.25">
      <c r="A27" s="69" t="s">
        <v>40</v>
      </c>
      <c r="B27" s="72">
        <f t="shared" ref="B27" si="14">SUM(B28:B29)</f>
        <v>555572</v>
      </c>
      <c r="C27" s="72">
        <f t="shared" ref="C27" si="15">SUM(C28:C29)</f>
        <v>57620</v>
      </c>
      <c r="D27" s="72">
        <f>SUM(D28:D29)</f>
        <v>773935</v>
      </c>
      <c r="E27" s="72">
        <f t="shared" ref="E27" si="16">SUM(E28:E29)</f>
        <v>46414</v>
      </c>
      <c r="F27" s="72">
        <f t="shared" ref="F27" si="17">SUM(F28:F29)</f>
        <v>109772</v>
      </c>
      <c r="G27" s="72">
        <f t="shared" ref="G27" si="18">SUM(G28:G29)</f>
        <v>209666</v>
      </c>
      <c r="H27" s="72">
        <f>SUM(B27:G27)</f>
        <v>1752979</v>
      </c>
      <c r="I27" s="16" t="s">
        <v>0</v>
      </c>
      <c r="K27" s="18"/>
      <c r="L27" s="82"/>
      <c r="N27" s="21"/>
      <c r="O27" s="21"/>
      <c r="P27" s="21"/>
    </row>
    <row r="28" spans="1:17">
      <c r="A28" s="76" t="s">
        <v>5</v>
      </c>
      <c r="B28" s="118">
        <f>SUM(B31,B34)</f>
        <v>291925</v>
      </c>
      <c r="C28" s="118">
        <v>31231</v>
      </c>
      <c r="D28" s="118">
        <v>506557</v>
      </c>
      <c r="E28" s="118">
        <f t="shared" ref="E28:G28" si="19">SUM(E31,E34)</f>
        <v>26907</v>
      </c>
      <c r="F28" s="118">
        <f t="shared" si="19"/>
        <v>59128</v>
      </c>
      <c r="G28" s="123">
        <f t="shared" si="19"/>
        <v>116697</v>
      </c>
      <c r="H28" s="118">
        <f t="shared" ref="H28:H29" si="20">SUM(B28:G28)</f>
        <v>1032445</v>
      </c>
      <c r="I28" s="135" t="s">
        <v>10</v>
      </c>
    </row>
    <row r="29" spans="1:17">
      <c r="A29" s="77" t="s">
        <v>7</v>
      </c>
      <c r="B29" s="118">
        <f>SUM(B32,B35)</f>
        <v>263647</v>
      </c>
      <c r="C29" s="118">
        <v>26389</v>
      </c>
      <c r="D29" s="118">
        <v>267378</v>
      </c>
      <c r="E29" s="118">
        <f t="shared" ref="E29:G29" si="21">SUM(E32,E35)</f>
        <v>19507</v>
      </c>
      <c r="F29" s="118">
        <f t="shared" si="21"/>
        <v>50644</v>
      </c>
      <c r="G29" s="123">
        <f t="shared" si="21"/>
        <v>92969</v>
      </c>
      <c r="H29" s="118">
        <f t="shared" si="20"/>
        <v>720534</v>
      </c>
      <c r="I29" s="135" t="s">
        <v>11</v>
      </c>
    </row>
    <row r="30" spans="1:17">
      <c r="A30" s="44" t="s">
        <v>4</v>
      </c>
      <c r="B30" s="118">
        <f>SUM(B31:B32)</f>
        <v>87242</v>
      </c>
      <c r="C30" s="118" t="s">
        <v>35</v>
      </c>
      <c r="D30" s="118" t="s">
        <v>35</v>
      </c>
      <c r="E30" s="118">
        <f t="shared" ref="E30:G30" si="22">SUM(E31:E32)</f>
        <v>39403</v>
      </c>
      <c r="F30" s="123">
        <f t="shared" si="22"/>
        <v>20093</v>
      </c>
      <c r="G30" s="123">
        <f t="shared" si="22"/>
        <v>54628</v>
      </c>
      <c r="H30" s="118" t="s">
        <v>34</v>
      </c>
      <c r="I30" s="16" t="s">
        <v>6</v>
      </c>
    </row>
    <row r="31" spans="1:17">
      <c r="A31" s="76" t="s">
        <v>5</v>
      </c>
      <c r="B31" s="119">
        <v>49646</v>
      </c>
      <c r="C31" s="119" t="s">
        <v>35</v>
      </c>
      <c r="D31" s="119" t="s">
        <v>35</v>
      </c>
      <c r="E31" s="119">
        <v>23085</v>
      </c>
      <c r="F31" s="120">
        <v>12122</v>
      </c>
      <c r="G31" s="120">
        <v>36795</v>
      </c>
      <c r="H31" s="118" t="s">
        <v>34</v>
      </c>
      <c r="I31" s="135" t="s">
        <v>10</v>
      </c>
    </row>
    <row r="32" spans="1:17">
      <c r="A32" s="77" t="s">
        <v>7</v>
      </c>
      <c r="B32" s="119">
        <v>37596</v>
      </c>
      <c r="C32" s="119" t="s">
        <v>35</v>
      </c>
      <c r="D32" s="119" t="s">
        <v>35</v>
      </c>
      <c r="E32" s="119">
        <v>16318</v>
      </c>
      <c r="F32" s="120">
        <v>7971</v>
      </c>
      <c r="G32" s="120">
        <v>17833</v>
      </c>
      <c r="H32" s="118" t="s">
        <v>34</v>
      </c>
      <c r="I32" s="135" t="s">
        <v>11</v>
      </c>
    </row>
    <row r="33" spans="1:16">
      <c r="A33" s="44" t="s">
        <v>8</v>
      </c>
      <c r="B33" s="118">
        <f>SUM(B34:B35)</f>
        <v>468330</v>
      </c>
      <c r="C33" s="118" t="s">
        <v>35</v>
      </c>
      <c r="D33" s="118" t="s">
        <v>35</v>
      </c>
      <c r="E33" s="118">
        <f t="shared" ref="E33:G33" si="23">SUM(E34:E35)</f>
        <v>7011</v>
      </c>
      <c r="F33" s="123">
        <f t="shared" si="23"/>
        <v>89679</v>
      </c>
      <c r="G33" s="123">
        <f t="shared" si="23"/>
        <v>155038</v>
      </c>
      <c r="H33" s="118" t="s">
        <v>34</v>
      </c>
      <c r="I33" s="16" t="s">
        <v>9</v>
      </c>
    </row>
    <row r="34" spans="1:16">
      <c r="A34" s="76" t="s">
        <v>5</v>
      </c>
      <c r="B34" s="119">
        <v>242279</v>
      </c>
      <c r="C34" s="119" t="s">
        <v>35</v>
      </c>
      <c r="D34" s="119" t="s">
        <v>35</v>
      </c>
      <c r="E34" s="119">
        <v>3822</v>
      </c>
      <c r="F34" s="120">
        <v>47006</v>
      </c>
      <c r="G34" s="120">
        <v>79902</v>
      </c>
      <c r="H34" s="118" t="s">
        <v>34</v>
      </c>
      <c r="I34" s="135" t="s">
        <v>10</v>
      </c>
    </row>
    <row r="35" spans="1:16">
      <c r="A35" s="77" t="s">
        <v>7</v>
      </c>
      <c r="B35" s="119">
        <v>226051</v>
      </c>
      <c r="C35" s="119" t="s">
        <v>35</v>
      </c>
      <c r="D35" s="119" t="s">
        <v>35</v>
      </c>
      <c r="E35" s="119">
        <v>3189</v>
      </c>
      <c r="F35" s="120">
        <v>42673</v>
      </c>
      <c r="G35" s="120">
        <v>75136</v>
      </c>
      <c r="H35" s="118" t="s">
        <v>34</v>
      </c>
      <c r="I35" s="135" t="s">
        <v>11</v>
      </c>
    </row>
    <row r="36" spans="1:16" ht="15.75">
      <c r="A36" s="12" t="s">
        <v>252</v>
      </c>
      <c r="B36" s="121"/>
      <c r="C36" s="121"/>
      <c r="D36" s="122"/>
      <c r="E36" s="121"/>
      <c r="F36" s="121"/>
      <c r="G36" s="121"/>
      <c r="H36" s="121"/>
      <c r="I36" s="14" t="s">
        <v>251</v>
      </c>
    </row>
    <row r="37" spans="1:16" ht="17.25">
      <c r="A37" s="69" t="s">
        <v>40</v>
      </c>
      <c r="B37" s="72">
        <f>SUM(B40,B43)</f>
        <v>570788</v>
      </c>
      <c r="C37" s="72">
        <f t="shared" ref="C37:G37" si="24">SUM(C38:C39)</f>
        <v>61538</v>
      </c>
      <c r="D37" s="72">
        <f>SUM(D38:D39)</f>
        <v>778550</v>
      </c>
      <c r="E37" s="72">
        <f t="shared" si="24"/>
        <v>51545</v>
      </c>
      <c r="F37" s="72">
        <f t="shared" si="24"/>
        <v>125539</v>
      </c>
      <c r="G37" s="72">
        <f t="shared" si="24"/>
        <v>219315</v>
      </c>
      <c r="H37" s="72">
        <f>SUM(B37:G37)</f>
        <v>1807275</v>
      </c>
      <c r="I37" s="16" t="s">
        <v>0</v>
      </c>
      <c r="K37" s="18"/>
      <c r="L37" s="82"/>
      <c r="N37" s="21"/>
      <c r="O37" s="21"/>
      <c r="P37" s="21"/>
    </row>
    <row r="38" spans="1:16">
      <c r="A38" s="76" t="s">
        <v>5</v>
      </c>
      <c r="B38" s="72">
        <f t="shared" ref="B38:B39" si="25">SUM(B41,B44)</f>
        <v>299161</v>
      </c>
      <c r="C38" s="118">
        <v>33237</v>
      </c>
      <c r="D38" s="118">
        <v>518465</v>
      </c>
      <c r="E38" s="72">
        <f t="shared" ref="E38:G38" si="26">SUM(E41,E44)</f>
        <v>30008</v>
      </c>
      <c r="F38" s="72">
        <f t="shared" si="26"/>
        <v>67417</v>
      </c>
      <c r="G38" s="118">
        <f t="shared" si="26"/>
        <v>122129</v>
      </c>
      <c r="H38" s="118">
        <f t="shared" ref="H38:H39" si="27">SUM(B38:G38)</f>
        <v>1070417</v>
      </c>
      <c r="I38" s="135" t="s">
        <v>10</v>
      </c>
    </row>
    <row r="39" spans="1:16">
      <c r="A39" s="77" t="s">
        <v>7</v>
      </c>
      <c r="B39" s="72">
        <f t="shared" si="25"/>
        <v>271627</v>
      </c>
      <c r="C39" s="118">
        <v>28301</v>
      </c>
      <c r="D39" s="118">
        <v>260085</v>
      </c>
      <c r="E39" s="72">
        <f t="shared" ref="E39:G39" si="28">SUM(E42,E45)</f>
        <v>21537</v>
      </c>
      <c r="F39" s="72">
        <f t="shared" si="28"/>
        <v>58122</v>
      </c>
      <c r="G39" s="118">
        <f t="shared" si="28"/>
        <v>97186</v>
      </c>
      <c r="H39" s="118">
        <f t="shared" si="27"/>
        <v>736858</v>
      </c>
      <c r="I39" s="135" t="s">
        <v>11</v>
      </c>
    </row>
    <row r="40" spans="1:16">
      <c r="A40" s="44" t="s">
        <v>4</v>
      </c>
      <c r="B40" s="118">
        <f>SUM(B41:B42)</f>
        <v>92291</v>
      </c>
      <c r="C40" s="118" t="s">
        <v>34</v>
      </c>
      <c r="D40" s="118" t="s">
        <v>35</v>
      </c>
      <c r="E40" s="72">
        <f t="shared" ref="E40:G40" si="29">SUM(E41:E42)</f>
        <v>43638</v>
      </c>
      <c r="F40" s="72">
        <f t="shared" si="29"/>
        <v>22645</v>
      </c>
      <c r="G40" s="123">
        <f t="shared" si="29"/>
        <v>58206</v>
      </c>
      <c r="H40" s="118" t="s">
        <v>34</v>
      </c>
      <c r="I40" s="16" t="s">
        <v>6</v>
      </c>
    </row>
    <row r="41" spans="1:16">
      <c r="A41" s="76" t="s">
        <v>5</v>
      </c>
      <c r="B41" s="120">
        <v>52256</v>
      </c>
      <c r="C41" s="119" t="s">
        <v>34</v>
      </c>
      <c r="D41" s="119" t="s">
        <v>35</v>
      </c>
      <c r="E41" s="119">
        <v>25698</v>
      </c>
      <c r="F41" s="119">
        <v>13563</v>
      </c>
      <c r="G41" s="120">
        <v>39044</v>
      </c>
      <c r="H41" s="118" t="s">
        <v>34</v>
      </c>
      <c r="I41" s="135" t="s">
        <v>10</v>
      </c>
    </row>
    <row r="42" spans="1:16">
      <c r="A42" s="77" t="s">
        <v>7</v>
      </c>
      <c r="B42" s="120">
        <v>40035</v>
      </c>
      <c r="C42" s="119" t="s">
        <v>34</v>
      </c>
      <c r="D42" s="119" t="s">
        <v>35</v>
      </c>
      <c r="E42" s="119">
        <v>17940</v>
      </c>
      <c r="F42" s="119">
        <v>9082</v>
      </c>
      <c r="G42" s="120">
        <v>19162</v>
      </c>
      <c r="H42" s="118" t="s">
        <v>34</v>
      </c>
      <c r="I42" s="135" t="s">
        <v>11</v>
      </c>
    </row>
    <row r="43" spans="1:16">
      <c r="A43" s="44" t="s">
        <v>8</v>
      </c>
      <c r="B43" s="118">
        <f>SUM(B44:B45)</f>
        <v>478497</v>
      </c>
      <c r="C43" s="118" t="s">
        <v>34</v>
      </c>
      <c r="D43" s="118" t="s">
        <v>35</v>
      </c>
      <c r="E43" s="118">
        <f t="shared" ref="E43:G43" si="30">SUM(E44:E45)</f>
        <v>7907</v>
      </c>
      <c r="F43" s="118">
        <f t="shared" si="30"/>
        <v>102894</v>
      </c>
      <c r="G43" s="123">
        <f t="shared" si="30"/>
        <v>161109</v>
      </c>
      <c r="H43" s="118" t="s">
        <v>34</v>
      </c>
      <c r="I43" s="16" t="s">
        <v>9</v>
      </c>
    </row>
    <row r="44" spans="1:16">
      <c r="A44" s="76" t="s">
        <v>5</v>
      </c>
      <c r="B44" s="120">
        <v>246905</v>
      </c>
      <c r="C44" s="119" t="s">
        <v>34</v>
      </c>
      <c r="D44" s="119" t="s">
        <v>35</v>
      </c>
      <c r="E44" s="119">
        <v>4310</v>
      </c>
      <c r="F44" s="120">
        <v>53854</v>
      </c>
      <c r="G44" s="120">
        <v>83085</v>
      </c>
      <c r="H44" s="118" t="s">
        <v>34</v>
      </c>
      <c r="I44" s="135" t="s">
        <v>10</v>
      </c>
    </row>
    <row r="45" spans="1:16">
      <c r="A45" s="77" t="s">
        <v>7</v>
      </c>
      <c r="B45" s="119">
        <v>231592</v>
      </c>
      <c r="C45" s="119" t="s">
        <v>34</v>
      </c>
      <c r="D45" s="119" t="s">
        <v>35</v>
      </c>
      <c r="E45" s="119">
        <v>3597</v>
      </c>
      <c r="F45" s="120">
        <v>49040</v>
      </c>
      <c r="G45" s="120">
        <v>78024</v>
      </c>
      <c r="H45" s="118" t="s">
        <v>34</v>
      </c>
      <c r="I45" s="135" t="s">
        <v>11</v>
      </c>
    </row>
    <row r="46" spans="1:16" ht="15.75">
      <c r="A46" s="12" t="s">
        <v>399</v>
      </c>
      <c r="B46" s="121"/>
      <c r="C46" s="121"/>
      <c r="D46" s="122"/>
      <c r="E46" s="121"/>
      <c r="F46" s="121"/>
      <c r="G46" s="121"/>
      <c r="H46" s="121"/>
      <c r="I46" s="14" t="s">
        <v>400</v>
      </c>
    </row>
    <row r="47" spans="1:16">
      <c r="A47" s="69" t="s">
        <v>40</v>
      </c>
      <c r="B47" s="72">
        <f>SUM(B50,B53)</f>
        <v>626101</v>
      </c>
      <c r="C47" s="72">
        <f>SUM(C48:C49)</f>
        <v>65166</v>
      </c>
      <c r="D47" s="72">
        <f>SUM(D48:D49)</f>
        <v>846996</v>
      </c>
      <c r="E47" s="72">
        <f>SUM(E48:E49)</f>
        <v>53604</v>
      </c>
      <c r="F47" s="72">
        <f>SUM(F50,F53)</f>
        <v>135485</v>
      </c>
      <c r="G47" s="72">
        <f>SUM(G50,G53)</f>
        <v>221013</v>
      </c>
      <c r="H47" s="72">
        <f>SUM(B47:G47)</f>
        <v>1948365</v>
      </c>
      <c r="I47" s="16" t="s">
        <v>0</v>
      </c>
    </row>
    <row r="48" spans="1:16">
      <c r="A48" s="76" t="s">
        <v>5</v>
      </c>
      <c r="B48" s="118">
        <f>SUM(B51,B54)</f>
        <v>327612</v>
      </c>
      <c r="C48" s="118">
        <v>34925</v>
      </c>
      <c r="D48" s="118">
        <v>543748</v>
      </c>
      <c r="E48" s="72">
        <f>SUM(E51,E54)</f>
        <v>31366</v>
      </c>
      <c r="F48" s="72">
        <f>SUM(F51,F54)</f>
        <v>72471</v>
      </c>
      <c r="G48" s="72">
        <f>SUM(G51,G54)</f>
        <v>123942</v>
      </c>
      <c r="H48" s="72">
        <f t="shared" ref="H48:H49" si="31">SUM(B48:G48)</f>
        <v>1134064</v>
      </c>
      <c r="I48" s="135" t="s">
        <v>10</v>
      </c>
    </row>
    <row r="49" spans="1:9">
      <c r="A49" s="77" t="s">
        <v>7</v>
      </c>
      <c r="B49" s="118">
        <f>SUM(B52,B55)</f>
        <v>298489</v>
      </c>
      <c r="C49" s="118">
        <v>30241</v>
      </c>
      <c r="D49" s="118">
        <v>303248</v>
      </c>
      <c r="E49" s="72">
        <f>SUM(E52,E55)</f>
        <v>22238</v>
      </c>
      <c r="F49" s="72">
        <f>SUM(F55,F52)</f>
        <v>63014</v>
      </c>
      <c r="G49" s="72">
        <f>SUM(G55,G52)</f>
        <v>97071</v>
      </c>
      <c r="H49" s="72">
        <f t="shared" si="31"/>
        <v>814301</v>
      </c>
      <c r="I49" s="135" t="s">
        <v>11</v>
      </c>
    </row>
    <row r="50" spans="1:9">
      <c r="A50" s="44" t="s">
        <v>4</v>
      </c>
      <c r="B50" s="118">
        <f>SUM(B51:B52)</f>
        <v>99226</v>
      </c>
      <c r="C50" s="118" t="s">
        <v>34</v>
      </c>
      <c r="D50" s="118" t="s">
        <v>34</v>
      </c>
      <c r="E50" s="72">
        <f>SUM(E51:E52)</f>
        <v>44163</v>
      </c>
      <c r="F50" s="72">
        <f>SUM(F51:F52)</f>
        <v>24323</v>
      </c>
      <c r="G50" s="72">
        <f>SUM(G51:G52)</f>
        <v>59160</v>
      </c>
      <c r="H50" s="118" t="s">
        <v>34</v>
      </c>
      <c r="I50" s="16" t="s">
        <v>6</v>
      </c>
    </row>
    <row r="51" spans="1:9">
      <c r="A51" s="76" t="s">
        <v>5</v>
      </c>
      <c r="B51" s="120">
        <v>55777</v>
      </c>
      <c r="C51" s="119" t="s">
        <v>34</v>
      </c>
      <c r="D51" s="119" t="s">
        <v>34</v>
      </c>
      <c r="E51" s="119">
        <v>26353</v>
      </c>
      <c r="F51" s="119">
        <v>14447</v>
      </c>
      <c r="G51" s="120">
        <v>39860</v>
      </c>
      <c r="H51" s="118" t="s">
        <v>34</v>
      </c>
      <c r="I51" s="135" t="s">
        <v>10</v>
      </c>
    </row>
    <row r="52" spans="1:9">
      <c r="A52" s="77" t="s">
        <v>7</v>
      </c>
      <c r="B52" s="120">
        <v>43449</v>
      </c>
      <c r="C52" s="119" t="s">
        <v>34</v>
      </c>
      <c r="D52" s="119" t="s">
        <v>34</v>
      </c>
      <c r="E52" s="119">
        <v>17810</v>
      </c>
      <c r="F52" s="119">
        <v>9876</v>
      </c>
      <c r="G52" s="120">
        <v>19300</v>
      </c>
      <c r="H52" s="118" t="s">
        <v>34</v>
      </c>
      <c r="I52" s="135" t="s">
        <v>11</v>
      </c>
    </row>
    <row r="53" spans="1:9">
      <c r="A53" s="44" t="s">
        <v>8</v>
      </c>
      <c r="B53" s="118">
        <f>SUM(B54:B55)</f>
        <v>526875</v>
      </c>
      <c r="C53" s="118" t="s">
        <v>34</v>
      </c>
      <c r="D53" s="118" t="s">
        <v>34</v>
      </c>
      <c r="E53" s="118">
        <f>SUM(E54:E55)</f>
        <v>9441</v>
      </c>
      <c r="F53" s="118">
        <f>SUM(F54:F55)</f>
        <v>111162</v>
      </c>
      <c r="G53" s="118">
        <f>SUM(G54:G55)</f>
        <v>161853</v>
      </c>
      <c r="H53" s="118" t="s">
        <v>34</v>
      </c>
      <c r="I53" s="16" t="s">
        <v>9</v>
      </c>
    </row>
    <row r="54" spans="1:9">
      <c r="A54" s="76" t="s">
        <v>5</v>
      </c>
      <c r="B54" s="120">
        <v>271835</v>
      </c>
      <c r="C54" s="119" t="s">
        <v>34</v>
      </c>
      <c r="D54" s="119" t="s">
        <v>34</v>
      </c>
      <c r="E54" s="119">
        <v>5013</v>
      </c>
      <c r="F54" s="120">
        <v>58024</v>
      </c>
      <c r="G54" s="120">
        <v>84082</v>
      </c>
      <c r="H54" s="118" t="s">
        <v>34</v>
      </c>
      <c r="I54" s="135" t="s">
        <v>10</v>
      </c>
    </row>
    <row r="55" spans="1:9">
      <c r="A55" s="77" t="s">
        <v>7</v>
      </c>
      <c r="B55" s="79">
        <v>255040</v>
      </c>
      <c r="C55" s="119" t="s">
        <v>34</v>
      </c>
      <c r="D55" s="119" t="s">
        <v>34</v>
      </c>
      <c r="E55" s="79">
        <v>4428</v>
      </c>
      <c r="F55" s="79">
        <v>53138</v>
      </c>
      <c r="G55" s="79">
        <v>77771</v>
      </c>
      <c r="H55" s="118" t="s">
        <v>34</v>
      </c>
      <c r="I55" s="135" t="s">
        <v>11</v>
      </c>
    </row>
    <row r="56" spans="1:9" ht="15.75">
      <c r="A56" s="12" t="s">
        <v>406</v>
      </c>
      <c r="B56" s="121"/>
      <c r="C56" s="121"/>
      <c r="D56" s="122"/>
      <c r="E56" s="121"/>
      <c r="F56" s="121"/>
      <c r="G56" s="121"/>
      <c r="H56" s="121"/>
      <c r="I56" s="14" t="s">
        <v>407</v>
      </c>
    </row>
    <row r="57" spans="1:9">
      <c r="A57" s="69" t="s">
        <v>40</v>
      </c>
      <c r="B57" s="72">
        <v>631894</v>
      </c>
      <c r="C57" s="72"/>
      <c r="D57" s="72">
        <f>SUM(D58:D59)</f>
        <v>788746</v>
      </c>
      <c r="E57" s="72">
        <f>SUM(E60,E63)</f>
        <v>53550</v>
      </c>
      <c r="F57" s="72">
        <f>SUM(F58:F59)</f>
        <v>143086</v>
      </c>
      <c r="G57" s="72">
        <f>SUM(G58:G59)</f>
        <v>227236</v>
      </c>
      <c r="H57" s="72"/>
      <c r="I57" s="16" t="s">
        <v>0</v>
      </c>
    </row>
    <row r="58" spans="1:9">
      <c r="A58" s="76" t="s">
        <v>5</v>
      </c>
      <c r="B58" s="118" t="s">
        <v>34</v>
      </c>
      <c r="C58" s="118"/>
      <c r="D58" s="72">
        <v>517573</v>
      </c>
      <c r="E58" s="72">
        <f t="shared" ref="E58:E59" si="32">SUM(E61,E64)</f>
        <v>31310</v>
      </c>
      <c r="F58" s="72">
        <f>SUM(F61,F64)</f>
        <v>76484</v>
      </c>
      <c r="G58" s="72">
        <f>SUM(G61,G64)</f>
        <v>128943</v>
      </c>
      <c r="H58" s="118"/>
      <c r="I58" s="135" t="s">
        <v>10</v>
      </c>
    </row>
    <row r="59" spans="1:9">
      <c r="A59" s="77" t="s">
        <v>7</v>
      </c>
      <c r="B59" s="118" t="s">
        <v>34</v>
      </c>
      <c r="C59" s="118"/>
      <c r="D59" s="118">
        <v>271173</v>
      </c>
      <c r="E59" s="72">
        <f t="shared" si="32"/>
        <v>22240</v>
      </c>
      <c r="F59" s="72">
        <f>SUM(F62,F65)</f>
        <v>66602</v>
      </c>
      <c r="G59" s="72">
        <f>SUM(G62,G65)</f>
        <v>98293</v>
      </c>
      <c r="H59" s="118"/>
      <c r="I59" s="135" t="s">
        <v>11</v>
      </c>
    </row>
    <row r="60" spans="1:9">
      <c r="A60" s="44" t="s">
        <v>4</v>
      </c>
      <c r="B60" s="118" t="s">
        <v>34</v>
      </c>
      <c r="C60" s="118"/>
      <c r="D60" s="118" t="s">
        <v>34</v>
      </c>
      <c r="E60" s="72">
        <f>SUM(E61:E62)</f>
        <v>44015</v>
      </c>
      <c r="F60" s="72">
        <f>SUM(F61:F62)</f>
        <v>25607</v>
      </c>
      <c r="G60" s="72">
        <f>SUM(G61:G62)</f>
        <v>60694</v>
      </c>
      <c r="H60" s="118"/>
      <c r="I60" s="16" t="s">
        <v>6</v>
      </c>
    </row>
    <row r="61" spans="1:9">
      <c r="A61" s="76" t="s">
        <v>5</v>
      </c>
      <c r="B61" s="119" t="s">
        <v>34</v>
      </c>
      <c r="C61" s="119"/>
      <c r="D61" s="119" t="s">
        <v>34</v>
      </c>
      <c r="E61" s="119">
        <v>26355</v>
      </c>
      <c r="F61" s="119">
        <v>15163</v>
      </c>
      <c r="G61" s="120">
        <v>40822</v>
      </c>
      <c r="H61" s="118"/>
      <c r="I61" s="135" t="s">
        <v>10</v>
      </c>
    </row>
    <row r="62" spans="1:9">
      <c r="A62" s="77" t="s">
        <v>7</v>
      </c>
      <c r="B62" s="119" t="s">
        <v>34</v>
      </c>
      <c r="C62" s="119"/>
      <c r="D62" s="119" t="s">
        <v>34</v>
      </c>
      <c r="E62" s="119">
        <v>17660</v>
      </c>
      <c r="F62" s="119">
        <v>10444</v>
      </c>
      <c r="G62" s="120">
        <v>19872</v>
      </c>
      <c r="H62" s="118"/>
      <c r="I62" s="135" t="s">
        <v>11</v>
      </c>
    </row>
    <row r="63" spans="1:9">
      <c r="A63" s="44" t="s">
        <v>8</v>
      </c>
      <c r="B63" s="118" t="s">
        <v>34</v>
      </c>
      <c r="C63" s="118"/>
      <c r="D63" s="118" t="s">
        <v>34</v>
      </c>
      <c r="E63" s="118">
        <f>SUM(E64:E65)</f>
        <v>9535</v>
      </c>
      <c r="F63" s="118">
        <f>SUM(F64:F65)</f>
        <v>117479</v>
      </c>
      <c r="G63" s="118">
        <f>SUM(G64:G65)</f>
        <v>166542</v>
      </c>
      <c r="H63" s="118"/>
      <c r="I63" s="16" t="s">
        <v>9</v>
      </c>
    </row>
    <row r="64" spans="1:9">
      <c r="A64" s="76" t="s">
        <v>5</v>
      </c>
      <c r="B64" s="119" t="s">
        <v>34</v>
      </c>
      <c r="C64" s="119"/>
      <c r="D64" s="119" t="s">
        <v>34</v>
      </c>
      <c r="E64" s="119">
        <v>4955</v>
      </c>
      <c r="F64" s="120">
        <v>61321</v>
      </c>
      <c r="G64" s="120">
        <v>88121</v>
      </c>
      <c r="H64" s="118"/>
      <c r="I64" s="135" t="s">
        <v>10</v>
      </c>
    </row>
    <row r="65" spans="1:20" ht="15.75" thickBot="1">
      <c r="A65" s="80" t="s">
        <v>7</v>
      </c>
      <c r="B65" s="81" t="s">
        <v>34</v>
      </c>
      <c r="C65" s="81"/>
      <c r="D65" s="81" t="s">
        <v>34</v>
      </c>
      <c r="E65" s="81">
        <v>4580</v>
      </c>
      <c r="F65" s="81">
        <v>56158</v>
      </c>
      <c r="G65" s="81">
        <v>78421</v>
      </c>
      <c r="H65" s="321"/>
      <c r="I65" s="136" t="s">
        <v>11</v>
      </c>
    </row>
    <row r="66" spans="1:20" ht="15.75" thickTop="1">
      <c r="A66" s="77"/>
      <c r="B66" s="79"/>
      <c r="C66" s="79"/>
      <c r="D66" s="79"/>
      <c r="E66" s="79"/>
      <c r="F66" s="79"/>
      <c r="G66" s="79"/>
      <c r="H66" s="74"/>
      <c r="I66" s="135"/>
    </row>
    <row r="67" spans="1:20" s="221" customFormat="1" ht="17.25">
      <c r="A67" s="1" t="s">
        <v>296</v>
      </c>
      <c r="B67" s="1"/>
      <c r="C67" s="1"/>
      <c r="D67" s="1"/>
      <c r="E67" s="1"/>
      <c r="F67" s="1"/>
      <c r="G67" s="1"/>
      <c r="H67" s="1"/>
      <c r="I67" s="1"/>
      <c r="K67" s="217"/>
      <c r="L67" s="217"/>
      <c r="M67" s="217"/>
      <c r="N67" s="217"/>
      <c r="O67" s="217"/>
      <c r="P67" s="217"/>
      <c r="Q67" s="217"/>
      <c r="R67" s="217"/>
    </row>
    <row r="68" spans="1:20" s="222" customFormat="1" ht="30" customHeight="1">
      <c r="A68" s="220" t="s">
        <v>297</v>
      </c>
      <c r="B68" s="220"/>
      <c r="C68" s="220"/>
      <c r="D68" s="220"/>
      <c r="E68" s="220"/>
      <c r="F68" s="220"/>
      <c r="G68" s="220"/>
      <c r="H68" s="220"/>
      <c r="I68" s="220"/>
      <c r="M68" s="218"/>
      <c r="N68" s="218"/>
      <c r="O68" s="218"/>
      <c r="P68" s="218"/>
      <c r="Q68" s="218"/>
      <c r="R68" s="218"/>
      <c r="S68" s="218"/>
      <c r="T68" s="223"/>
    </row>
    <row r="86" spans="1:20" s="221" customFormat="1" ht="30" customHeight="1">
      <c r="A86" s="1" t="s">
        <v>294</v>
      </c>
      <c r="B86" s="1"/>
      <c r="C86" s="1"/>
      <c r="D86" s="1"/>
      <c r="E86" s="1"/>
      <c r="F86" s="1"/>
      <c r="G86" s="1"/>
      <c r="H86" s="1"/>
      <c r="I86" s="1"/>
      <c r="K86" s="217"/>
      <c r="L86" s="217"/>
      <c r="M86" s="217"/>
      <c r="N86" s="217"/>
      <c r="O86" s="217"/>
      <c r="P86" s="217"/>
      <c r="Q86" s="217"/>
      <c r="R86" s="217"/>
    </row>
    <row r="87" spans="1:20" s="222" customFormat="1" ht="30" customHeight="1">
      <c r="A87" s="220" t="s">
        <v>295</v>
      </c>
      <c r="B87" s="220"/>
      <c r="C87" s="220"/>
      <c r="D87" s="220"/>
      <c r="E87" s="220"/>
      <c r="F87" s="220"/>
      <c r="G87" s="220"/>
      <c r="H87" s="220"/>
      <c r="I87" s="220"/>
      <c r="M87" s="218"/>
      <c r="N87" s="218"/>
      <c r="O87" s="218"/>
      <c r="P87" s="218"/>
      <c r="Q87" s="218"/>
      <c r="R87" s="218"/>
      <c r="S87" s="218"/>
      <c r="T87" s="223"/>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35" max="8" man="1"/>
    <brk id="66" max="8" man="1"/>
  </rowBreaks>
  <colBreaks count="1" manualBreakCount="1">
    <brk id="9" max="87"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3"/>
  <sheetViews>
    <sheetView showGridLines="0" rightToLeft="1" tabSelected="1" view="pageBreakPreview" zoomScaleNormal="100" zoomScaleSheetLayoutView="100" workbookViewId="0">
      <selection activeCell="A2" sqref="A2"/>
    </sheetView>
  </sheetViews>
  <sheetFormatPr defaultRowHeight="15"/>
  <cols>
    <col min="1" max="1" width="13.7109375" style="2" customWidth="1"/>
    <col min="2" max="7" width="9.7109375" style="2" customWidth="1"/>
    <col min="8" max="8" width="12.7109375" style="2" customWidth="1"/>
    <col min="9" max="9" width="14.85546875" style="2" customWidth="1"/>
    <col min="10" max="10" width="5.85546875" style="2" customWidth="1"/>
    <col min="11" max="14" width="9.140625" style="2"/>
    <col min="15" max="15" width="11.7109375" style="2" bestFit="1" customWidth="1"/>
    <col min="16" max="16" width="10.5703125" style="2" bestFit="1" customWidth="1"/>
    <col min="17" max="17" width="13.28515625" style="2" bestFit="1" customWidth="1"/>
    <col min="18" max="16384" width="9.140625" style="2"/>
  </cols>
  <sheetData>
    <row r="1" spans="1:23" s="224" customFormat="1" ht="17.25">
      <c r="A1" s="228" t="s">
        <v>204</v>
      </c>
      <c r="B1" s="228"/>
      <c r="C1" s="228"/>
      <c r="D1" s="228"/>
      <c r="E1" s="228"/>
      <c r="F1" s="228"/>
      <c r="G1" s="228"/>
      <c r="H1" s="228"/>
      <c r="I1" s="228"/>
      <c r="K1" s="225"/>
    </row>
    <row r="2" spans="1:23" s="226" customFormat="1" ht="15.75" customHeight="1">
      <c r="A2" s="369" t="s">
        <v>203</v>
      </c>
      <c r="B2" s="117"/>
      <c r="C2" s="117"/>
      <c r="D2" s="117"/>
      <c r="E2" s="117"/>
      <c r="F2" s="117"/>
      <c r="G2" s="117"/>
      <c r="H2" s="117"/>
      <c r="I2" s="117"/>
      <c r="P2" s="226" t="s">
        <v>50</v>
      </c>
    </row>
    <row r="3" spans="1:23" ht="15.75" customHeight="1">
      <c r="A3" s="10" t="s">
        <v>36</v>
      </c>
      <c r="B3" s="9"/>
      <c r="C3" s="4"/>
      <c r="D3" s="4"/>
      <c r="E3" s="8"/>
      <c r="F3" s="5"/>
      <c r="G3" s="5"/>
      <c r="H3" s="5"/>
      <c r="I3" s="11" t="s">
        <v>37</v>
      </c>
      <c r="O3" s="383" t="s">
        <v>1</v>
      </c>
      <c r="P3" s="383">
        <v>8.5</v>
      </c>
    </row>
    <row r="4" spans="1:23" ht="24" customHeight="1">
      <c r="A4" s="439" t="s">
        <v>15</v>
      </c>
      <c r="B4" s="215" t="s">
        <v>46</v>
      </c>
      <c r="C4" s="215" t="s">
        <v>45</v>
      </c>
      <c r="D4" s="215" t="s">
        <v>44</v>
      </c>
      <c r="E4" s="215" t="s">
        <v>43</v>
      </c>
      <c r="F4" s="215" t="s">
        <v>42</v>
      </c>
      <c r="G4" s="215" t="s">
        <v>41</v>
      </c>
      <c r="H4" s="440" t="s">
        <v>309</v>
      </c>
      <c r="I4" s="438" t="s">
        <v>16</v>
      </c>
      <c r="O4" s="383" t="s">
        <v>2</v>
      </c>
      <c r="P4" s="383">
        <v>8.6</v>
      </c>
    </row>
    <row r="5" spans="1:23" ht="19.5" customHeight="1">
      <c r="A5" s="439"/>
      <c r="B5" s="216" t="s">
        <v>38</v>
      </c>
      <c r="C5" s="216" t="s">
        <v>17</v>
      </c>
      <c r="D5" s="216" t="s">
        <v>39</v>
      </c>
      <c r="E5" s="216" t="s">
        <v>18</v>
      </c>
      <c r="F5" s="216" t="s">
        <v>19</v>
      </c>
      <c r="G5" s="216" t="s">
        <v>20</v>
      </c>
      <c r="H5" s="440"/>
      <c r="I5" s="438"/>
      <c r="O5" s="383" t="s">
        <v>3</v>
      </c>
      <c r="P5" s="383">
        <v>8.9</v>
      </c>
      <c r="U5" s="2" t="s">
        <v>40</v>
      </c>
      <c r="V5" s="2" t="s">
        <v>5</v>
      </c>
      <c r="W5" s="2" t="s">
        <v>7</v>
      </c>
    </row>
    <row r="6" spans="1:23" ht="15.75">
      <c r="A6" s="12" t="s">
        <v>13</v>
      </c>
      <c r="B6" s="121"/>
      <c r="C6" s="121"/>
      <c r="D6" s="122"/>
      <c r="E6" s="121"/>
      <c r="F6" s="121"/>
      <c r="G6" s="121"/>
      <c r="H6" s="121"/>
      <c r="I6" s="15" t="s">
        <v>2</v>
      </c>
      <c r="O6" s="384" t="s">
        <v>22</v>
      </c>
      <c r="P6" s="384">
        <v>9.1</v>
      </c>
    </row>
    <row r="7" spans="1:23">
      <c r="A7" s="69" t="s">
        <v>40</v>
      </c>
      <c r="B7" s="72">
        <f>SUM('T04'!B7,'T05'!B7)</f>
        <v>718833</v>
      </c>
      <c r="C7" s="72">
        <f>SUM('T04'!C7,'T05'!C7)</f>
        <v>180407</v>
      </c>
      <c r="D7" s="72">
        <f>SUM('T04'!D7,'T05'!D7)</f>
        <v>6388538</v>
      </c>
      <c r="E7" s="72">
        <f>SUM('T04'!E7,'T05'!E7)</f>
        <v>554177</v>
      </c>
      <c r="F7" s="72">
        <f>SUM('T04'!F7,'T05'!F7)</f>
        <v>178265</v>
      </c>
      <c r="G7" s="72">
        <f>SUM('T04'!G7,'T05'!G7)</f>
        <v>499365</v>
      </c>
      <c r="H7" s="72">
        <f>SUM('T04'!H7,'T05'!H7)</f>
        <v>8519585</v>
      </c>
      <c r="I7" s="16" t="s">
        <v>0</v>
      </c>
      <c r="K7" s="18"/>
      <c r="O7" s="384" t="s">
        <v>251</v>
      </c>
      <c r="P7" s="384">
        <v>9.6999999999999993</v>
      </c>
      <c r="T7" s="2" t="s">
        <v>13</v>
      </c>
      <c r="V7" s="24">
        <v>51</v>
      </c>
      <c r="W7" s="24">
        <v>49</v>
      </c>
    </row>
    <row r="8" spans="1:23">
      <c r="A8" s="76" t="s">
        <v>5</v>
      </c>
      <c r="B8" s="72">
        <f>SUM('T04'!B8,'T05'!B8)</f>
        <v>366034</v>
      </c>
      <c r="C8" s="72">
        <f>SUM('T04'!C8,'T05'!C8)</f>
        <v>92079</v>
      </c>
      <c r="D8" s="72">
        <f>SUM('T04'!D8,'T05'!D8)</f>
        <v>3285965</v>
      </c>
      <c r="E8" s="72">
        <f>SUM('T04'!E8,'T05'!E8)</f>
        <v>281771</v>
      </c>
      <c r="F8" s="72">
        <f>SUM('T04'!F8,'T05'!F8)</f>
        <v>90941</v>
      </c>
      <c r="G8" s="230">
        <f>SUM('T04'!G8,'T05'!G8)</f>
        <v>251312</v>
      </c>
      <c r="H8" s="233">
        <f>SUM('T04'!H8,'T05'!H8)</f>
        <v>4368102</v>
      </c>
      <c r="I8" s="135" t="s">
        <v>10</v>
      </c>
      <c r="T8" s="2" t="s">
        <v>14</v>
      </c>
      <c r="V8" s="24">
        <v>51</v>
      </c>
      <c r="W8" s="24">
        <v>49</v>
      </c>
    </row>
    <row r="9" spans="1:23">
      <c r="A9" s="77" t="s">
        <v>7</v>
      </c>
      <c r="B9" s="72">
        <f>SUM('T04'!B9,'T05'!B9)</f>
        <v>352799</v>
      </c>
      <c r="C9" s="72">
        <f>SUM('T04'!C9,'T05'!C9)</f>
        <v>88328</v>
      </c>
      <c r="D9" s="72">
        <f>SUM('T04'!D9,'T05'!D9)</f>
        <v>3102573</v>
      </c>
      <c r="E9" s="72">
        <f>SUM('T04'!E9,'T05'!E9)</f>
        <v>272406</v>
      </c>
      <c r="F9" s="72">
        <f>SUM('T04'!F9,'T05'!F9)</f>
        <v>87324</v>
      </c>
      <c r="G9" s="230">
        <f>SUM('T04'!G9,'T05'!G9)</f>
        <v>248053</v>
      </c>
      <c r="H9" s="233">
        <f>SUM('T04'!H9,'T05'!H9)</f>
        <v>4151483</v>
      </c>
      <c r="I9" s="135" t="s">
        <v>11</v>
      </c>
      <c r="T9" s="2" t="s">
        <v>21</v>
      </c>
      <c r="V9" s="24">
        <v>51</v>
      </c>
      <c r="W9" s="24">
        <v>49</v>
      </c>
    </row>
    <row r="10" spans="1:23">
      <c r="A10" s="44" t="s">
        <v>4</v>
      </c>
      <c r="B10" s="72" t="s">
        <v>34</v>
      </c>
      <c r="C10" s="72" t="s">
        <v>35</v>
      </c>
      <c r="D10" s="72" t="s">
        <v>35</v>
      </c>
      <c r="E10" s="72">
        <f>SUM('T04'!E10,'T05'!E10)</f>
        <v>539321</v>
      </c>
      <c r="F10" s="72">
        <f>SUM('T04'!F10,'T05'!F10)</f>
        <v>68574</v>
      </c>
      <c r="G10" s="230">
        <v>318411</v>
      </c>
      <c r="H10" s="158" t="s">
        <v>34</v>
      </c>
      <c r="I10" s="16" t="s">
        <v>6</v>
      </c>
      <c r="O10" s="25" t="s">
        <v>5</v>
      </c>
      <c r="P10" s="25" t="s">
        <v>7</v>
      </c>
      <c r="Q10" s="25" t="s">
        <v>56</v>
      </c>
      <c r="T10" s="2" t="s">
        <v>252</v>
      </c>
      <c r="V10" s="55">
        <v>51</v>
      </c>
      <c r="W10" s="55">
        <v>49</v>
      </c>
    </row>
    <row r="11" spans="1:23">
      <c r="A11" s="406" t="s">
        <v>5</v>
      </c>
      <c r="B11" s="232" t="s">
        <v>34</v>
      </c>
      <c r="C11" s="232" t="s">
        <v>35</v>
      </c>
      <c r="D11" s="232" t="s">
        <v>35</v>
      </c>
      <c r="E11" s="232">
        <f>SUM('T04'!E11,'T05'!E11)</f>
        <v>274322</v>
      </c>
      <c r="F11" s="232">
        <f>SUM('T04'!F11,'T05'!F11)</f>
        <v>34644</v>
      </c>
      <c r="G11" s="232">
        <f>SUM('T04'!G11,'T05'!G11)</f>
        <v>159159</v>
      </c>
      <c r="H11" s="158" t="s">
        <v>34</v>
      </c>
      <c r="I11" s="135" t="s">
        <v>10</v>
      </c>
      <c r="O11" s="25" t="s">
        <v>10</v>
      </c>
      <c r="P11" s="25" t="s">
        <v>11</v>
      </c>
      <c r="Q11" s="25" t="s">
        <v>0</v>
      </c>
      <c r="T11" s="2" t="s">
        <v>399</v>
      </c>
      <c r="V11" s="55">
        <v>51</v>
      </c>
      <c r="W11" s="55">
        <v>49</v>
      </c>
    </row>
    <row r="12" spans="1:23">
      <c r="A12" s="77" t="s">
        <v>7</v>
      </c>
      <c r="B12" s="232" t="s">
        <v>34</v>
      </c>
      <c r="C12" s="232" t="s">
        <v>35</v>
      </c>
      <c r="D12" s="232" t="s">
        <v>35</v>
      </c>
      <c r="E12" s="232">
        <f>SUM('T04'!E12,'T05'!E12)</f>
        <v>264999</v>
      </c>
      <c r="F12" s="232">
        <f>SUM('T04'!F12,'T05'!F12)</f>
        <v>33930</v>
      </c>
      <c r="G12" s="232">
        <f>SUM('T04'!G12,'T05'!G12)</f>
        <v>159252</v>
      </c>
      <c r="H12" s="158" t="s">
        <v>34</v>
      </c>
      <c r="I12" s="135" t="s">
        <v>11</v>
      </c>
      <c r="N12" s="2" t="s">
        <v>2</v>
      </c>
      <c r="O12" s="23">
        <f>(H18/H17)*100</f>
        <v>51.034654343648576</v>
      </c>
      <c r="P12" s="23">
        <f>100-O12</f>
        <v>48.965345656351424</v>
      </c>
      <c r="Q12" s="23"/>
    </row>
    <row r="13" spans="1:23">
      <c r="A13" s="44" t="s">
        <v>8</v>
      </c>
      <c r="B13" s="72" t="s">
        <v>34</v>
      </c>
      <c r="C13" s="72" t="s">
        <v>35</v>
      </c>
      <c r="D13" s="72" t="s">
        <v>35</v>
      </c>
      <c r="E13" s="72">
        <f>SUM('T04'!E13,'T05'!E13)</f>
        <v>14856</v>
      </c>
      <c r="F13" s="72">
        <f>SUM('T04'!F13,'T05'!F13)</f>
        <v>109691</v>
      </c>
      <c r="G13" s="72">
        <f>SUM('T04'!G13,'T05'!G13)</f>
        <v>180954</v>
      </c>
      <c r="H13" s="158" t="s">
        <v>34</v>
      </c>
      <c r="I13" s="16" t="s">
        <v>9</v>
      </c>
      <c r="N13" s="2" t="s">
        <v>3</v>
      </c>
      <c r="O13" s="27">
        <f>(H28/H27)*100</f>
        <v>51.712078647767243</v>
      </c>
      <c r="P13" s="23">
        <f>100-O13</f>
        <v>48.287921352232757</v>
      </c>
      <c r="Q13" s="23"/>
    </row>
    <row r="14" spans="1:23">
      <c r="A14" s="76" t="s">
        <v>5</v>
      </c>
      <c r="B14" s="232" t="s">
        <v>34</v>
      </c>
      <c r="C14" s="232" t="s">
        <v>35</v>
      </c>
      <c r="D14" s="232" t="s">
        <v>35</v>
      </c>
      <c r="E14" s="232">
        <f>SUM('T04'!E14,'T05'!E14)</f>
        <v>7449</v>
      </c>
      <c r="F14" s="232">
        <f>SUM('T04'!F14,'T05'!F14)</f>
        <v>56297</v>
      </c>
      <c r="G14" s="232">
        <f>SUM('T04'!G14,'T05'!G14)</f>
        <v>92153</v>
      </c>
      <c r="H14" s="158" t="s">
        <v>34</v>
      </c>
      <c r="I14" s="135" t="s">
        <v>10</v>
      </c>
      <c r="N14" s="18" t="s">
        <v>22</v>
      </c>
      <c r="O14" s="23">
        <f>(H38/H37)*100</f>
        <v>52.376747024143569</v>
      </c>
      <c r="P14" s="23">
        <f>100-O14</f>
        <v>47.623252975856431</v>
      </c>
      <c r="Q14" s="23"/>
    </row>
    <row r="15" spans="1:23">
      <c r="A15" s="77" t="s">
        <v>7</v>
      </c>
      <c r="B15" s="232" t="s">
        <v>34</v>
      </c>
      <c r="C15" s="232" t="s">
        <v>35</v>
      </c>
      <c r="D15" s="232" t="s">
        <v>35</v>
      </c>
      <c r="E15" s="232">
        <f>SUM('T04'!E15,'T05'!E15)</f>
        <v>7407</v>
      </c>
      <c r="F15" s="232">
        <f>SUM('T04'!F15,'T05'!F15)</f>
        <v>53394</v>
      </c>
      <c r="G15" s="232">
        <f>SUM('T04'!G15,'T05'!G15)</f>
        <v>88801</v>
      </c>
      <c r="H15" s="158" t="s">
        <v>34</v>
      </c>
      <c r="I15" s="135" t="s">
        <v>11</v>
      </c>
      <c r="N15" s="18" t="s">
        <v>251</v>
      </c>
      <c r="O15" s="24">
        <v>51</v>
      </c>
      <c r="P15" s="24">
        <v>49</v>
      </c>
      <c r="Q15" s="23"/>
    </row>
    <row r="16" spans="1:23" ht="15.75">
      <c r="A16" s="12" t="s">
        <v>14</v>
      </c>
      <c r="B16" s="121"/>
      <c r="C16" s="121"/>
      <c r="D16" s="122"/>
      <c r="E16" s="121"/>
      <c r="F16" s="121"/>
      <c r="G16" s="121"/>
      <c r="H16" s="121"/>
      <c r="I16" s="14" t="s">
        <v>3</v>
      </c>
    </row>
    <row r="17" spans="1:23">
      <c r="A17" s="69" t="s">
        <v>40</v>
      </c>
      <c r="B17" s="72">
        <f>SUM('T04'!B17,'T05'!B17)</f>
        <v>754562</v>
      </c>
      <c r="C17" s="72">
        <f>SUM('T04'!C17,'T05'!C17)</f>
        <v>183558</v>
      </c>
      <c r="D17" s="72">
        <f>SUM('T04'!D17,'T05'!D17)</f>
        <v>6492351</v>
      </c>
      <c r="E17" s="72">
        <f>SUM('T04'!E17,'T05'!E17)</f>
        <v>556327</v>
      </c>
      <c r="F17" s="72">
        <f>SUM('T04'!F17,'T05'!F17)</f>
        <v>184948</v>
      </c>
      <c r="G17" s="72">
        <f>SUM('T04'!G17,'T05'!G17)</f>
        <v>514005</v>
      </c>
      <c r="H17" s="72">
        <f>SUM('T04'!H17,'T05'!H17)</f>
        <v>8685751</v>
      </c>
      <c r="I17" s="16" t="s">
        <v>0</v>
      </c>
      <c r="K17" s="18"/>
    </row>
    <row r="18" spans="1:23">
      <c r="A18" s="76" t="s">
        <v>5</v>
      </c>
      <c r="B18" s="72">
        <f>SUM('T04'!B18,'T05'!B18)</f>
        <v>384993</v>
      </c>
      <c r="C18" s="72">
        <f>SUM('T04'!C18,'T05'!C18)</f>
        <v>93625</v>
      </c>
      <c r="D18" s="72">
        <f>SUM('T04'!D18,'T05'!D18)</f>
        <v>3318102</v>
      </c>
      <c r="E18" s="72">
        <f>SUM('T04'!E18,'T05'!E18)</f>
        <v>282837</v>
      </c>
      <c r="F18" s="72">
        <f>SUM('T04'!F18,'T05'!F18)</f>
        <v>94345</v>
      </c>
      <c r="G18" s="72">
        <f>SUM('T04'!G18,'T05'!G18)</f>
        <v>258841</v>
      </c>
      <c r="H18" s="72">
        <f>SUM('T04'!H18,'T05'!H18)</f>
        <v>4432743</v>
      </c>
      <c r="I18" s="135" t="s">
        <v>10</v>
      </c>
      <c r="O18" s="25" t="s">
        <v>31</v>
      </c>
      <c r="P18" s="25" t="s">
        <v>32</v>
      </c>
      <c r="Q18" s="25" t="s">
        <v>56</v>
      </c>
    </row>
    <row r="19" spans="1:23">
      <c r="A19" s="77" t="s">
        <v>7</v>
      </c>
      <c r="B19" s="72">
        <f>SUM('T04'!B19,'T05'!B19)</f>
        <v>369569</v>
      </c>
      <c r="C19" s="72">
        <f>SUM('T04'!C19,'T05'!C19)</f>
        <v>89933</v>
      </c>
      <c r="D19" s="72">
        <f>SUM('T04'!D19,'T05'!D19)</f>
        <v>3174249</v>
      </c>
      <c r="E19" s="72">
        <f>SUM('T04'!E19,'T05'!E19)</f>
        <v>273490</v>
      </c>
      <c r="F19" s="72">
        <f>SUM('T04'!F19,'T05'!F19)</f>
        <v>90603</v>
      </c>
      <c r="G19" s="72">
        <f>SUM('T04'!G19,'T05'!G19)</f>
        <v>255164</v>
      </c>
      <c r="H19" s="72">
        <f>SUM('T04'!H19,'T05'!H19)</f>
        <v>4253008</v>
      </c>
      <c r="I19" s="135" t="s">
        <v>11</v>
      </c>
      <c r="O19" s="25" t="s">
        <v>57</v>
      </c>
      <c r="P19" s="25" t="s">
        <v>33</v>
      </c>
      <c r="Q19" s="25" t="s">
        <v>0</v>
      </c>
    </row>
    <row r="20" spans="1:23">
      <c r="A20" s="44" t="s">
        <v>4</v>
      </c>
      <c r="B20" s="72">
        <f>SUM('T04'!B20,'T05'!B20)</f>
        <v>274396</v>
      </c>
      <c r="C20" s="72" t="s">
        <v>35</v>
      </c>
      <c r="D20" s="72" t="s">
        <v>35</v>
      </c>
      <c r="E20" s="72">
        <f>SUM('T04'!E20,'T05'!E20)</f>
        <v>538476</v>
      </c>
      <c r="F20" s="72">
        <f>SUM('T04'!F20,'T05'!F20)</f>
        <v>69884</v>
      </c>
      <c r="G20" s="72">
        <f>SUM('T04'!G20,'T05'!G20)</f>
        <v>324778</v>
      </c>
      <c r="H20" s="158" t="s">
        <v>34</v>
      </c>
      <c r="I20" s="16" t="s">
        <v>6</v>
      </c>
      <c r="N20" s="2" t="s">
        <v>1</v>
      </c>
      <c r="O20" s="385">
        <v>6985293</v>
      </c>
      <c r="P20" s="385">
        <v>1473876</v>
      </c>
      <c r="Q20" s="386">
        <v>8459169</v>
      </c>
    </row>
    <row r="21" spans="1:23">
      <c r="A21" s="76" t="s">
        <v>5</v>
      </c>
      <c r="B21" s="232">
        <f>SUM('T04'!B21,'T05'!B21)</f>
        <v>137140</v>
      </c>
      <c r="C21" s="232" t="s">
        <v>35</v>
      </c>
      <c r="D21" s="232" t="s">
        <v>35</v>
      </c>
      <c r="E21" s="232">
        <f>SUM('T04'!E21,'T05'!E21)</f>
        <v>273977</v>
      </c>
      <c r="F21" s="232">
        <f>SUM('T04'!F21,'T05'!F21)</f>
        <v>35360</v>
      </c>
      <c r="G21" s="232">
        <f>SUM('T04'!G21,'T05'!G21)</f>
        <v>162601</v>
      </c>
      <c r="H21" s="158" t="s">
        <v>34</v>
      </c>
      <c r="I21" s="135" t="s">
        <v>10</v>
      </c>
      <c r="N21" s="2" t="s">
        <v>2</v>
      </c>
      <c r="O21" s="60">
        <v>7053784</v>
      </c>
      <c r="P21" s="60">
        <v>1519156</v>
      </c>
      <c r="Q21" s="61">
        <v>8626940</v>
      </c>
    </row>
    <row r="22" spans="1:23">
      <c r="A22" s="77" t="s">
        <v>7</v>
      </c>
      <c r="B22" s="232">
        <f>SUM('T04'!B22,'T05'!B22)</f>
        <v>137256</v>
      </c>
      <c r="C22" s="232" t="s">
        <v>35</v>
      </c>
      <c r="D22" s="232" t="s">
        <v>35</v>
      </c>
      <c r="E22" s="232">
        <f>SUM('T04'!E22,'T05'!E22)</f>
        <v>264499</v>
      </c>
      <c r="F22" s="232">
        <f>SUM('T04'!F22,'T05'!F22)</f>
        <v>34524</v>
      </c>
      <c r="G22" s="232">
        <f>SUM('T04'!G22,'T05'!G22)</f>
        <v>162177</v>
      </c>
      <c r="H22" s="158" t="s">
        <v>34</v>
      </c>
      <c r="I22" s="135" t="s">
        <v>11</v>
      </c>
      <c r="N22" s="2" t="s">
        <v>3</v>
      </c>
      <c r="O22" s="62">
        <v>7200258</v>
      </c>
      <c r="P22" s="60">
        <v>1673035</v>
      </c>
      <c r="Q22" s="61">
        <v>8873293</v>
      </c>
    </row>
    <row r="23" spans="1:23">
      <c r="A23" s="44" t="s">
        <v>8</v>
      </c>
      <c r="B23" s="72">
        <f>SUM('T04'!B23,'T05'!B23)</f>
        <v>480166</v>
      </c>
      <c r="C23" s="72" t="s">
        <v>35</v>
      </c>
      <c r="D23" s="72" t="s">
        <v>35</v>
      </c>
      <c r="E23" s="72">
        <f>SUM('T04'!E23,'T05'!E23)</f>
        <v>17851</v>
      </c>
      <c r="F23" s="72">
        <f>SUM('T04'!F23,'T05'!F23)</f>
        <v>115064</v>
      </c>
      <c r="G23" s="72">
        <f>SUM('T04'!G23,'T05'!G23)</f>
        <v>189227</v>
      </c>
      <c r="H23" s="158" t="s">
        <v>34</v>
      </c>
      <c r="I23" s="16" t="s">
        <v>9</v>
      </c>
      <c r="N23" s="2" t="s">
        <v>22</v>
      </c>
      <c r="O23" s="61">
        <v>7323389</v>
      </c>
      <c r="P23" s="61">
        <v>1745723</v>
      </c>
      <c r="Q23" s="61">
        <v>9069112</v>
      </c>
    </row>
    <row r="24" spans="1:23">
      <c r="A24" s="76" t="s">
        <v>5</v>
      </c>
      <c r="B24" s="232">
        <f>SUM('T04'!B24,'T05'!B24)</f>
        <v>247853</v>
      </c>
      <c r="C24" s="232" t="s">
        <v>35</v>
      </c>
      <c r="D24" s="232" t="s">
        <v>35</v>
      </c>
      <c r="E24" s="232">
        <f>SUM('T04'!E24,'T05'!E24)</f>
        <v>8860</v>
      </c>
      <c r="F24" s="232">
        <f>SUM('T04'!F24,'T05'!F24)</f>
        <v>58985</v>
      </c>
      <c r="G24" s="232">
        <f>SUM('T04'!G24,'T05'!G24)</f>
        <v>96240</v>
      </c>
      <c r="H24" s="158" t="s">
        <v>34</v>
      </c>
      <c r="I24" s="135" t="s">
        <v>10</v>
      </c>
      <c r="N24" s="18" t="s">
        <v>251</v>
      </c>
      <c r="O24" s="61">
        <v>7824269</v>
      </c>
      <c r="P24" s="61">
        <v>1897694</v>
      </c>
      <c r="Q24" s="241">
        <v>9721963</v>
      </c>
    </row>
    <row r="25" spans="1:23">
      <c r="A25" s="77" t="s">
        <v>7</v>
      </c>
      <c r="B25" s="232">
        <f>SUM('T04'!B25,'T05'!B25)</f>
        <v>232313</v>
      </c>
      <c r="C25" s="232" t="s">
        <v>35</v>
      </c>
      <c r="D25" s="232" t="s">
        <v>35</v>
      </c>
      <c r="E25" s="232">
        <f>SUM('T04'!E25,'T05'!E25)</f>
        <v>8991</v>
      </c>
      <c r="F25" s="232">
        <f>SUM('T04'!F25,'T05'!F25)</f>
        <v>56079</v>
      </c>
      <c r="G25" s="232">
        <f>SUM('T04'!G25,'T05'!G25)</f>
        <v>92987</v>
      </c>
      <c r="H25" s="158" t="s">
        <v>34</v>
      </c>
      <c r="I25" s="135" t="s">
        <v>11</v>
      </c>
    </row>
    <row r="26" spans="1:23" ht="15.75">
      <c r="A26" s="12" t="s">
        <v>21</v>
      </c>
      <c r="B26" s="121"/>
      <c r="C26" s="121"/>
      <c r="D26" s="122"/>
      <c r="E26" s="121"/>
      <c r="F26" s="121"/>
      <c r="G26" s="121"/>
      <c r="H26" s="121"/>
      <c r="I26" s="14" t="s">
        <v>22</v>
      </c>
    </row>
    <row r="27" spans="1:23">
      <c r="A27" s="69" t="s">
        <v>40</v>
      </c>
      <c r="B27" s="72">
        <f>SUM('T04'!B27,'T05'!B27)</f>
        <v>795047</v>
      </c>
      <c r="C27" s="72">
        <f>SUM('T04'!C27,'T05'!C27)</f>
        <v>189244</v>
      </c>
      <c r="D27" s="72">
        <f>SUM('T04'!D27,'T05'!D27)</f>
        <v>6682730</v>
      </c>
      <c r="E27" s="72">
        <f>SUM('T04'!E27,'T05'!E27)</f>
        <v>563305</v>
      </c>
      <c r="F27" s="72">
        <f>SUM('T04'!F27,'T05'!F27)</f>
        <v>200957</v>
      </c>
      <c r="G27" s="72">
        <f>SUM('T04'!G27,'T05'!G27)</f>
        <v>530192</v>
      </c>
      <c r="H27" s="72">
        <f>SUM('T04'!H27,'T05'!H27)</f>
        <v>8961475</v>
      </c>
      <c r="I27" s="16" t="s">
        <v>0</v>
      </c>
      <c r="K27" s="18"/>
    </row>
    <row r="28" spans="1:23">
      <c r="A28" s="76" t="s">
        <v>5</v>
      </c>
      <c r="B28" s="72">
        <f>SUM('T04'!B28,'T05'!B28)</f>
        <v>405108</v>
      </c>
      <c r="C28" s="72">
        <f>SUM('T04'!C28,'T05'!C28)</f>
        <v>96500</v>
      </c>
      <c r="D28" s="72">
        <f>SUM('T04'!D28,'T05'!D28)</f>
        <v>3475414</v>
      </c>
      <c r="E28" s="72">
        <f>SUM('T04'!E28,'T05'!E28)</f>
        <v>287089</v>
      </c>
      <c r="F28" s="72">
        <f>SUM('T04'!F28,'T05'!F28)</f>
        <v>102659</v>
      </c>
      <c r="G28" s="72">
        <f>SUM('T04'!G28,'T05'!G28)</f>
        <v>267395</v>
      </c>
      <c r="H28" s="72">
        <f>SUM('T04'!H28,'T05'!H28)</f>
        <v>4634165</v>
      </c>
      <c r="I28" s="135" t="s">
        <v>10</v>
      </c>
      <c r="U28" s="2" t="s">
        <v>40</v>
      </c>
      <c r="V28" s="2" t="s">
        <v>4</v>
      </c>
      <c r="W28" s="2" t="s">
        <v>8</v>
      </c>
    </row>
    <row r="29" spans="1:23">
      <c r="A29" s="77" t="s">
        <v>7</v>
      </c>
      <c r="B29" s="72">
        <f>SUM('T04'!B29,'T05'!B29)</f>
        <v>389939</v>
      </c>
      <c r="C29" s="72">
        <f>SUM('T04'!C29,'T05'!C29)</f>
        <v>92744</v>
      </c>
      <c r="D29" s="72">
        <f>SUM('T04'!D29,'T05'!D29)</f>
        <v>3207316</v>
      </c>
      <c r="E29" s="72">
        <f>SUM('T04'!E29,'T05'!E29)</f>
        <v>276216</v>
      </c>
      <c r="F29" s="72">
        <f>SUM('T04'!F29,'T05'!F29)</f>
        <v>98298</v>
      </c>
      <c r="G29" s="72">
        <f>SUM('T04'!G29,'T05'!G29)</f>
        <v>262797</v>
      </c>
      <c r="H29" s="72">
        <f>SUM('T04'!H29,'T05'!H29)</f>
        <v>4327310</v>
      </c>
      <c r="I29" s="135" t="s">
        <v>11</v>
      </c>
    </row>
    <row r="30" spans="1:23">
      <c r="A30" s="44" t="s">
        <v>4</v>
      </c>
      <c r="B30" s="72">
        <f>SUM('T04'!B30,'T05'!B30)</f>
        <v>279565</v>
      </c>
      <c r="C30" s="72" t="s">
        <v>35</v>
      </c>
      <c r="D30" s="72" t="s">
        <v>35</v>
      </c>
      <c r="E30" s="72">
        <f>SUM('T04'!E30,'T05'!E30)</f>
        <v>542804</v>
      </c>
      <c r="F30" s="72">
        <f>SUM('T04'!F30,'T05'!F30)</f>
        <v>72671</v>
      </c>
      <c r="G30" s="72">
        <f>SUM('T04'!G30,'T05'!G30)</f>
        <v>331362</v>
      </c>
      <c r="H30" s="158" t="s">
        <v>34</v>
      </c>
      <c r="I30" s="16" t="s">
        <v>6</v>
      </c>
      <c r="N30" s="2" t="s">
        <v>1</v>
      </c>
      <c r="O30" s="24">
        <f>(O20/Q20)*100</f>
        <v>82.576586423560045</v>
      </c>
      <c r="P30" s="24">
        <f>100-O30</f>
        <v>17.423413576439955</v>
      </c>
      <c r="V30" s="24"/>
      <c r="W30" s="24"/>
    </row>
    <row r="31" spans="1:23">
      <c r="A31" s="76" t="s">
        <v>5</v>
      </c>
      <c r="B31" s="232">
        <f>SUM('T04'!B31,'T05'!B31)</f>
        <v>139662</v>
      </c>
      <c r="C31" s="232" t="s">
        <v>35</v>
      </c>
      <c r="D31" s="232" t="s">
        <v>35</v>
      </c>
      <c r="E31" s="232">
        <f>SUM('T04'!E31,'T05'!E31)</f>
        <v>276830</v>
      </c>
      <c r="F31" s="232">
        <f>SUM('T04'!F31,'T05'!F31)</f>
        <v>36805</v>
      </c>
      <c r="G31" s="232">
        <f>SUM('T04'!G31,'T05'!G31)</f>
        <v>166092</v>
      </c>
      <c r="H31" s="158" t="s">
        <v>34</v>
      </c>
      <c r="I31" s="135" t="s">
        <v>10</v>
      </c>
      <c r="N31" s="2" t="s">
        <v>2</v>
      </c>
      <c r="O31" s="24">
        <f>(O21/Q21)*100</f>
        <v>81.764611785870784</v>
      </c>
      <c r="P31" s="24">
        <f t="shared" ref="P31:P34" si="0">100-O31</f>
        <v>18.235388214129216</v>
      </c>
      <c r="T31" s="2" t="s">
        <v>14</v>
      </c>
      <c r="V31" s="24">
        <v>36.4</v>
      </c>
      <c r="W31" s="24">
        <v>63.6</v>
      </c>
    </row>
    <row r="32" spans="1:23">
      <c r="A32" s="77" t="s">
        <v>7</v>
      </c>
      <c r="B32" s="232">
        <f>SUM('T04'!B32,'T05'!B32)</f>
        <v>139903</v>
      </c>
      <c r="C32" s="232" t="s">
        <v>35</v>
      </c>
      <c r="D32" s="232" t="s">
        <v>35</v>
      </c>
      <c r="E32" s="232">
        <f>SUM('T04'!E32,'T05'!E32)</f>
        <v>265974</v>
      </c>
      <c r="F32" s="232">
        <f>SUM('T04'!F32,'T05'!F32)</f>
        <v>35866</v>
      </c>
      <c r="G32" s="232">
        <f>SUM('T04'!G32,'T05'!G32)</f>
        <v>165270</v>
      </c>
      <c r="H32" s="158" t="s">
        <v>34</v>
      </c>
      <c r="I32" s="135" t="s">
        <v>11</v>
      </c>
      <c r="N32" s="2" t="s">
        <v>3</v>
      </c>
      <c r="O32" s="24">
        <f>(O22/Q22)*100</f>
        <v>81.145274927808657</v>
      </c>
      <c r="P32" s="24">
        <f t="shared" si="0"/>
        <v>18.854725072191343</v>
      </c>
      <c r="T32" s="2" t="s">
        <v>21</v>
      </c>
      <c r="V32" s="24">
        <v>35.200000000000003</v>
      </c>
      <c r="W32" s="24">
        <v>64.8</v>
      </c>
    </row>
    <row r="33" spans="1:23">
      <c r="A33" s="44" t="s">
        <v>8</v>
      </c>
      <c r="B33" s="72">
        <f>SUM('T04'!B33,'T05'!B33)</f>
        <v>515482</v>
      </c>
      <c r="C33" s="72" t="s">
        <v>35</v>
      </c>
      <c r="D33" s="72" t="s">
        <v>35</v>
      </c>
      <c r="E33" s="72">
        <f>SUM('T04'!E33,'T05'!E33)</f>
        <v>20501</v>
      </c>
      <c r="F33" s="72">
        <f>SUM('T04'!F33,'T05'!F33)</f>
        <v>128286</v>
      </c>
      <c r="G33" s="72">
        <f>SUM('T04'!G33,'T05'!G33)</f>
        <v>198830</v>
      </c>
      <c r="H33" s="158" t="s">
        <v>34</v>
      </c>
      <c r="I33" s="16" t="s">
        <v>9</v>
      </c>
      <c r="N33" s="2" t="s">
        <v>22</v>
      </c>
      <c r="O33" s="24">
        <f>(O23/Q23)*100</f>
        <v>80.7508938030537</v>
      </c>
      <c r="P33" s="24">
        <f t="shared" si="0"/>
        <v>19.2491061969463</v>
      </c>
      <c r="T33" s="2" t="s">
        <v>252</v>
      </c>
      <c r="V33" s="55">
        <v>35.1</v>
      </c>
      <c r="W33" s="55">
        <v>64.900000000000006</v>
      </c>
    </row>
    <row r="34" spans="1:23">
      <c r="A34" s="76" t="s">
        <v>5</v>
      </c>
      <c r="B34" s="232">
        <f>SUM('T04'!B34,'T05'!B34)</f>
        <v>265446</v>
      </c>
      <c r="C34" s="232" t="s">
        <v>35</v>
      </c>
      <c r="D34" s="232" t="s">
        <v>35</v>
      </c>
      <c r="E34" s="232">
        <f>SUM('T04'!E34,'T05'!E34)</f>
        <v>10259</v>
      </c>
      <c r="F34" s="232">
        <f>SUM('T04'!F34,'T05'!F34)</f>
        <v>65854</v>
      </c>
      <c r="G34" s="232">
        <f>SUM('T04'!G34,'T05'!G34)</f>
        <v>101303</v>
      </c>
      <c r="H34" s="158" t="s">
        <v>34</v>
      </c>
      <c r="I34" s="135" t="s">
        <v>10</v>
      </c>
      <c r="N34" s="18" t="s">
        <v>251</v>
      </c>
      <c r="O34" s="24">
        <f>(O24/Q24)*100</f>
        <v>80.480341264413369</v>
      </c>
      <c r="P34" s="24">
        <f t="shared" si="0"/>
        <v>19.519658735586631</v>
      </c>
      <c r="T34" s="2" t="s">
        <v>399</v>
      </c>
      <c r="V34" s="55">
        <v>33.9</v>
      </c>
      <c r="W34" s="55">
        <v>66.099999999999994</v>
      </c>
    </row>
    <row r="35" spans="1:23">
      <c r="A35" s="77" t="s">
        <v>7</v>
      </c>
      <c r="B35" s="232">
        <f>SUM('T04'!B35,'T05'!B35)</f>
        <v>250036</v>
      </c>
      <c r="C35" s="232" t="s">
        <v>35</v>
      </c>
      <c r="D35" s="232" t="s">
        <v>35</v>
      </c>
      <c r="E35" s="232">
        <f>SUM('T04'!E35,'T05'!E35)</f>
        <v>10242</v>
      </c>
      <c r="F35" s="232">
        <f>SUM('T04'!F35,'T05'!F35)</f>
        <v>62432</v>
      </c>
      <c r="G35" s="232">
        <f>SUM('T04'!G35,'T05'!G35)</f>
        <v>97527</v>
      </c>
      <c r="H35" s="158" t="s">
        <v>34</v>
      </c>
      <c r="I35" s="135" t="s">
        <v>11</v>
      </c>
    </row>
    <row r="36" spans="1:23" ht="15.75">
      <c r="A36" s="12" t="s">
        <v>252</v>
      </c>
      <c r="B36" s="121"/>
      <c r="C36" s="121"/>
      <c r="D36" s="122"/>
      <c r="E36" s="121"/>
      <c r="F36" s="121"/>
      <c r="G36" s="121"/>
      <c r="H36" s="121"/>
      <c r="I36" s="14" t="s">
        <v>251</v>
      </c>
    </row>
    <row r="37" spans="1:23">
      <c r="A37" s="69" t="s">
        <v>40</v>
      </c>
      <c r="B37" s="72">
        <f>SUM('T04'!B37,'T05'!B37)</f>
        <v>812813</v>
      </c>
      <c r="C37" s="72">
        <f>SUM('T04'!C37,'T05'!C37)</f>
        <v>195427</v>
      </c>
      <c r="D37" s="72">
        <f>SUM('T04'!D37,'T05'!D37)</f>
        <v>6798442</v>
      </c>
      <c r="E37" s="72">
        <f>SUM('T04'!E37,'T05'!E37)</f>
        <v>575067</v>
      </c>
      <c r="F37" s="72">
        <f>SUM('T04'!F37,'T05'!F37)</f>
        <v>219744</v>
      </c>
      <c r="G37" s="72">
        <f>SUM('T04'!G37,'T05'!G37)</f>
        <v>539909</v>
      </c>
      <c r="H37" s="72">
        <f>SUM('T04'!H37,'T05'!H37)</f>
        <v>9141402</v>
      </c>
      <c r="I37" s="16" t="s">
        <v>0</v>
      </c>
      <c r="K37" s="18"/>
      <c r="N37" s="18" t="s">
        <v>52</v>
      </c>
    </row>
    <row r="38" spans="1:23">
      <c r="A38" s="76" t="s">
        <v>5</v>
      </c>
      <c r="B38" s="72">
        <f>SUM('T04'!B38,'T05'!B38)</f>
        <v>413699</v>
      </c>
      <c r="C38" s="72">
        <f>SUM('T04'!C38,'T05'!C38)</f>
        <v>99534</v>
      </c>
      <c r="D38" s="72">
        <f>SUM('T04'!D38,'T05'!D38)</f>
        <v>3596995</v>
      </c>
      <c r="E38" s="72">
        <f>SUM('T04'!E38,'T05'!E38)</f>
        <v>293384</v>
      </c>
      <c r="F38" s="72">
        <f>SUM('T04'!F38,'T05'!F38)</f>
        <v>112218</v>
      </c>
      <c r="G38" s="72">
        <f>SUM('T04'!G38,'T05'!G38)</f>
        <v>272139</v>
      </c>
      <c r="H38" s="72">
        <f>SUM('T04'!H38,'T05'!H38)</f>
        <v>4787969</v>
      </c>
      <c r="I38" s="135" t="s">
        <v>10</v>
      </c>
    </row>
    <row r="39" spans="1:23">
      <c r="A39" s="77" t="s">
        <v>7</v>
      </c>
      <c r="B39" s="72">
        <f>SUM('T04'!B39,'T05'!B39)</f>
        <v>399114</v>
      </c>
      <c r="C39" s="72">
        <f>SUM('T04'!C39,'T05'!C39)</f>
        <v>95893</v>
      </c>
      <c r="D39" s="72">
        <f>SUM('T04'!D39,'T05'!D39)</f>
        <v>3201447</v>
      </c>
      <c r="E39" s="72">
        <f>SUM('T04'!E39,'T05'!E39)</f>
        <v>281683</v>
      </c>
      <c r="F39" s="72">
        <f>SUM('T04'!F39,'T05'!F39)</f>
        <v>107526</v>
      </c>
      <c r="G39" s="72">
        <f>SUM('T04'!G39,'T05'!G39)</f>
        <v>267770</v>
      </c>
      <c r="H39" s="72">
        <f>SUM('T04'!H39,'T05'!H39)</f>
        <v>4353433</v>
      </c>
      <c r="I39" s="135" t="s">
        <v>11</v>
      </c>
      <c r="N39" s="2" t="s">
        <v>40</v>
      </c>
      <c r="O39" s="2" t="s">
        <v>31</v>
      </c>
      <c r="P39" s="2" t="s">
        <v>32</v>
      </c>
    </row>
    <row r="40" spans="1:23">
      <c r="A40" s="44" t="s">
        <v>4</v>
      </c>
      <c r="B40" s="72">
        <f>SUM('T04'!B40,'T05'!B40)</f>
        <v>285668</v>
      </c>
      <c r="C40" s="72" t="s">
        <v>34</v>
      </c>
      <c r="D40" s="72" t="s">
        <v>35</v>
      </c>
      <c r="E40" s="72">
        <f>SUM('T04'!E40,'T05'!E40)</f>
        <v>552235</v>
      </c>
      <c r="F40" s="72">
        <f>SUM('T04'!F40,'T05'!F40)</f>
        <v>75697</v>
      </c>
      <c r="G40" s="72">
        <f>SUM('T04'!G40,'T05'!G40)</f>
        <v>335467</v>
      </c>
      <c r="H40" s="158" t="s">
        <v>34</v>
      </c>
      <c r="I40" s="16" t="s">
        <v>6</v>
      </c>
    </row>
    <row r="41" spans="1:23">
      <c r="A41" s="76" t="s">
        <v>5</v>
      </c>
      <c r="B41" s="232">
        <f>SUM('T04'!B41,'T05'!B41)</f>
        <v>142821</v>
      </c>
      <c r="C41" s="232" t="s">
        <v>34</v>
      </c>
      <c r="D41" s="232" t="s">
        <v>35</v>
      </c>
      <c r="E41" s="232">
        <f>SUM('T04'!E41,'T05'!E41)</f>
        <v>281892</v>
      </c>
      <c r="F41" s="232">
        <f>SUM('T04'!F41,'T05'!F41)</f>
        <v>38306</v>
      </c>
      <c r="G41" s="232">
        <f>SUM('T04'!G41,'T05'!G41)</f>
        <v>168004</v>
      </c>
      <c r="H41" s="158" t="s">
        <v>34</v>
      </c>
      <c r="I41" s="135" t="s">
        <v>10</v>
      </c>
      <c r="M41" s="2" t="s">
        <v>13</v>
      </c>
      <c r="O41" s="24">
        <v>93.3</v>
      </c>
      <c r="P41" s="24">
        <v>6.7</v>
      </c>
    </row>
    <row r="42" spans="1:23">
      <c r="A42" s="77" t="s">
        <v>7</v>
      </c>
      <c r="B42" s="232">
        <f>SUM('T04'!B42,'T05'!B42)</f>
        <v>142847</v>
      </c>
      <c r="C42" s="232" t="s">
        <v>34</v>
      </c>
      <c r="D42" s="232" t="s">
        <v>35</v>
      </c>
      <c r="E42" s="232">
        <f>SUM('T04'!E42,'T05'!E42)</f>
        <v>270343</v>
      </c>
      <c r="F42" s="232">
        <f>SUM('T04'!F42,'T05'!F42)</f>
        <v>37391</v>
      </c>
      <c r="G42" s="232">
        <f>SUM('T04'!G42,'T05'!G42)</f>
        <v>167463</v>
      </c>
      <c r="H42" s="158" t="s">
        <v>34</v>
      </c>
      <c r="I42" s="135" t="s">
        <v>11</v>
      </c>
      <c r="M42" s="2" t="s">
        <v>14</v>
      </c>
      <c r="O42" s="24">
        <v>92.5</v>
      </c>
      <c r="P42" s="24">
        <v>7.5</v>
      </c>
    </row>
    <row r="43" spans="1:23">
      <c r="A43" s="44" t="s">
        <v>8</v>
      </c>
      <c r="B43" s="72">
        <f>SUM('T04'!B43,'T05'!B43)</f>
        <v>527145</v>
      </c>
      <c r="C43" s="72" t="s">
        <v>34</v>
      </c>
      <c r="D43" s="72" t="s">
        <v>35</v>
      </c>
      <c r="E43" s="72">
        <f>SUM('T04'!E43,'T05'!E43)</f>
        <v>22832</v>
      </c>
      <c r="F43" s="72">
        <f>SUM('T04'!F43,'T05'!F43)</f>
        <v>144047</v>
      </c>
      <c r="G43" s="72">
        <f>SUM('T04'!G43,'T05'!G43)</f>
        <v>204442</v>
      </c>
      <c r="H43" s="158" t="s">
        <v>34</v>
      </c>
      <c r="I43" s="16" t="s">
        <v>9</v>
      </c>
      <c r="M43" s="2" t="s">
        <v>21</v>
      </c>
      <c r="O43" s="24">
        <v>91.7</v>
      </c>
      <c r="P43" s="24">
        <v>8.3000000000000007</v>
      </c>
    </row>
    <row r="44" spans="1:23">
      <c r="A44" s="76" t="s">
        <v>5</v>
      </c>
      <c r="B44" s="232">
        <f>SUM('T04'!B44,'T05'!B44)</f>
        <v>270878</v>
      </c>
      <c r="C44" s="232" t="s">
        <v>34</v>
      </c>
      <c r="D44" s="232" t="s">
        <v>35</v>
      </c>
      <c r="E44" s="232">
        <f>SUM('T04'!E44,'T05'!E44)</f>
        <v>11492</v>
      </c>
      <c r="F44" s="232">
        <f>SUM('T04'!F44,'T05'!F44)</f>
        <v>73912</v>
      </c>
      <c r="G44" s="232">
        <f>SUM('T04'!G44,'T05'!G44)</f>
        <v>104135</v>
      </c>
      <c r="H44" s="158" t="s">
        <v>34</v>
      </c>
      <c r="I44" s="135" t="s">
        <v>10</v>
      </c>
      <c r="M44" s="2" t="s">
        <v>252</v>
      </c>
      <c r="O44" s="55">
        <v>91</v>
      </c>
      <c r="P44" s="55">
        <v>9</v>
      </c>
    </row>
    <row r="45" spans="1:23">
      <c r="A45" s="77" t="s">
        <v>7</v>
      </c>
      <c r="B45" s="232">
        <f>SUM('T04'!B45,'T05'!B45)</f>
        <v>256267</v>
      </c>
      <c r="C45" s="232" t="s">
        <v>34</v>
      </c>
      <c r="D45" s="232" t="s">
        <v>35</v>
      </c>
      <c r="E45" s="232">
        <f>SUM('T04'!E45,'T05'!E45)</f>
        <v>11340</v>
      </c>
      <c r="F45" s="232">
        <f>SUM('T04'!F45,'T05'!F45)</f>
        <v>70135</v>
      </c>
      <c r="G45" s="232">
        <f>SUM('T04'!G45,'T05'!G45)</f>
        <v>100307</v>
      </c>
      <c r="H45" s="158" t="s">
        <v>34</v>
      </c>
      <c r="I45" s="135" t="s">
        <v>11</v>
      </c>
      <c r="M45" s="2" t="s">
        <v>399</v>
      </c>
      <c r="O45" s="55">
        <v>91</v>
      </c>
      <c r="P45" s="55">
        <v>9</v>
      </c>
    </row>
    <row r="46" spans="1:23" ht="15.75">
      <c r="A46" s="12" t="s">
        <v>399</v>
      </c>
      <c r="B46" s="121"/>
      <c r="C46" s="121"/>
      <c r="D46" s="122"/>
      <c r="E46" s="121"/>
      <c r="F46" s="121"/>
      <c r="G46" s="121"/>
      <c r="H46" s="121"/>
      <c r="I46" s="14" t="s">
        <v>400</v>
      </c>
    </row>
    <row r="47" spans="1:23">
      <c r="A47" s="69" t="s">
        <v>40</v>
      </c>
      <c r="B47" s="72">
        <f>SUM('T04'!B47,'T05'!B47)</f>
        <v>869290</v>
      </c>
      <c r="C47" s="72">
        <f>SUM('T04'!C47,'T05'!C47)</f>
        <v>202369</v>
      </c>
      <c r="D47" s="72">
        <f>SUM('T04'!D47,'T05'!D47)</f>
        <v>7284329</v>
      </c>
      <c r="E47" s="72">
        <f>'T04'!E47+'T05'!E47</f>
        <v>594723</v>
      </c>
      <c r="F47" s="72">
        <f>'T04'!F47+'T05'!F47</f>
        <v>235165</v>
      </c>
      <c r="G47" s="72">
        <f>'T04'!G47+'T05'!G47</f>
        <v>553829</v>
      </c>
      <c r="H47" s="72">
        <f>SUM(B47:G47)</f>
        <v>9739705</v>
      </c>
      <c r="I47" s="16" t="s">
        <v>0</v>
      </c>
    </row>
    <row r="48" spans="1:23">
      <c r="A48" s="76" t="s">
        <v>5</v>
      </c>
      <c r="B48" s="72">
        <f>SUM('T04'!B48,'T05'!B48)</f>
        <v>442411</v>
      </c>
      <c r="C48" s="72">
        <f>SUM('T04'!C48,'T05'!C48)</f>
        <v>102993</v>
      </c>
      <c r="D48" s="72">
        <f>SUM('T04'!D48,'T05'!D48)</f>
        <v>3659122</v>
      </c>
      <c r="E48" s="72">
        <f>'T04'!E48+'T05'!E48</f>
        <v>303984</v>
      </c>
      <c r="F48" s="72">
        <f>'T04'!F48+'T05'!F48</f>
        <v>120304</v>
      </c>
      <c r="G48" s="72">
        <f>'T04'!G48+'T05'!G48</f>
        <v>279895</v>
      </c>
      <c r="H48" s="72">
        <f t="shared" ref="H48:H49" si="1">SUM(B48:G48)</f>
        <v>4908709</v>
      </c>
      <c r="I48" s="135" t="s">
        <v>10</v>
      </c>
    </row>
    <row r="49" spans="1:15">
      <c r="A49" s="77" t="s">
        <v>7</v>
      </c>
      <c r="B49" s="72">
        <f>SUM('T04'!B49,'T05'!B49)</f>
        <v>426879</v>
      </c>
      <c r="C49" s="72">
        <f>SUM('T04'!C49,'T05'!C49)</f>
        <v>99376</v>
      </c>
      <c r="D49" s="72">
        <f>SUM('T04'!D49,'T05'!D49)</f>
        <v>3625207</v>
      </c>
      <c r="E49" s="72">
        <f>'T04'!E49+'T05'!E49</f>
        <v>290739</v>
      </c>
      <c r="F49" s="72">
        <f>'T04'!F49+'T05'!F49</f>
        <v>114861</v>
      </c>
      <c r="G49" s="72">
        <f>'T04'!G49+'T05'!G49</f>
        <v>273934</v>
      </c>
      <c r="H49" s="72">
        <f t="shared" si="1"/>
        <v>4830996</v>
      </c>
      <c r="I49" s="135" t="s">
        <v>11</v>
      </c>
    </row>
    <row r="50" spans="1:15">
      <c r="A50" s="44" t="s">
        <v>4</v>
      </c>
      <c r="B50" s="72">
        <f>SUM('T04'!B50,'T05'!B50)</f>
        <v>294601</v>
      </c>
      <c r="C50" s="72" t="s">
        <v>35</v>
      </c>
      <c r="D50" s="72" t="s">
        <v>35</v>
      </c>
      <c r="E50" s="72">
        <f>'T04'!E50+'T05'!E50</f>
        <v>568200</v>
      </c>
      <c r="F50" s="72">
        <f>'T04'!F50+'T05'!F50</f>
        <v>79183</v>
      </c>
      <c r="G50" s="72">
        <f>'T04'!G50+'T05'!G50</f>
        <v>342174</v>
      </c>
      <c r="H50" s="158" t="s">
        <v>34</v>
      </c>
      <c r="I50" s="16" t="s">
        <v>6</v>
      </c>
    </row>
    <row r="51" spans="1:15">
      <c r="A51" s="76" t="s">
        <v>5</v>
      </c>
      <c r="B51" s="232">
        <f>SUM('T04'!B51,'T05'!B51)</f>
        <v>147029</v>
      </c>
      <c r="C51" s="232" t="s">
        <v>35</v>
      </c>
      <c r="D51" s="232" t="s">
        <v>35</v>
      </c>
      <c r="E51" s="232">
        <f>'T04'!E51+'T05'!E51</f>
        <v>290688</v>
      </c>
      <c r="F51" s="232">
        <f>'T04'!F51+'T05'!F51</f>
        <v>40293</v>
      </c>
      <c r="G51" s="232">
        <f>'T04'!G51+'T05'!G51</f>
        <v>171693</v>
      </c>
      <c r="H51" s="158" t="s">
        <v>34</v>
      </c>
      <c r="I51" s="135" t="s">
        <v>10</v>
      </c>
      <c r="M51" s="2" t="s">
        <v>40</v>
      </c>
      <c r="N51" s="2" t="s">
        <v>4</v>
      </c>
      <c r="O51" s="2" t="s">
        <v>8</v>
      </c>
    </row>
    <row r="52" spans="1:15">
      <c r="A52" s="77" t="s">
        <v>7</v>
      </c>
      <c r="B52" s="232">
        <f>SUM('T04'!B52,'T05'!B52)</f>
        <v>147572</v>
      </c>
      <c r="C52" s="232" t="s">
        <v>35</v>
      </c>
      <c r="D52" s="232" t="s">
        <v>35</v>
      </c>
      <c r="E52" s="232">
        <f>'T04'!E52+'T05'!E52</f>
        <v>277512</v>
      </c>
      <c r="F52" s="232">
        <f>'T04'!F52+'T05'!F52</f>
        <v>38890</v>
      </c>
      <c r="G52" s="232">
        <f>'T04'!G52+'T05'!G52</f>
        <v>170481</v>
      </c>
      <c r="H52" s="158" t="s">
        <v>34</v>
      </c>
      <c r="I52" s="135" t="s">
        <v>11</v>
      </c>
    </row>
    <row r="53" spans="1:15">
      <c r="A53" s="44" t="s">
        <v>8</v>
      </c>
      <c r="B53" s="72">
        <f>SUM('T04'!B53,'T05'!B53)</f>
        <v>574689</v>
      </c>
      <c r="C53" s="72" t="s">
        <v>35</v>
      </c>
      <c r="D53" s="72" t="s">
        <v>35</v>
      </c>
      <c r="E53" s="72">
        <f>'T04'!E53+'T05'!E53</f>
        <v>26523</v>
      </c>
      <c r="F53" s="72">
        <f>'T04'!F53+'T05'!F53</f>
        <v>155982</v>
      </c>
      <c r="G53" s="72">
        <f>'T04'!G53+'T05'!G53</f>
        <v>211655</v>
      </c>
      <c r="H53" s="158" t="s">
        <v>34</v>
      </c>
      <c r="I53" s="16" t="s">
        <v>9</v>
      </c>
      <c r="L53" s="2" t="s">
        <v>13</v>
      </c>
      <c r="N53" s="24">
        <v>97.3</v>
      </c>
      <c r="O53" s="24">
        <f>100-N53</f>
        <v>2.7000000000000028</v>
      </c>
    </row>
    <row r="54" spans="1:15">
      <c r="A54" s="76" t="s">
        <v>5</v>
      </c>
      <c r="B54" s="232">
        <f>SUM('T04'!B54,'T05'!B54)</f>
        <v>295382</v>
      </c>
      <c r="C54" s="232" t="s">
        <v>35</v>
      </c>
      <c r="D54" s="232" t="s">
        <v>35</v>
      </c>
      <c r="E54" s="232">
        <f>'T04'!E54+'T05'!E54</f>
        <v>13296</v>
      </c>
      <c r="F54" s="232">
        <f>'T04'!F54+'T05'!F54</f>
        <v>80011</v>
      </c>
      <c r="G54" s="232">
        <f>'T04'!G54+'T05'!G54</f>
        <v>108202</v>
      </c>
      <c r="H54" s="158" t="s">
        <v>34</v>
      </c>
      <c r="I54" s="135" t="s">
        <v>10</v>
      </c>
      <c r="L54" s="2" t="s">
        <v>14</v>
      </c>
      <c r="N54" s="24">
        <v>96.8</v>
      </c>
      <c r="O54" s="24">
        <f t="shared" ref="O54:O57" si="2">100-N54</f>
        <v>3.2000000000000028</v>
      </c>
    </row>
    <row r="55" spans="1:15">
      <c r="A55" s="77" t="s">
        <v>7</v>
      </c>
      <c r="B55" s="232">
        <f>SUM('T04'!B55,'T05'!B55)</f>
        <v>279307</v>
      </c>
      <c r="C55" s="232" t="s">
        <v>35</v>
      </c>
      <c r="D55" s="232" t="s">
        <v>35</v>
      </c>
      <c r="E55" s="232">
        <f>'T04'!E55+'T05'!E55</f>
        <v>13227</v>
      </c>
      <c r="F55" s="232">
        <f>'T04'!F55+'T05'!F55</f>
        <v>75971</v>
      </c>
      <c r="G55" s="232">
        <f>'T04'!G55+'T05'!G55</f>
        <v>103453</v>
      </c>
      <c r="H55" s="158" t="s">
        <v>34</v>
      </c>
      <c r="I55" s="135" t="s">
        <v>11</v>
      </c>
      <c r="L55" s="2" t="s">
        <v>21</v>
      </c>
      <c r="N55" s="2">
        <v>96.3</v>
      </c>
      <c r="O55" s="24">
        <f t="shared" si="2"/>
        <v>3.7000000000000028</v>
      </c>
    </row>
    <row r="56" spans="1:15" ht="18" customHeight="1">
      <c r="A56" s="12" t="s">
        <v>406</v>
      </c>
      <c r="B56" s="121"/>
      <c r="C56" s="121"/>
      <c r="D56" s="122"/>
      <c r="E56" s="121"/>
      <c r="F56" s="121"/>
      <c r="G56" s="121"/>
      <c r="H56" s="121"/>
      <c r="I56" s="14" t="s">
        <v>407</v>
      </c>
      <c r="L56" s="2" t="s">
        <v>252</v>
      </c>
      <c r="N56" s="55">
        <v>96</v>
      </c>
      <c r="O56" s="24">
        <f t="shared" si="2"/>
        <v>4</v>
      </c>
    </row>
    <row r="57" spans="1:15" ht="18" customHeight="1">
      <c r="A57" s="69" t="s">
        <v>40</v>
      </c>
      <c r="B57" s="72">
        <f>'T04'!B57+'T05'!B57</f>
        <v>875411</v>
      </c>
      <c r="C57" s="72"/>
      <c r="D57" s="72">
        <f>'T04'!D57+'T05'!D57</f>
        <v>6344391</v>
      </c>
      <c r="E57" s="72">
        <f>'T04'!E57+'T05'!E57</f>
        <v>615973</v>
      </c>
      <c r="F57" s="72">
        <f>SUM('T04'!F57,'T05'!F57)</f>
        <v>247920</v>
      </c>
      <c r="G57" s="72">
        <f>SUM('T04'!G57,'T05'!G57)</f>
        <v>610053</v>
      </c>
      <c r="H57" s="72">
        <f>SUM(B57:G57)</f>
        <v>8693748</v>
      </c>
      <c r="I57" s="16" t="s">
        <v>0</v>
      </c>
      <c r="L57" s="2" t="s">
        <v>399</v>
      </c>
      <c r="N57" s="55">
        <v>95.5</v>
      </c>
      <c r="O57" s="24">
        <f t="shared" si="2"/>
        <v>4.5</v>
      </c>
    </row>
    <row r="58" spans="1:15" ht="18" customHeight="1">
      <c r="A58" s="76" t="s">
        <v>5</v>
      </c>
      <c r="B58" s="72" t="s">
        <v>34</v>
      </c>
      <c r="C58" s="72"/>
      <c r="D58" s="72">
        <f>'T04'!D58+'T05'!D58</f>
        <v>3258752</v>
      </c>
      <c r="E58" s="72">
        <f>'T04'!E58+'T05'!E58</f>
        <v>314294</v>
      </c>
      <c r="F58" s="72">
        <f>SUM('T04'!F58,'T05'!F58)</f>
        <v>127066</v>
      </c>
      <c r="G58" s="72">
        <f>SUM('T04'!G58,'T05'!G58)</f>
        <v>312900</v>
      </c>
      <c r="H58" s="72"/>
      <c r="I58" s="135" t="s">
        <v>10</v>
      </c>
    </row>
    <row r="59" spans="1:15">
      <c r="A59" s="77" t="s">
        <v>7</v>
      </c>
      <c r="B59" s="72" t="s">
        <v>34</v>
      </c>
      <c r="C59" s="72"/>
      <c r="D59" s="72">
        <f>'T04'!D59+'T05'!D59</f>
        <v>3085639</v>
      </c>
      <c r="E59" s="72">
        <f>'T04'!E59+'T05'!E59</f>
        <v>301679</v>
      </c>
      <c r="F59" s="72">
        <f>SUM('T04'!F59,'T05'!F59)</f>
        <v>120854</v>
      </c>
      <c r="G59" s="72">
        <f>SUM('T04'!G59,'T05'!G59)</f>
        <v>297153</v>
      </c>
      <c r="H59" s="72"/>
      <c r="I59" s="135" t="s">
        <v>11</v>
      </c>
    </row>
    <row r="60" spans="1:15">
      <c r="A60" s="44" t="s">
        <v>4</v>
      </c>
      <c r="B60" s="72" t="s">
        <v>34</v>
      </c>
      <c r="C60" s="72"/>
      <c r="D60" s="72" t="s">
        <v>34</v>
      </c>
      <c r="E60" s="72">
        <f>'T04'!E60+'T05'!E60</f>
        <v>587037</v>
      </c>
      <c r="F60" s="72">
        <f>SUM('T04'!F60,'T05'!F60)</f>
        <v>81924</v>
      </c>
      <c r="G60" s="72">
        <f>SUM('T04'!G60,'T05'!G60)</f>
        <v>390614</v>
      </c>
      <c r="H60" s="158"/>
      <c r="I60" s="16" t="s">
        <v>6</v>
      </c>
    </row>
    <row r="61" spans="1:15">
      <c r="A61" s="76" t="s">
        <v>5</v>
      </c>
      <c r="B61" s="232" t="s">
        <v>34</v>
      </c>
      <c r="C61" s="232"/>
      <c r="D61" s="232" t="s">
        <v>34</v>
      </c>
      <c r="E61" s="232">
        <f>'T04'!E61+'T05'!E61</f>
        <v>299886</v>
      </c>
      <c r="F61" s="232">
        <f>SUM('T04'!F61,'T05'!F61)</f>
        <v>41753</v>
      </c>
      <c r="G61" s="232">
        <f>SUM('T04'!G61,'T05'!G61)</f>
        <v>198351</v>
      </c>
      <c r="H61" s="158"/>
      <c r="I61" s="135" t="s">
        <v>10</v>
      </c>
    </row>
    <row r="62" spans="1:15">
      <c r="A62" s="77" t="s">
        <v>7</v>
      </c>
      <c r="B62" s="232" t="s">
        <v>34</v>
      </c>
      <c r="C62" s="232"/>
      <c r="D62" s="232" t="s">
        <v>34</v>
      </c>
      <c r="E62" s="232">
        <f>'T04'!E62+'T05'!E62</f>
        <v>287151</v>
      </c>
      <c r="F62" s="232">
        <f>SUM('T04'!F62,'T05'!F62)</f>
        <v>40171</v>
      </c>
      <c r="G62" s="232">
        <f>SUM('T04'!G62,'T05'!G62)</f>
        <v>192263</v>
      </c>
      <c r="H62" s="158"/>
      <c r="I62" s="135" t="s">
        <v>11</v>
      </c>
    </row>
    <row r="63" spans="1:15">
      <c r="A63" s="44" t="s">
        <v>8</v>
      </c>
      <c r="B63" s="72" t="s">
        <v>34</v>
      </c>
      <c r="C63" s="72"/>
      <c r="D63" s="72" t="s">
        <v>34</v>
      </c>
      <c r="E63" s="72">
        <f>'T04'!E63+'T05'!E63</f>
        <v>28936</v>
      </c>
      <c r="F63" s="72">
        <f>SUM('T04'!F63,'T05'!F63)</f>
        <v>165996</v>
      </c>
      <c r="G63" s="72">
        <f>SUM('T04'!G63,'T05'!G63)</f>
        <v>219439</v>
      </c>
      <c r="H63" s="158"/>
      <c r="I63" s="16" t="s">
        <v>9</v>
      </c>
    </row>
    <row r="64" spans="1:15">
      <c r="A64" s="76" t="s">
        <v>5</v>
      </c>
      <c r="B64" s="232" t="s">
        <v>34</v>
      </c>
      <c r="C64" s="232"/>
      <c r="D64" s="232" t="s">
        <v>34</v>
      </c>
      <c r="E64" s="232">
        <f>'T04'!E64+'T05'!E64</f>
        <v>14408</v>
      </c>
      <c r="F64" s="72">
        <f>SUM('T04'!F64,'T05'!F64)</f>
        <v>85313</v>
      </c>
      <c r="G64" s="72">
        <f>SUM('T04'!G64,'T05'!G64)</f>
        <v>114549</v>
      </c>
      <c r="H64" s="158"/>
      <c r="I64" s="135" t="s">
        <v>10</v>
      </c>
    </row>
    <row r="65" spans="1:16" ht="15.75" thickBot="1">
      <c r="A65" s="80" t="s">
        <v>7</v>
      </c>
      <c r="B65" s="382" t="s">
        <v>34</v>
      </c>
      <c r="C65" s="81"/>
      <c r="D65" s="81" t="s">
        <v>34</v>
      </c>
      <c r="E65" s="81">
        <f>'T04'!E65+'T05'!E65</f>
        <v>14528</v>
      </c>
      <c r="F65" s="382">
        <f>SUM('T04'!F65,'T05'!F65)</f>
        <v>80683</v>
      </c>
      <c r="G65" s="382">
        <f>SUM('T04'!G65,'T05'!G65)</f>
        <v>104890</v>
      </c>
      <c r="H65" s="321"/>
      <c r="I65" s="136" t="s">
        <v>11</v>
      </c>
      <c r="O65" s="2" t="s">
        <v>53</v>
      </c>
    </row>
    <row r="66" spans="1:16" ht="15.75" thickTop="1">
      <c r="A66" s="77"/>
      <c r="B66" s="232"/>
      <c r="C66" s="79"/>
      <c r="D66" s="79"/>
      <c r="E66" s="232"/>
      <c r="F66" s="232"/>
      <c r="G66" s="232"/>
      <c r="H66" s="74"/>
      <c r="I66" s="135"/>
    </row>
    <row r="67" spans="1:16" s="221" customFormat="1" ht="17.25">
      <c r="A67" s="1" t="s">
        <v>264</v>
      </c>
      <c r="B67" s="1"/>
      <c r="C67" s="1"/>
      <c r="D67" s="1"/>
      <c r="E67" s="1"/>
      <c r="F67" s="1"/>
      <c r="G67" s="1"/>
      <c r="H67" s="1"/>
      <c r="I67" s="1"/>
      <c r="K67" s="217"/>
      <c r="M67" s="2"/>
      <c r="N67" s="2" t="s">
        <v>40</v>
      </c>
      <c r="O67" s="2" t="s">
        <v>31</v>
      </c>
      <c r="P67" s="2" t="s">
        <v>32</v>
      </c>
    </row>
    <row r="68" spans="1:16" s="222" customFormat="1" ht="30" customHeight="1">
      <c r="A68" s="220" t="s">
        <v>265</v>
      </c>
      <c r="B68" s="220"/>
      <c r="C68" s="220"/>
      <c r="D68" s="220"/>
      <c r="E68" s="220"/>
      <c r="F68" s="220"/>
      <c r="G68" s="220"/>
      <c r="H68" s="220"/>
      <c r="I68" s="220"/>
      <c r="M68" s="2"/>
      <c r="N68" s="2"/>
      <c r="O68" s="2"/>
      <c r="P68" s="2"/>
    </row>
    <row r="69" spans="1:16">
      <c r="M69" s="2" t="s">
        <v>13</v>
      </c>
      <c r="O69" s="24">
        <f>('T04'!F7/'T06'!F7)*100</f>
        <v>49.350124814181136</v>
      </c>
      <c r="P69" s="24">
        <f>100-O69</f>
        <v>50.649875185818864</v>
      </c>
    </row>
    <row r="70" spans="1:16">
      <c r="M70" s="2" t="s">
        <v>14</v>
      </c>
      <c r="O70" s="24">
        <f>('T04'!F17/'T06'!F17)*100</f>
        <v>48.520665268075355</v>
      </c>
      <c r="P70" s="24">
        <f t="shared" ref="P70:P73" si="3">100-O70</f>
        <v>51.479334731924645</v>
      </c>
    </row>
    <row r="71" spans="1:16">
      <c r="M71" s="2" t="s">
        <v>21</v>
      </c>
      <c r="O71" s="24">
        <f>('T04'!F27/'T06'!F27)*100</f>
        <v>45.375378812382749</v>
      </c>
      <c r="P71" s="24">
        <f t="shared" si="3"/>
        <v>54.624621187617251</v>
      </c>
    </row>
    <row r="72" spans="1:16">
      <c r="M72" s="2" t="s">
        <v>252</v>
      </c>
      <c r="O72" s="55">
        <f>('T04'!F37/'T06'!F37)*100</f>
        <v>42.870340032037277</v>
      </c>
      <c r="P72" s="24">
        <f t="shared" si="3"/>
        <v>57.129659967962723</v>
      </c>
    </row>
    <row r="73" spans="1:16">
      <c r="M73" s="2" t="s">
        <v>399</v>
      </c>
      <c r="O73" s="55">
        <f>('T04'!F47/'T06'!F47)*100</f>
        <v>42.3872600089299</v>
      </c>
      <c r="P73" s="24">
        <f t="shared" si="3"/>
        <v>57.6127399910701</v>
      </c>
    </row>
    <row r="82" spans="1:19" ht="15.75">
      <c r="B82" s="3"/>
      <c r="C82" s="3"/>
      <c r="D82" s="30"/>
      <c r="E82" s="30"/>
      <c r="F82" s="30"/>
      <c r="G82" s="30"/>
      <c r="H82" s="30"/>
      <c r="I82" s="30"/>
      <c r="J82" s="3"/>
    </row>
    <row r="83" spans="1:19">
      <c r="M83" s="2" t="s">
        <v>53</v>
      </c>
    </row>
    <row r="84" spans="1:19" s="221" customFormat="1" ht="30" customHeight="1">
      <c r="A84" s="1" t="s">
        <v>268</v>
      </c>
      <c r="B84" s="1"/>
      <c r="C84" s="1"/>
      <c r="D84" s="1"/>
      <c r="E84" s="1"/>
      <c r="F84" s="1"/>
      <c r="G84" s="1"/>
      <c r="H84" s="1"/>
      <c r="I84" s="1"/>
      <c r="K84" s="217"/>
      <c r="L84" s="2"/>
      <c r="M84" s="2" t="s">
        <v>40</v>
      </c>
      <c r="N84" s="2" t="s">
        <v>4</v>
      </c>
      <c r="O84" s="2" t="s">
        <v>8</v>
      </c>
    </row>
    <row r="85" spans="1:19" s="222" customFormat="1" ht="30" customHeight="1">
      <c r="A85" s="229" t="s">
        <v>269</v>
      </c>
      <c r="B85" s="220"/>
      <c r="C85" s="220"/>
      <c r="D85" s="220"/>
      <c r="E85" s="220"/>
      <c r="F85" s="220"/>
      <c r="G85" s="220"/>
      <c r="H85" s="220"/>
      <c r="I85" s="220"/>
      <c r="L85" s="2"/>
      <c r="M85" s="2"/>
      <c r="N85" s="2"/>
      <c r="O85" s="2"/>
    </row>
    <row r="86" spans="1:19">
      <c r="L86" s="2" t="s">
        <v>13</v>
      </c>
      <c r="N86" s="24">
        <f>(F10/F7)*100</f>
        <v>38.467450144447874</v>
      </c>
      <c r="O86" s="24">
        <f>100-N86</f>
        <v>61.532549855552126</v>
      </c>
    </row>
    <row r="87" spans="1:19">
      <c r="L87" s="2" t="s">
        <v>14</v>
      </c>
      <c r="N87" s="24">
        <f>(F20/F17)*100</f>
        <v>37.785755996280038</v>
      </c>
      <c r="O87" s="24">
        <f t="shared" ref="O87:O90" si="4">100-N87</f>
        <v>62.214244003719962</v>
      </c>
    </row>
    <row r="88" spans="1:19">
      <c r="L88" s="2" t="s">
        <v>21</v>
      </c>
      <c r="N88" s="24">
        <f>(F30/F27)*100</f>
        <v>36.162462616380623</v>
      </c>
      <c r="O88" s="24">
        <f t="shared" si="4"/>
        <v>63.837537383619377</v>
      </c>
    </row>
    <row r="89" spans="1:19">
      <c r="L89" s="2" t="s">
        <v>252</v>
      </c>
      <c r="N89" s="55">
        <f>(F40/F37)*100</f>
        <v>34.447811999417503</v>
      </c>
      <c r="O89" s="24">
        <f t="shared" si="4"/>
        <v>65.552188000582504</v>
      </c>
    </row>
    <row r="90" spans="1:19">
      <c r="L90" s="2" t="s">
        <v>399</v>
      </c>
      <c r="N90" s="55">
        <f>(F50/F47)*100</f>
        <v>33.671252099589651</v>
      </c>
      <c r="O90" s="24">
        <f t="shared" si="4"/>
        <v>66.328747900410349</v>
      </c>
    </row>
    <row r="94" spans="1:19">
      <c r="Q94" s="2" t="s">
        <v>41</v>
      </c>
    </row>
    <row r="95" spans="1:19">
      <c r="M95" s="2" t="s">
        <v>41</v>
      </c>
      <c r="Q95" s="2" t="s">
        <v>40</v>
      </c>
      <c r="R95" s="2" t="s">
        <v>4</v>
      </c>
      <c r="S95" s="2" t="s">
        <v>8</v>
      </c>
    </row>
    <row r="96" spans="1:19" ht="15.75">
      <c r="B96" s="3"/>
      <c r="C96" s="3"/>
      <c r="D96" s="30"/>
      <c r="E96" s="30"/>
      <c r="F96" s="30"/>
      <c r="G96" s="30"/>
      <c r="H96" s="30"/>
      <c r="I96" s="30"/>
      <c r="J96" s="3"/>
      <c r="M96" s="2" t="s">
        <v>40</v>
      </c>
      <c r="N96" s="2" t="s">
        <v>31</v>
      </c>
      <c r="O96" s="2" t="s">
        <v>32</v>
      </c>
    </row>
    <row r="97" spans="1:19" ht="15.75">
      <c r="B97" s="6"/>
      <c r="C97" s="30"/>
      <c r="D97" s="30"/>
      <c r="E97" s="30"/>
      <c r="F97" s="30"/>
      <c r="G97" s="30"/>
      <c r="H97" s="3"/>
      <c r="I97" s="3"/>
      <c r="P97" s="2" t="s">
        <v>13</v>
      </c>
      <c r="R97" s="24">
        <f>G10/G7*100</f>
        <v>63.763179237631796</v>
      </c>
      <c r="S97" s="24">
        <f>100-R97</f>
        <v>36.236820762368204</v>
      </c>
    </row>
    <row r="98" spans="1:19">
      <c r="L98" s="2" t="s">
        <v>13</v>
      </c>
      <c r="N98" s="24">
        <f>'T04'!G7/'T06'!G7*100</f>
        <v>62.585483564126442</v>
      </c>
      <c r="O98" s="24">
        <f>100-N98</f>
        <v>37.414516435873558</v>
      </c>
      <c r="P98" s="2" t="s">
        <v>14</v>
      </c>
      <c r="R98" s="24">
        <f>G20/G17*100</f>
        <v>63.185766675421441</v>
      </c>
      <c r="S98" s="24">
        <f t="shared" ref="S98:S101" si="5">100-R98</f>
        <v>36.814233324578559</v>
      </c>
    </row>
    <row r="99" spans="1:19">
      <c r="L99" s="2" t="s">
        <v>14</v>
      </c>
      <c r="N99" s="24">
        <f>'T04'!G17/'T06'!G17*100</f>
        <v>61.652707658485816</v>
      </c>
      <c r="O99" s="24">
        <f t="shared" ref="O99:O102" si="6">100-N99</f>
        <v>38.347292341514184</v>
      </c>
      <c r="P99" s="2" t="s">
        <v>21</v>
      </c>
      <c r="R99" s="24">
        <f>G30/G27*100</f>
        <v>62.498491112653532</v>
      </c>
      <c r="S99" s="24">
        <f t="shared" si="5"/>
        <v>37.501508887346468</v>
      </c>
    </row>
    <row r="100" spans="1:19" s="221" customFormat="1" ht="30" customHeight="1">
      <c r="A100" s="1" t="s">
        <v>183</v>
      </c>
      <c r="B100" s="1"/>
      <c r="C100" s="1"/>
      <c r="D100" s="1"/>
      <c r="E100" s="1"/>
      <c r="F100" s="1"/>
      <c r="G100" s="1"/>
      <c r="H100" s="1"/>
      <c r="I100" s="1"/>
      <c r="K100" s="217"/>
      <c r="L100" s="2" t="s">
        <v>21</v>
      </c>
      <c r="M100" s="2"/>
      <c r="N100" s="24">
        <f>'T04'!G27/'T06'!G27*100</f>
        <v>60.454703201858948</v>
      </c>
      <c r="O100" s="24">
        <f t="shared" si="6"/>
        <v>39.545296798141052</v>
      </c>
      <c r="P100" s="2" t="s">
        <v>252</v>
      </c>
      <c r="Q100" s="2"/>
      <c r="R100" s="55">
        <f>G40/G37*100</f>
        <v>62.13398924633595</v>
      </c>
      <c r="S100" s="24">
        <f t="shared" si="5"/>
        <v>37.86601075366405</v>
      </c>
    </row>
    <row r="101" spans="1:19" s="222" customFormat="1" ht="30" customHeight="1">
      <c r="A101" s="220" t="s">
        <v>205</v>
      </c>
      <c r="B101" s="220"/>
      <c r="C101" s="220"/>
      <c r="D101" s="220"/>
      <c r="E101" s="220"/>
      <c r="F101" s="220"/>
      <c r="G101" s="220"/>
      <c r="H101" s="220"/>
      <c r="I101" s="220"/>
      <c r="L101" s="2" t="s">
        <v>252</v>
      </c>
      <c r="M101" s="2"/>
      <c r="N101" s="55">
        <f>'T04'!G37/'T06'!G47*100</f>
        <v>57.886820661251036</v>
      </c>
      <c r="O101" s="24">
        <f t="shared" si="6"/>
        <v>42.113179338748964</v>
      </c>
      <c r="P101" s="2" t="s">
        <v>399</v>
      </c>
      <c r="Q101" s="2"/>
      <c r="R101" s="55">
        <f>G50/G47*100</f>
        <v>61.783330233700298</v>
      </c>
      <c r="S101" s="24">
        <f t="shared" si="5"/>
        <v>38.216669766299702</v>
      </c>
    </row>
    <row r="102" spans="1:19">
      <c r="L102" s="2" t="s">
        <v>399</v>
      </c>
      <c r="N102" s="55">
        <f>'T04'!G47/'T06'!G47*100</f>
        <v>60.093639011319375</v>
      </c>
      <c r="O102" s="24">
        <f t="shared" si="6"/>
        <v>39.906360988680625</v>
      </c>
    </row>
    <row r="104" spans="1:19">
      <c r="M104" s="2" t="s">
        <v>41</v>
      </c>
    </row>
    <row r="105" spans="1:19">
      <c r="M105" s="2" t="s">
        <v>40</v>
      </c>
      <c r="N105" s="2" t="s">
        <v>31</v>
      </c>
      <c r="O105" s="2" t="s">
        <v>32</v>
      </c>
    </row>
    <row r="107" spans="1:19">
      <c r="L107" s="2" t="s">
        <v>13</v>
      </c>
      <c r="N107" s="24">
        <f>'T04'!D7/'T06'!D7*100</f>
        <v>89.198968527697573</v>
      </c>
      <c r="O107" s="24">
        <f>100-N107</f>
        <v>10.801031472302427</v>
      </c>
    </row>
    <row r="108" spans="1:19">
      <c r="L108" s="2" t="s">
        <v>14</v>
      </c>
      <c r="N108" s="24">
        <f>'T04'!D17/'T06'!D17*100</f>
        <v>88.814760631395316</v>
      </c>
      <c r="O108" s="24">
        <f t="shared" ref="O108:O111" si="7">100-N108</f>
        <v>11.185239368604684</v>
      </c>
    </row>
    <row r="109" spans="1:19">
      <c r="L109" s="2" t="s">
        <v>21</v>
      </c>
      <c r="N109" s="24">
        <f>'T04'!D27/'T06'!D27*100</f>
        <v>88.418879709340345</v>
      </c>
      <c r="O109" s="24">
        <f t="shared" si="7"/>
        <v>11.581120290659655</v>
      </c>
    </row>
    <row r="110" spans="1:19">
      <c r="L110" s="2" t="s">
        <v>252</v>
      </c>
      <c r="N110" s="55">
        <f>'T04'!D37/'T06'!D37*100</f>
        <v>88.54811146436198</v>
      </c>
      <c r="O110" s="24">
        <f t="shared" si="7"/>
        <v>11.45188853563802</v>
      </c>
    </row>
    <row r="111" spans="1:19">
      <c r="L111" s="2" t="s">
        <v>399</v>
      </c>
      <c r="N111" s="55">
        <f>'T04'!D47/'T06'!D47*100</f>
        <v>88.372353857163787</v>
      </c>
      <c r="O111" s="24">
        <f t="shared" si="7"/>
        <v>11.627646142836213</v>
      </c>
    </row>
    <row r="116" spans="12:15">
      <c r="M116" s="2" t="s">
        <v>45</v>
      </c>
    </row>
    <row r="117" spans="12:15">
      <c r="M117" s="2" t="s">
        <v>40</v>
      </c>
      <c r="N117" s="2" t="s">
        <v>31</v>
      </c>
      <c r="O117" s="2" t="s">
        <v>32</v>
      </c>
    </row>
    <row r="119" spans="12:15">
      <c r="L119" s="2" t="s">
        <v>13</v>
      </c>
      <c r="N119" s="24">
        <f>'T04'!C7/'T06'!C7*100</f>
        <v>72.023258521010831</v>
      </c>
      <c r="O119" s="24">
        <f>100-N119</f>
        <v>27.976741478989169</v>
      </c>
    </row>
    <row r="120" spans="12:15">
      <c r="L120" s="2" t="s">
        <v>14</v>
      </c>
      <c r="N120" s="24">
        <f>'T04'!C17/'T06'!C17*100</f>
        <v>70.427875657830214</v>
      </c>
      <c r="O120" s="24">
        <f t="shared" ref="O120:O123" si="8">100-N120</f>
        <v>29.572124342169786</v>
      </c>
    </row>
    <row r="121" spans="12:15">
      <c r="L121" s="2" t="s">
        <v>21</v>
      </c>
      <c r="N121" s="24">
        <f>'T04'!C27/'T06'!C27*100</f>
        <v>69.552535351186833</v>
      </c>
      <c r="O121" s="24">
        <f t="shared" si="8"/>
        <v>30.447464648813167</v>
      </c>
    </row>
    <row r="122" spans="12:15">
      <c r="L122" s="2" t="s">
        <v>252</v>
      </c>
      <c r="N122" s="55">
        <f>'T04'!C37/'T06'!C37*100</f>
        <v>68.51100410895117</v>
      </c>
      <c r="O122" s="24">
        <f t="shared" si="8"/>
        <v>31.48899589104883</v>
      </c>
    </row>
    <row r="123" spans="12:15">
      <c r="L123" s="2" t="s">
        <v>399</v>
      </c>
      <c r="N123" s="55">
        <f>'T04'!C47/'T06'!C47*100</f>
        <v>67.798427624784424</v>
      </c>
      <c r="O123" s="24">
        <f t="shared" si="8"/>
        <v>32.201572375215576</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7" orientation="portrait" r:id="rId1"/>
  <rowBreaks count="2" manualBreakCount="2">
    <brk id="35" max="8" man="1"/>
    <brk id="66" max="8" man="1"/>
  </rowBreaks>
  <colBreaks count="1" manualBreakCount="1">
    <brk id="9" max="99"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rightToLeft="1" view="pageBreakPreview" zoomScale="85" zoomScaleNormal="100" zoomScaleSheetLayoutView="85" workbookViewId="0">
      <selection activeCell="D32" sqref="D32"/>
    </sheetView>
  </sheetViews>
  <sheetFormatPr defaultRowHeight="15"/>
  <cols>
    <col min="1" max="1" width="13.7109375" customWidth="1"/>
    <col min="2" max="7" width="9.7109375" customWidth="1"/>
    <col min="8" max="8" width="12.7109375" customWidth="1"/>
    <col min="9" max="9" width="13.7109375" customWidth="1"/>
    <col min="11" max="11" width="6.5703125" customWidth="1"/>
  </cols>
  <sheetData>
    <row r="1" spans="1:19" s="224" customFormat="1" ht="17.25">
      <c r="A1" s="228" t="s">
        <v>131</v>
      </c>
      <c r="B1" s="228"/>
      <c r="C1" s="228"/>
      <c r="D1" s="228"/>
      <c r="E1" s="228"/>
      <c r="F1" s="228"/>
      <c r="G1" s="228"/>
      <c r="H1" s="228"/>
      <c r="I1" s="228"/>
      <c r="K1" s="225"/>
      <c r="L1" s="225"/>
      <c r="M1" s="225"/>
    </row>
    <row r="2" spans="1:19" s="226" customFormat="1" ht="15.75">
      <c r="A2" s="229" t="s">
        <v>206</v>
      </c>
      <c r="B2" s="117"/>
      <c r="C2" s="117"/>
      <c r="D2" s="117"/>
      <c r="E2" s="117"/>
      <c r="F2" s="117"/>
      <c r="G2" s="117"/>
      <c r="H2" s="117"/>
      <c r="I2" s="117"/>
      <c r="M2" s="227"/>
    </row>
    <row r="3" spans="1:19" ht="18.75">
      <c r="A3" s="10" t="s">
        <v>36</v>
      </c>
      <c r="B3" s="9"/>
      <c r="C3" s="4"/>
      <c r="D3" s="4"/>
      <c r="E3" s="8"/>
      <c r="F3" s="5"/>
      <c r="G3" s="5"/>
      <c r="H3" s="5"/>
      <c r="I3" s="11" t="s">
        <v>37</v>
      </c>
    </row>
    <row r="4" spans="1:19" ht="24" customHeight="1">
      <c r="A4" s="439" t="s">
        <v>15</v>
      </c>
      <c r="B4" s="215" t="s">
        <v>46</v>
      </c>
      <c r="C4" s="215" t="s">
        <v>45</v>
      </c>
      <c r="D4" s="215" t="s">
        <v>44</v>
      </c>
      <c r="E4" s="215" t="s">
        <v>43</v>
      </c>
      <c r="F4" s="215" t="s">
        <v>42</v>
      </c>
      <c r="G4" s="215" t="s">
        <v>41</v>
      </c>
      <c r="H4" s="440" t="s">
        <v>309</v>
      </c>
      <c r="I4" s="438" t="s">
        <v>16</v>
      </c>
    </row>
    <row r="5" spans="1:19" ht="24" customHeight="1">
      <c r="A5" s="439"/>
      <c r="B5" s="216" t="s">
        <v>38</v>
      </c>
      <c r="C5" s="216" t="s">
        <v>17</v>
      </c>
      <c r="D5" s="216" t="s">
        <v>39</v>
      </c>
      <c r="E5" s="216" t="s">
        <v>18</v>
      </c>
      <c r="F5" s="216" t="s">
        <v>19</v>
      </c>
      <c r="G5" s="216" t="s">
        <v>20</v>
      </c>
      <c r="H5" s="440"/>
      <c r="I5" s="438"/>
    </row>
    <row r="6" spans="1:19" ht="15.75">
      <c r="A6" s="12" t="s">
        <v>13</v>
      </c>
      <c r="B6" s="41"/>
      <c r="C6" s="41"/>
      <c r="D6" s="42"/>
      <c r="E6" s="41"/>
      <c r="F6" s="41"/>
      <c r="G6" s="41"/>
      <c r="H6" s="41"/>
      <c r="I6" s="14" t="s">
        <v>2</v>
      </c>
      <c r="P6" s="2"/>
      <c r="Q6" s="25" t="s">
        <v>5</v>
      </c>
      <c r="R6" s="25" t="s">
        <v>7</v>
      </c>
      <c r="S6" s="25" t="s">
        <v>56</v>
      </c>
    </row>
    <row r="7" spans="1:19">
      <c r="A7" s="44" t="s">
        <v>40</v>
      </c>
      <c r="B7" s="234">
        <f>SUM(B8:B9)</f>
        <v>13833</v>
      </c>
      <c r="C7" s="234">
        <f t="shared" ref="C7:D7" si="0">SUM(C8:C9)</f>
        <v>1311</v>
      </c>
      <c r="D7" s="234">
        <f t="shared" si="0"/>
        <v>51903</v>
      </c>
      <c r="E7" s="234">
        <v>40263</v>
      </c>
      <c r="F7" s="234">
        <f t="shared" ref="F7" si="1">SUM(F8:F9)</f>
        <v>4756</v>
      </c>
      <c r="G7" s="235">
        <f t="shared" ref="G7" si="2">SUM(G8:G9)</f>
        <v>27900</v>
      </c>
      <c r="H7" s="236">
        <f>SUM(B7:G7)</f>
        <v>139966</v>
      </c>
      <c r="I7" s="16" t="s">
        <v>0</v>
      </c>
      <c r="P7" s="2"/>
      <c r="Q7" s="25" t="s">
        <v>10</v>
      </c>
      <c r="R7" s="25" t="s">
        <v>11</v>
      </c>
      <c r="S7" s="25" t="s">
        <v>0</v>
      </c>
    </row>
    <row r="8" spans="1:19">
      <c r="A8" s="46" t="s">
        <v>5</v>
      </c>
      <c r="B8" s="234">
        <f>SUM(B11,B14)</f>
        <v>7202</v>
      </c>
      <c r="C8" s="234">
        <f t="shared" ref="C8:G9" si="3">SUM(C11,C14)</f>
        <v>699</v>
      </c>
      <c r="D8" s="234">
        <f t="shared" si="3"/>
        <v>14563</v>
      </c>
      <c r="E8" s="234">
        <v>21062</v>
      </c>
      <c r="F8" s="234">
        <f t="shared" si="3"/>
        <v>3460</v>
      </c>
      <c r="G8" s="235">
        <f t="shared" si="3"/>
        <v>18045</v>
      </c>
      <c r="H8" s="236">
        <f t="shared" ref="H8:H9" si="4">SUM(B8:G8)</f>
        <v>65031</v>
      </c>
      <c r="I8" s="135" t="s">
        <v>10</v>
      </c>
      <c r="P8" s="2" t="s">
        <v>1</v>
      </c>
      <c r="Q8" s="26">
        <v>58</v>
      </c>
      <c r="R8" s="26">
        <v>79.400000000000006</v>
      </c>
      <c r="S8" s="23">
        <f>SUM(Q8:R8)</f>
        <v>137.4</v>
      </c>
    </row>
    <row r="9" spans="1:19">
      <c r="A9" s="47" t="s">
        <v>7</v>
      </c>
      <c r="B9" s="234">
        <f>SUM(B12,B15)</f>
        <v>6631</v>
      </c>
      <c r="C9" s="234">
        <f t="shared" ref="C9:D9" si="5">SUM(C12,C15)</f>
        <v>612</v>
      </c>
      <c r="D9" s="234">
        <f t="shared" si="5"/>
        <v>37340</v>
      </c>
      <c r="E9" s="234">
        <v>19201</v>
      </c>
      <c r="F9" s="234">
        <f t="shared" si="3"/>
        <v>1296</v>
      </c>
      <c r="G9" s="235">
        <f t="shared" si="3"/>
        <v>9855</v>
      </c>
      <c r="H9" s="236">
        <f t="shared" si="4"/>
        <v>74935</v>
      </c>
      <c r="I9" s="135" t="s">
        <v>11</v>
      </c>
      <c r="P9" s="2" t="s">
        <v>2</v>
      </c>
      <c r="Q9" s="23">
        <v>65</v>
      </c>
      <c r="R9" s="23">
        <v>75</v>
      </c>
      <c r="S9" s="23">
        <f t="shared" ref="S9:S12" si="6">SUM(Q9:R9)</f>
        <v>140</v>
      </c>
    </row>
    <row r="10" spans="1:19">
      <c r="A10" s="44" t="s">
        <v>4</v>
      </c>
      <c r="B10" s="235">
        <f>SUM(B11:B12)</f>
        <v>9132</v>
      </c>
      <c r="C10" s="235">
        <f t="shared" ref="C10:D10" si="7">SUM(C11:C12)</f>
        <v>956</v>
      </c>
      <c r="D10" s="235">
        <f t="shared" si="7"/>
        <v>41898</v>
      </c>
      <c r="E10" s="234" t="s">
        <v>35</v>
      </c>
      <c r="F10" s="235">
        <f t="shared" ref="F10" si="8">SUM(F11:F12)</f>
        <v>4415</v>
      </c>
      <c r="G10" s="235">
        <f t="shared" ref="G10" si="9">SUM(G11:G12)</f>
        <v>19274</v>
      </c>
      <c r="H10" s="236" t="s">
        <v>35</v>
      </c>
      <c r="I10" s="16" t="s">
        <v>6</v>
      </c>
      <c r="P10" s="2" t="s">
        <v>3</v>
      </c>
      <c r="Q10" s="27">
        <v>68.599999999999994</v>
      </c>
      <c r="R10" s="23">
        <v>73.8</v>
      </c>
      <c r="S10" s="23">
        <f t="shared" si="6"/>
        <v>142.39999999999998</v>
      </c>
    </row>
    <row r="11" spans="1:19">
      <c r="A11" s="407" t="s">
        <v>5</v>
      </c>
      <c r="B11" s="238">
        <v>5267</v>
      </c>
      <c r="C11" s="238">
        <v>594</v>
      </c>
      <c r="D11" s="238">
        <v>10487</v>
      </c>
      <c r="E11" s="238" t="s">
        <v>35</v>
      </c>
      <c r="F11" s="237">
        <v>3304</v>
      </c>
      <c r="G11" s="237">
        <v>13104</v>
      </c>
      <c r="H11" s="236" t="s">
        <v>35</v>
      </c>
      <c r="I11" s="135" t="s">
        <v>10</v>
      </c>
      <c r="P11" s="18" t="s">
        <v>22</v>
      </c>
      <c r="Q11" s="23">
        <v>67.900000000000006</v>
      </c>
      <c r="R11" s="23">
        <v>75.599999999999994</v>
      </c>
      <c r="S11" s="23">
        <f t="shared" si="6"/>
        <v>143.5</v>
      </c>
    </row>
    <row r="12" spans="1:19">
      <c r="A12" s="47" t="s">
        <v>7</v>
      </c>
      <c r="B12" s="238">
        <v>3865</v>
      </c>
      <c r="C12" s="238">
        <v>362</v>
      </c>
      <c r="D12" s="238">
        <v>31411</v>
      </c>
      <c r="E12" s="238" t="s">
        <v>35</v>
      </c>
      <c r="F12" s="237">
        <v>1111</v>
      </c>
      <c r="G12" s="237">
        <v>6170</v>
      </c>
      <c r="H12" s="236" t="s">
        <v>35</v>
      </c>
      <c r="I12" s="135" t="s">
        <v>11</v>
      </c>
      <c r="P12" s="18" t="s">
        <v>251</v>
      </c>
      <c r="Q12" s="27">
        <v>64.3</v>
      </c>
      <c r="R12" s="27">
        <v>74.3</v>
      </c>
      <c r="S12" s="27">
        <f t="shared" si="6"/>
        <v>138.6</v>
      </c>
    </row>
    <row r="13" spans="1:19">
      <c r="A13" s="44" t="s">
        <v>8</v>
      </c>
      <c r="B13" s="235">
        <f t="shared" ref="B13:D13" si="10">SUM(B14:B15)</f>
        <v>4701</v>
      </c>
      <c r="C13" s="234">
        <f t="shared" si="10"/>
        <v>355</v>
      </c>
      <c r="D13" s="234">
        <f t="shared" si="10"/>
        <v>10005</v>
      </c>
      <c r="E13" s="234" t="s">
        <v>35</v>
      </c>
      <c r="F13" s="235">
        <f t="shared" ref="F13:G13" si="11">SUM(F14:F15)</f>
        <v>341</v>
      </c>
      <c r="G13" s="235">
        <f t="shared" si="11"/>
        <v>8626</v>
      </c>
      <c r="H13" s="236" t="s">
        <v>35</v>
      </c>
      <c r="I13" s="16" t="s">
        <v>9</v>
      </c>
    </row>
    <row r="14" spans="1:19">
      <c r="A14" s="46" t="s">
        <v>5</v>
      </c>
      <c r="B14" s="238">
        <v>1935</v>
      </c>
      <c r="C14" s="238">
        <v>105</v>
      </c>
      <c r="D14" s="238">
        <v>4076</v>
      </c>
      <c r="E14" s="238" t="s">
        <v>35</v>
      </c>
      <c r="F14" s="237">
        <v>156</v>
      </c>
      <c r="G14" s="237">
        <v>4941</v>
      </c>
      <c r="H14" s="236" t="s">
        <v>35</v>
      </c>
      <c r="I14" s="135" t="s">
        <v>10</v>
      </c>
    </row>
    <row r="15" spans="1:19">
      <c r="A15" s="47" t="s">
        <v>7</v>
      </c>
      <c r="B15" s="238">
        <v>2766</v>
      </c>
      <c r="C15" s="238">
        <v>250</v>
      </c>
      <c r="D15" s="238">
        <v>5929</v>
      </c>
      <c r="E15" s="238" t="s">
        <v>35</v>
      </c>
      <c r="F15" s="237">
        <v>185</v>
      </c>
      <c r="G15" s="237">
        <v>3685</v>
      </c>
      <c r="H15" s="236" t="s">
        <v>35</v>
      </c>
      <c r="I15" s="135" t="s">
        <v>11</v>
      </c>
    </row>
    <row r="16" spans="1:19" ht="15.75">
      <c r="A16" s="12" t="s">
        <v>14</v>
      </c>
      <c r="B16" s="41"/>
      <c r="C16" s="41"/>
      <c r="D16" s="42"/>
      <c r="E16" s="41"/>
      <c r="F16" s="41"/>
      <c r="G16" s="41"/>
      <c r="H16" s="41"/>
      <c r="I16" s="15" t="s">
        <v>3</v>
      </c>
    </row>
    <row r="17" spans="1:19">
      <c r="A17" s="44" t="s">
        <v>40</v>
      </c>
      <c r="B17" s="234">
        <f t="shared" ref="B17:G17" si="12">SUM(B18:B19)</f>
        <v>13352</v>
      </c>
      <c r="C17" s="234">
        <f t="shared" si="12"/>
        <v>5010</v>
      </c>
      <c r="D17" s="234">
        <f t="shared" si="12"/>
        <v>55917</v>
      </c>
      <c r="E17" s="234">
        <f t="shared" si="12"/>
        <v>37785</v>
      </c>
      <c r="F17" s="234">
        <f t="shared" si="12"/>
        <v>4784</v>
      </c>
      <c r="G17" s="235">
        <f t="shared" si="12"/>
        <v>25608</v>
      </c>
      <c r="H17" s="236">
        <f>SUM(B17:G17)</f>
        <v>142456</v>
      </c>
      <c r="I17" s="16" t="s">
        <v>0</v>
      </c>
      <c r="P17" s="2"/>
      <c r="Q17" s="25" t="s">
        <v>5</v>
      </c>
      <c r="R17" s="25" t="s">
        <v>7</v>
      </c>
      <c r="S17" s="25" t="s">
        <v>56</v>
      </c>
    </row>
    <row r="18" spans="1:19" ht="15.75">
      <c r="A18" s="46" t="s">
        <v>5</v>
      </c>
      <c r="B18" s="234">
        <f>SUM(B21,B24)</f>
        <v>7097</v>
      </c>
      <c r="C18" s="234">
        <v>2615</v>
      </c>
      <c r="D18" s="234">
        <f>SUM(D21,D24)</f>
        <v>17623</v>
      </c>
      <c r="E18" s="234">
        <v>22139</v>
      </c>
      <c r="F18" s="234">
        <f t="shared" ref="F18:G19" si="13">SUM(F21,F24)</f>
        <v>3004</v>
      </c>
      <c r="G18" s="235">
        <f t="shared" si="13"/>
        <v>16134</v>
      </c>
      <c r="H18" s="236">
        <f t="shared" ref="H18:H19" si="14">SUM(B18:G18)</f>
        <v>68612</v>
      </c>
      <c r="I18" s="135" t="s">
        <v>10</v>
      </c>
      <c r="L18" s="30"/>
      <c r="P18" s="2"/>
      <c r="Q18" s="25" t="s">
        <v>10</v>
      </c>
      <c r="R18" s="25" t="s">
        <v>11</v>
      </c>
      <c r="S18" s="25" t="s">
        <v>0</v>
      </c>
    </row>
    <row r="19" spans="1:19" ht="20.25" customHeight="1">
      <c r="A19" s="47" t="s">
        <v>7</v>
      </c>
      <c r="B19" s="234">
        <f>SUM(B22,B25)</f>
        <v>6255</v>
      </c>
      <c r="C19" s="234">
        <v>2395</v>
      </c>
      <c r="D19" s="234">
        <f>SUM(D22,D25)</f>
        <v>38294</v>
      </c>
      <c r="E19" s="234">
        <v>15646</v>
      </c>
      <c r="F19" s="234">
        <f t="shared" si="13"/>
        <v>1780</v>
      </c>
      <c r="G19" s="235">
        <f t="shared" si="13"/>
        <v>9474</v>
      </c>
      <c r="H19" s="236">
        <f t="shared" si="14"/>
        <v>73844</v>
      </c>
      <c r="I19" s="135" t="s">
        <v>11</v>
      </c>
      <c r="K19" s="33"/>
      <c r="L19" s="442"/>
      <c r="M19" s="442"/>
      <c r="P19" s="2"/>
      <c r="Q19" s="26"/>
      <c r="R19" s="26"/>
      <c r="S19" s="23"/>
    </row>
    <row r="20" spans="1:19">
      <c r="A20" s="44" t="s">
        <v>4</v>
      </c>
      <c r="B20" s="235">
        <f>SUM(B21:B22)</f>
        <v>8779</v>
      </c>
      <c r="C20" s="234" t="s">
        <v>35</v>
      </c>
      <c r="D20" s="234">
        <f>SUM(D21:D22)</f>
        <v>43390</v>
      </c>
      <c r="E20" s="234">
        <v>37532</v>
      </c>
      <c r="F20" s="235">
        <f t="shared" ref="F20:G20" si="15">SUM(F21:F22)</f>
        <v>4417</v>
      </c>
      <c r="G20" s="235">
        <f t="shared" si="15"/>
        <v>17791</v>
      </c>
      <c r="H20" s="236" t="s">
        <v>35</v>
      </c>
      <c r="I20" s="16" t="s">
        <v>6</v>
      </c>
      <c r="P20" s="2" t="s">
        <v>2</v>
      </c>
      <c r="Q20" s="24">
        <v>12.066380602802047</v>
      </c>
      <c r="R20" s="24">
        <v>-5.5901325404424735</v>
      </c>
      <c r="S20" s="24">
        <v>1.8667986404756878</v>
      </c>
    </row>
    <row r="21" spans="1:19">
      <c r="A21" s="46" t="s">
        <v>5</v>
      </c>
      <c r="B21" s="237">
        <v>5327</v>
      </c>
      <c r="C21" s="238" t="s">
        <v>35</v>
      </c>
      <c r="D21" s="238">
        <v>12186</v>
      </c>
      <c r="E21" s="238">
        <v>21984</v>
      </c>
      <c r="F21" s="237">
        <v>2856</v>
      </c>
      <c r="G21" s="237">
        <v>11675</v>
      </c>
      <c r="H21" s="236" t="s">
        <v>35</v>
      </c>
      <c r="I21" s="135" t="s">
        <v>10</v>
      </c>
      <c r="P21" s="2" t="s">
        <v>3</v>
      </c>
      <c r="Q21" s="55">
        <v>5.5066045424489865</v>
      </c>
      <c r="R21" s="24">
        <v>-1.4559284713418295</v>
      </c>
      <c r="S21" s="24">
        <v>1.7790034722718375</v>
      </c>
    </row>
    <row r="22" spans="1:19">
      <c r="A22" s="47" t="s">
        <v>7</v>
      </c>
      <c r="B22" s="237">
        <v>3452</v>
      </c>
      <c r="C22" s="238" t="s">
        <v>35</v>
      </c>
      <c r="D22" s="238">
        <v>31204</v>
      </c>
      <c r="E22" s="238">
        <v>15548</v>
      </c>
      <c r="F22" s="237">
        <v>1561</v>
      </c>
      <c r="G22" s="237">
        <v>6116</v>
      </c>
      <c r="H22" s="236" t="s">
        <v>35</v>
      </c>
      <c r="I22" s="135" t="s">
        <v>11</v>
      </c>
      <c r="P22" s="18" t="s">
        <v>22</v>
      </c>
      <c r="Q22" s="24">
        <v>-1.0450067043665832</v>
      </c>
      <c r="R22" s="24">
        <v>2.3211093656898325</v>
      </c>
      <c r="S22" s="24">
        <v>0.69986522154209019</v>
      </c>
    </row>
    <row r="23" spans="1:19">
      <c r="A23" s="44" t="s">
        <v>8</v>
      </c>
      <c r="B23" s="235">
        <f>SUM(B24:B25)</f>
        <v>4573</v>
      </c>
      <c r="C23" s="234" t="s">
        <v>35</v>
      </c>
      <c r="D23" s="234">
        <f>SUM(D24:D25)</f>
        <v>12527</v>
      </c>
      <c r="E23" s="234">
        <v>253</v>
      </c>
      <c r="F23" s="235">
        <f t="shared" ref="F23:G23" si="16">SUM(F24:F25)</f>
        <v>367</v>
      </c>
      <c r="G23" s="235">
        <f t="shared" si="16"/>
        <v>7817</v>
      </c>
      <c r="H23" s="236" t="s">
        <v>35</v>
      </c>
      <c r="I23" s="16" t="s">
        <v>9</v>
      </c>
      <c r="P23" s="18" t="s">
        <v>251</v>
      </c>
      <c r="Q23" s="34">
        <f>((H38-H28)/(H28))*100</f>
        <v>-5.2494366134947636</v>
      </c>
      <c r="R23" s="34">
        <f>((H39-H29)/(H29))*100</f>
        <v>-1.7540842648323303</v>
      </c>
      <c r="S23" s="34">
        <f>((H37-H27)/(H27))*100</f>
        <v>-3.4079504906333629</v>
      </c>
    </row>
    <row r="24" spans="1:19">
      <c r="A24" s="46" t="s">
        <v>5</v>
      </c>
      <c r="B24" s="237">
        <v>1770</v>
      </c>
      <c r="C24" s="238" t="s">
        <v>35</v>
      </c>
      <c r="D24" s="238">
        <v>5437</v>
      </c>
      <c r="E24" s="238">
        <v>155</v>
      </c>
      <c r="F24" s="237">
        <v>148</v>
      </c>
      <c r="G24" s="237">
        <v>4459</v>
      </c>
      <c r="H24" s="236" t="s">
        <v>35</v>
      </c>
      <c r="I24" s="135" t="s">
        <v>10</v>
      </c>
    </row>
    <row r="25" spans="1:19">
      <c r="A25" s="47" t="s">
        <v>7</v>
      </c>
      <c r="B25" s="237">
        <v>2803</v>
      </c>
      <c r="C25" s="238" t="s">
        <v>35</v>
      </c>
      <c r="D25" s="238">
        <v>7090</v>
      </c>
      <c r="E25" s="238">
        <v>98</v>
      </c>
      <c r="F25" s="237">
        <v>219</v>
      </c>
      <c r="G25" s="237">
        <v>3358</v>
      </c>
      <c r="H25" s="236" t="s">
        <v>35</v>
      </c>
      <c r="I25" s="135" t="s">
        <v>11</v>
      </c>
    </row>
    <row r="26" spans="1:19" ht="15.75">
      <c r="A26" s="12" t="s">
        <v>21</v>
      </c>
      <c r="B26" s="41"/>
      <c r="C26" s="41"/>
      <c r="D26" s="42"/>
      <c r="E26" s="41"/>
      <c r="F26" s="41"/>
      <c r="G26" s="41"/>
      <c r="H26" s="41"/>
      <c r="I26" s="15" t="s">
        <v>22</v>
      </c>
    </row>
    <row r="27" spans="1:19">
      <c r="A27" s="44" t="s">
        <v>40</v>
      </c>
      <c r="B27" s="234">
        <f t="shared" ref="B27" si="17">SUM(B28:B29)</f>
        <v>13998</v>
      </c>
      <c r="C27" s="234">
        <f t="shared" ref="C27" si="18">SUM(C28:C29)</f>
        <v>4654</v>
      </c>
      <c r="D27" s="234">
        <f t="shared" ref="D27:E27" si="19">SUM(D28:D29)</f>
        <v>58941</v>
      </c>
      <c r="E27" s="234">
        <f t="shared" si="19"/>
        <v>40624</v>
      </c>
      <c r="F27" s="234">
        <f t="shared" ref="F27" si="20">SUM(F28:F29)</f>
        <v>4963</v>
      </c>
      <c r="G27" s="235">
        <f t="shared" ref="G27" si="21">SUM(G28:G29)</f>
        <v>20308</v>
      </c>
      <c r="H27" s="236">
        <f>SUM(B27:G27)</f>
        <v>143488</v>
      </c>
      <c r="I27" s="16" t="s">
        <v>0</v>
      </c>
    </row>
    <row r="28" spans="1:19">
      <c r="A28" s="46" t="s">
        <v>5</v>
      </c>
      <c r="B28" s="234">
        <f>SUM(B31,B34)</f>
        <v>7346</v>
      </c>
      <c r="C28" s="234">
        <v>2196</v>
      </c>
      <c r="D28" s="234">
        <f>SUM(D31,D34)</f>
        <v>18367</v>
      </c>
      <c r="E28" s="234">
        <f>SUM(E31,E34)</f>
        <v>24480</v>
      </c>
      <c r="F28" s="234">
        <f t="shared" ref="F28:G29" si="22">SUM(F31,F34)</f>
        <v>3248</v>
      </c>
      <c r="G28" s="235">
        <f t="shared" si="22"/>
        <v>12256</v>
      </c>
      <c r="H28" s="236">
        <f t="shared" ref="H28:H29" si="23">SUM(B28:G28)</f>
        <v>67893</v>
      </c>
      <c r="I28" s="135" t="s">
        <v>10</v>
      </c>
    </row>
    <row r="29" spans="1:19">
      <c r="A29" s="47" t="s">
        <v>7</v>
      </c>
      <c r="B29" s="234">
        <f>SUM(B32,B35)</f>
        <v>6652</v>
      </c>
      <c r="C29" s="234">
        <v>2458</v>
      </c>
      <c r="D29" s="234">
        <f>SUM(D32,D35)</f>
        <v>40574</v>
      </c>
      <c r="E29" s="234">
        <f>SUM(E32,E35)</f>
        <v>16144</v>
      </c>
      <c r="F29" s="234">
        <f t="shared" si="22"/>
        <v>1715</v>
      </c>
      <c r="G29" s="235">
        <f t="shared" si="22"/>
        <v>8052</v>
      </c>
      <c r="H29" s="236">
        <f t="shared" si="23"/>
        <v>75595</v>
      </c>
      <c r="I29" s="135" t="s">
        <v>11</v>
      </c>
    </row>
    <row r="30" spans="1:19">
      <c r="A30" s="44" t="s">
        <v>4</v>
      </c>
      <c r="B30" s="235">
        <f>SUM(B31:B32)</f>
        <v>9054</v>
      </c>
      <c r="C30" s="234" t="s">
        <v>35</v>
      </c>
      <c r="D30" s="234">
        <f>SUM(D31:D32)</f>
        <v>43339</v>
      </c>
      <c r="E30" s="234">
        <f>SUM(E31:E32)</f>
        <v>40292</v>
      </c>
      <c r="F30" s="235">
        <f t="shared" ref="F30:G30" si="24">SUM(F31:F32)</f>
        <v>4557</v>
      </c>
      <c r="G30" s="235">
        <f t="shared" si="24"/>
        <v>14029</v>
      </c>
      <c r="H30" s="236" t="s">
        <v>35</v>
      </c>
      <c r="I30" s="16" t="s">
        <v>6</v>
      </c>
    </row>
    <row r="31" spans="1:19">
      <c r="A31" s="46" t="s">
        <v>5</v>
      </c>
      <c r="B31" s="237">
        <v>5449</v>
      </c>
      <c r="C31" s="238" t="s">
        <v>35</v>
      </c>
      <c r="D31" s="238">
        <v>11372</v>
      </c>
      <c r="E31" s="238">
        <v>24314</v>
      </c>
      <c r="F31" s="237">
        <v>3084</v>
      </c>
      <c r="G31" s="237">
        <v>8992</v>
      </c>
      <c r="H31" s="236" t="s">
        <v>35</v>
      </c>
      <c r="I31" s="135" t="s">
        <v>10</v>
      </c>
      <c r="P31" s="2"/>
      <c r="Q31" s="25" t="s">
        <v>5</v>
      </c>
      <c r="R31" s="25" t="s">
        <v>7</v>
      </c>
      <c r="S31" s="25" t="s">
        <v>56</v>
      </c>
    </row>
    <row r="32" spans="1:19">
      <c r="A32" s="47" t="s">
        <v>7</v>
      </c>
      <c r="B32" s="237">
        <v>3605</v>
      </c>
      <c r="C32" s="238" t="s">
        <v>35</v>
      </c>
      <c r="D32" s="238">
        <v>31967</v>
      </c>
      <c r="E32" s="238">
        <v>15978</v>
      </c>
      <c r="F32" s="237">
        <v>1473</v>
      </c>
      <c r="G32" s="237">
        <v>5037</v>
      </c>
      <c r="H32" s="236" t="s">
        <v>35</v>
      </c>
      <c r="I32" s="135" t="s">
        <v>11</v>
      </c>
      <c r="P32" s="2"/>
      <c r="Q32" s="25" t="s">
        <v>10</v>
      </c>
      <c r="R32" s="25" t="s">
        <v>11</v>
      </c>
      <c r="S32" s="25" t="s">
        <v>0</v>
      </c>
    </row>
    <row r="33" spans="1:19">
      <c r="A33" s="44" t="s">
        <v>8</v>
      </c>
      <c r="B33" s="235">
        <f>SUM(B34:B35)</f>
        <v>4944</v>
      </c>
      <c r="C33" s="234" t="s">
        <v>35</v>
      </c>
      <c r="D33" s="234">
        <f>SUM(D34:D35)</f>
        <v>15602</v>
      </c>
      <c r="E33" s="234">
        <f>SUM(E34:E35)</f>
        <v>332</v>
      </c>
      <c r="F33" s="235">
        <f t="shared" ref="F33:G33" si="25">SUM(F34:F35)</f>
        <v>406</v>
      </c>
      <c r="G33" s="235">
        <f t="shared" si="25"/>
        <v>6279</v>
      </c>
      <c r="H33" s="236" t="s">
        <v>35</v>
      </c>
      <c r="I33" s="16" t="s">
        <v>9</v>
      </c>
      <c r="P33" s="2" t="s">
        <v>1</v>
      </c>
      <c r="Q33" s="26">
        <v>42.233317079206117</v>
      </c>
      <c r="R33" s="26">
        <v>57.766682920793876</v>
      </c>
      <c r="S33" s="23"/>
    </row>
    <row r="34" spans="1:19">
      <c r="A34" s="46" t="s">
        <v>5</v>
      </c>
      <c r="B34" s="237">
        <v>1897</v>
      </c>
      <c r="C34" s="238" t="s">
        <v>35</v>
      </c>
      <c r="D34" s="238">
        <v>6995</v>
      </c>
      <c r="E34" s="238">
        <v>166</v>
      </c>
      <c r="F34" s="237">
        <v>164</v>
      </c>
      <c r="G34" s="237">
        <v>3264</v>
      </c>
      <c r="H34" s="236" t="s">
        <v>35</v>
      </c>
      <c r="I34" s="135" t="s">
        <v>10</v>
      </c>
      <c r="P34" s="2" t="s">
        <v>2</v>
      </c>
      <c r="Q34" s="23">
        <v>46.461997913779065</v>
      </c>
      <c r="R34" s="23">
        <v>53.538002086220935</v>
      </c>
      <c r="S34" s="23"/>
    </row>
    <row r="35" spans="1:19" ht="15.75">
      <c r="A35" s="47" t="s">
        <v>7</v>
      </c>
      <c r="B35" s="237">
        <v>3047</v>
      </c>
      <c r="C35" s="238" t="s">
        <v>35</v>
      </c>
      <c r="D35" s="238">
        <v>8607</v>
      </c>
      <c r="E35" s="238">
        <v>166</v>
      </c>
      <c r="F35" s="237">
        <v>242</v>
      </c>
      <c r="G35" s="237">
        <v>3015</v>
      </c>
      <c r="H35" s="236" t="s">
        <v>35</v>
      </c>
      <c r="I35" s="135" t="s">
        <v>11</v>
      </c>
      <c r="L35" s="30"/>
      <c r="P35" s="2" t="s">
        <v>3</v>
      </c>
      <c r="Q35" s="27">
        <v>48.163643510978829</v>
      </c>
      <c r="R35" s="23">
        <v>51.836356489021171</v>
      </c>
      <c r="S35" s="23"/>
    </row>
    <row r="36" spans="1:19" ht="15.75">
      <c r="A36" s="12" t="s">
        <v>252</v>
      </c>
      <c r="B36" s="41"/>
      <c r="C36" s="41"/>
      <c r="D36" s="42"/>
      <c r="E36" s="41"/>
      <c r="F36" s="41"/>
      <c r="G36" s="41"/>
      <c r="H36" s="41"/>
      <c r="I36" s="14" t="s">
        <v>251</v>
      </c>
      <c r="L36" s="441"/>
      <c r="M36" s="441"/>
      <c r="P36" s="18" t="s">
        <v>22</v>
      </c>
      <c r="Q36" s="23">
        <v>47.329090364091378</v>
      </c>
      <c r="R36" s="23">
        <v>52.670909635908622</v>
      </c>
      <c r="S36" s="23"/>
    </row>
    <row r="37" spans="1:19">
      <c r="A37" s="44" t="s">
        <v>40</v>
      </c>
      <c r="B37" s="234">
        <f t="shared" ref="B37" si="26">SUM(B38:B39)</f>
        <v>11998</v>
      </c>
      <c r="C37" s="234">
        <f t="shared" ref="C37" si="27">SUM(C38:C39)</f>
        <v>5181</v>
      </c>
      <c r="D37" s="234">
        <f>SUM(D38:D39)</f>
        <v>62955</v>
      </c>
      <c r="E37" s="234">
        <f t="shared" ref="E37" si="28">SUM(E38:E39)</f>
        <v>33991</v>
      </c>
      <c r="F37" s="234">
        <f t="shared" ref="F37" si="29">SUM(F38:F39)</f>
        <v>6287</v>
      </c>
      <c r="G37" s="234">
        <f t="shared" ref="G37" si="30">SUM(G38:G39)</f>
        <v>18186</v>
      </c>
      <c r="H37" s="236">
        <f>SUM(B37:G37)</f>
        <v>138598</v>
      </c>
      <c r="I37" s="16" t="s">
        <v>0</v>
      </c>
      <c r="P37" s="18" t="s">
        <v>251</v>
      </c>
      <c r="Q37" s="27">
        <v>46.4</v>
      </c>
      <c r="R37" s="27">
        <v>53.6</v>
      </c>
    </row>
    <row r="38" spans="1:19">
      <c r="A38" s="76" t="s">
        <v>5</v>
      </c>
      <c r="B38" s="234">
        <f>SUM(B41,B44)</f>
        <v>6159</v>
      </c>
      <c r="C38" s="234">
        <v>2639</v>
      </c>
      <c r="D38" s="234">
        <v>20327</v>
      </c>
      <c r="E38" s="234">
        <f t="shared" ref="E38:G39" si="31">SUM(E41,E44)</f>
        <v>20897</v>
      </c>
      <c r="F38" s="234">
        <f t="shared" si="31"/>
        <v>3699</v>
      </c>
      <c r="G38" s="234">
        <f t="shared" si="31"/>
        <v>10608</v>
      </c>
      <c r="H38" s="236">
        <f t="shared" ref="H38:H39" si="32">SUM(B38:G38)</f>
        <v>64329</v>
      </c>
      <c r="I38" s="135" t="s">
        <v>10</v>
      </c>
    </row>
    <row r="39" spans="1:19">
      <c r="A39" s="77" t="s">
        <v>7</v>
      </c>
      <c r="B39" s="234">
        <f>SUM(B42,B45)</f>
        <v>5839</v>
      </c>
      <c r="C39" s="234">
        <v>2542</v>
      </c>
      <c r="D39" s="234">
        <v>42628</v>
      </c>
      <c r="E39" s="234">
        <f t="shared" si="31"/>
        <v>13094</v>
      </c>
      <c r="F39" s="234">
        <f t="shared" si="31"/>
        <v>2588</v>
      </c>
      <c r="G39" s="234">
        <f t="shared" si="31"/>
        <v>7578</v>
      </c>
      <c r="H39" s="236">
        <f t="shared" si="32"/>
        <v>74269</v>
      </c>
      <c r="I39" s="135" t="s">
        <v>11</v>
      </c>
    </row>
    <row r="40" spans="1:19">
      <c r="A40" s="44" t="s">
        <v>4</v>
      </c>
      <c r="B40" s="235">
        <f>SUM(B41:B42)</f>
        <v>7407</v>
      </c>
      <c r="C40" s="234" t="s">
        <v>34</v>
      </c>
      <c r="D40" s="234" t="s">
        <v>35</v>
      </c>
      <c r="E40" s="235">
        <f>SUM(E41:E42)</f>
        <v>33812</v>
      </c>
      <c r="F40" s="235">
        <f t="shared" ref="F40:G40" si="33">SUM(F41:F42)</f>
        <v>5713</v>
      </c>
      <c r="G40" s="235">
        <f t="shared" si="33"/>
        <v>12880</v>
      </c>
      <c r="H40" s="236" t="s">
        <v>35</v>
      </c>
      <c r="I40" s="16" t="s">
        <v>6</v>
      </c>
    </row>
    <row r="41" spans="1:19">
      <c r="A41" s="76" t="s">
        <v>5</v>
      </c>
      <c r="B41" s="238">
        <v>4445</v>
      </c>
      <c r="C41" s="238" t="s">
        <v>34</v>
      </c>
      <c r="D41" s="238" t="s">
        <v>35</v>
      </c>
      <c r="E41" s="238">
        <v>20796</v>
      </c>
      <c r="F41" s="237">
        <v>3477</v>
      </c>
      <c r="G41" s="237">
        <v>8066</v>
      </c>
      <c r="H41" s="236" t="s">
        <v>35</v>
      </c>
      <c r="I41" s="135" t="s">
        <v>10</v>
      </c>
    </row>
    <row r="42" spans="1:19">
      <c r="A42" s="77" t="s">
        <v>7</v>
      </c>
      <c r="B42" s="238">
        <v>2962</v>
      </c>
      <c r="C42" s="238" t="s">
        <v>34</v>
      </c>
      <c r="D42" s="238" t="s">
        <v>35</v>
      </c>
      <c r="E42" s="238">
        <v>13016</v>
      </c>
      <c r="F42" s="237">
        <v>2236</v>
      </c>
      <c r="G42" s="237">
        <v>4814</v>
      </c>
      <c r="H42" s="236" t="s">
        <v>35</v>
      </c>
      <c r="I42" s="135" t="s">
        <v>11</v>
      </c>
    </row>
    <row r="43" spans="1:19">
      <c r="A43" s="44" t="s">
        <v>8</v>
      </c>
      <c r="B43" s="235">
        <f>SUM(B44:B45)</f>
        <v>4591</v>
      </c>
      <c r="C43" s="234" t="s">
        <v>34</v>
      </c>
      <c r="D43" s="234" t="s">
        <v>35</v>
      </c>
      <c r="E43" s="235">
        <f>SUM(E44:E45)</f>
        <v>179</v>
      </c>
      <c r="F43" s="235">
        <f t="shared" ref="F43:G43" si="34">SUM(F44:F45)</f>
        <v>574</v>
      </c>
      <c r="G43" s="235">
        <f t="shared" si="34"/>
        <v>5306</v>
      </c>
      <c r="H43" s="236" t="s">
        <v>35</v>
      </c>
      <c r="I43" s="16" t="s">
        <v>9</v>
      </c>
    </row>
    <row r="44" spans="1:19">
      <c r="A44" s="76" t="s">
        <v>5</v>
      </c>
      <c r="B44" s="238">
        <v>1714</v>
      </c>
      <c r="C44" s="238" t="s">
        <v>34</v>
      </c>
      <c r="D44" s="238" t="s">
        <v>35</v>
      </c>
      <c r="E44" s="238">
        <v>101</v>
      </c>
      <c r="F44" s="237">
        <v>222</v>
      </c>
      <c r="G44" s="237">
        <v>2542</v>
      </c>
      <c r="H44" s="236" t="s">
        <v>35</v>
      </c>
      <c r="I44" s="135" t="s">
        <v>10</v>
      </c>
    </row>
    <row r="45" spans="1:19">
      <c r="A45" s="47" t="s">
        <v>7</v>
      </c>
      <c r="B45" s="237">
        <v>2877</v>
      </c>
      <c r="C45" s="238" t="s">
        <v>34</v>
      </c>
      <c r="D45" s="238" t="s">
        <v>35</v>
      </c>
      <c r="E45" s="238">
        <v>78</v>
      </c>
      <c r="F45" s="237">
        <v>352</v>
      </c>
      <c r="G45" s="237">
        <v>2764</v>
      </c>
      <c r="H45" s="236" t="s">
        <v>35</v>
      </c>
      <c r="I45" s="135" t="s">
        <v>11</v>
      </c>
    </row>
    <row r="46" spans="1:19" ht="15.75">
      <c r="A46" s="12" t="s">
        <v>399</v>
      </c>
      <c r="B46" s="41"/>
      <c r="C46" s="41"/>
      <c r="D46" s="42"/>
      <c r="E46" s="41"/>
      <c r="F46" s="41"/>
      <c r="G46" s="41"/>
      <c r="H46" s="41"/>
      <c r="I46" s="14" t="s">
        <v>400</v>
      </c>
    </row>
    <row r="47" spans="1:19">
      <c r="A47" s="44" t="s">
        <v>40</v>
      </c>
      <c r="B47" s="234">
        <f t="shared" ref="B47" si="35">SUM(B48:B49)</f>
        <v>10261</v>
      </c>
      <c r="C47" s="234"/>
      <c r="D47" s="234">
        <f>SUM(D48:D49)</f>
        <v>66003</v>
      </c>
      <c r="E47" s="234">
        <v>26552</v>
      </c>
      <c r="F47" s="234">
        <f>SUM(F53,F50)</f>
        <v>2178</v>
      </c>
      <c r="G47" s="234">
        <f>SUM(G53,G50)</f>
        <v>19132</v>
      </c>
      <c r="H47" s="236"/>
      <c r="I47" s="16" t="s">
        <v>0</v>
      </c>
    </row>
    <row r="48" spans="1:19">
      <c r="A48" s="76" t="s">
        <v>5</v>
      </c>
      <c r="B48" s="234">
        <f>SUM(B51,B54)</f>
        <v>4754</v>
      </c>
      <c r="C48" s="234"/>
      <c r="D48" s="234">
        <v>35856</v>
      </c>
      <c r="E48" s="234">
        <v>15662</v>
      </c>
      <c r="F48" s="234">
        <f>SUM(F51,F54)</f>
        <v>860</v>
      </c>
      <c r="G48" s="234">
        <f>SUM(G51,G54)</f>
        <v>11353</v>
      </c>
      <c r="H48" s="236"/>
      <c r="I48" s="135" t="s">
        <v>10</v>
      </c>
    </row>
    <row r="49" spans="1:9">
      <c r="A49" s="77" t="s">
        <v>7</v>
      </c>
      <c r="B49" s="234">
        <f>SUM(B52,B55)</f>
        <v>5507</v>
      </c>
      <c r="C49" s="234"/>
      <c r="D49" s="234">
        <v>30147</v>
      </c>
      <c r="E49" s="234">
        <v>10890</v>
      </c>
      <c r="F49" s="234">
        <f>SUM(F55,F52)</f>
        <v>1318</v>
      </c>
      <c r="G49" s="234">
        <f>SUM(G55,G52)</f>
        <v>7779</v>
      </c>
      <c r="H49" s="236"/>
      <c r="I49" s="135" t="s">
        <v>11</v>
      </c>
    </row>
    <row r="50" spans="1:9">
      <c r="A50" s="44" t="s">
        <v>4</v>
      </c>
      <c r="B50" s="235">
        <f>SUM(B51:B52)</f>
        <v>6407</v>
      </c>
      <c r="C50" s="234"/>
      <c r="D50" s="234" t="s">
        <v>34</v>
      </c>
      <c r="E50" s="235">
        <v>26397</v>
      </c>
      <c r="F50" s="235">
        <f>SUM(F51:F52)</f>
        <v>1838</v>
      </c>
      <c r="G50" s="235">
        <f>SUM(G51:G52)</f>
        <v>14376</v>
      </c>
      <c r="H50" s="236"/>
      <c r="I50" s="16" t="s">
        <v>6</v>
      </c>
    </row>
    <row r="51" spans="1:9">
      <c r="A51" s="76" t="s">
        <v>5</v>
      </c>
      <c r="B51" s="238">
        <v>3355</v>
      </c>
      <c r="C51" s="238"/>
      <c r="D51" s="238" t="s">
        <v>34</v>
      </c>
      <c r="E51" s="238">
        <v>15584</v>
      </c>
      <c r="F51" s="237">
        <v>759</v>
      </c>
      <c r="G51" s="237">
        <v>9221</v>
      </c>
      <c r="H51" s="236"/>
      <c r="I51" s="135" t="s">
        <v>10</v>
      </c>
    </row>
    <row r="52" spans="1:9">
      <c r="A52" s="77" t="s">
        <v>7</v>
      </c>
      <c r="B52" s="238">
        <v>3052</v>
      </c>
      <c r="C52" s="238"/>
      <c r="D52" s="238" t="s">
        <v>34</v>
      </c>
      <c r="E52" s="238">
        <v>10813</v>
      </c>
      <c r="F52" s="237">
        <v>1079</v>
      </c>
      <c r="G52" s="237">
        <v>5155</v>
      </c>
      <c r="H52" s="236"/>
      <c r="I52" s="135" t="s">
        <v>11</v>
      </c>
    </row>
    <row r="53" spans="1:9">
      <c r="A53" s="44" t="s">
        <v>8</v>
      </c>
      <c r="B53" s="235">
        <f>SUM(B54:B55)</f>
        <v>3854</v>
      </c>
      <c r="C53" s="234"/>
      <c r="D53" s="234" t="s">
        <v>34</v>
      </c>
      <c r="E53" s="235">
        <f>E47-E50</f>
        <v>155</v>
      </c>
      <c r="F53" s="235">
        <f>SUM(F54:F55)</f>
        <v>340</v>
      </c>
      <c r="G53" s="235">
        <f>SUM(G54:G55)</f>
        <v>4756</v>
      </c>
      <c r="H53" s="236"/>
      <c r="I53" s="16" t="s">
        <v>9</v>
      </c>
    </row>
    <row r="54" spans="1:9">
      <c r="A54" s="76" t="s">
        <v>5</v>
      </c>
      <c r="B54" s="238">
        <v>1399</v>
      </c>
      <c r="C54" s="238"/>
      <c r="D54" s="238" t="s">
        <v>34</v>
      </c>
      <c r="E54" s="238">
        <f>E48-E51</f>
        <v>78</v>
      </c>
      <c r="F54" s="237">
        <v>101</v>
      </c>
      <c r="G54" s="237">
        <v>2132</v>
      </c>
      <c r="H54" s="236"/>
      <c r="I54" s="135" t="s">
        <v>10</v>
      </c>
    </row>
    <row r="55" spans="1:9">
      <c r="A55" s="77" t="s">
        <v>7</v>
      </c>
      <c r="B55" s="79">
        <v>2455</v>
      </c>
      <c r="C55" s="79"/>
      <c r="D55" s="79" t="s">
        <v>34</v>
      </c>
      <c r="E55" s="79">
        <f>E49-E52</f>
        <v>77</v>
      </c>
      <c r="F55" s="79">
        <v>239</v>
      </c>
      <c r="G55" s="79">
        <v>2624</v>
      </c>
      <c r="H55" s="74"/>
      <c r="I55" s="135" t="s">
        <v>11</v>
      </c>
    </row>
    <row r="56" spans="1:9" ht="15.75">
      <c r="A56" s="12" t="s">
        <v>406</v>
      </c>
      <c r="B56" s="41"/>
      <c r="C56" s="41"/>
      <c r="D56" s="42"/>
      <c r="E56" s="41"/>
      <c r="F56" s="41"/>
      <c r="G56" s="41"/>
      <c r="H56" s="41"/>
      <c r="I56" s="14" t="s">
        <v>407</v>
      </c>
    </row>
    <row r="57" spans="1:9">
      <c r="A57" s="44" t="s">
        <v>40</v>
      </c>
      <c r="B57" s="234"/>
      <c r="C57" s="234"/>
      <c r="D57" s="234"/>
      <c r="E57" s="234">
        <v>18839</v>
      </c>
      <c r="F57" s="234">
        <f>SUM(F58:F59)</f>
        <v>1540</v>
      </c>
      <c r="G57" s="234">
        <f>SUM(G58:G59)</f>
        <v>19540</v>
      </c>
      <c r="H57" s="236"/>
      <c r="I57" s="16" t="s">
        <v>0</v>
      </c>
    </row>
    <row r="58" spans="1:9">
      <c r="A58" s="76" t="s">
        <v>5</v>
      </c>
      <c r="B58" s="234"/>
      <c r="C58" s="234"/>
      <c r="D58" s="234"/>
      <c r="E58" s="234">
        <v>9509</v>
      </c>
      <c r="F58" s="234">
        <f>SUM(F61,F64)</f>
        <v>290</v>
      </c>
      <c r="G58" s="234">
        <f>SUM(G61,G64)</f>
        <v>11425</v>
      </c>
      <c r="H58" s="236"/>
      <c r="I58" s="135" t="s">
        <v>10</v>
      </c>
    </row>
    <row r="59" spans="1:9">
      <c r="A59" s="77" t="s">
        <v>7</v>
      </c>
      <c r="B59" s="234"/>
      <c r="C59" s="234"/>
      <c r="D59" s="234"/>
      <c r="E59" s="234">
        <v>9330</v>
      </c>
      <c r="F59" s="234">
        <f>SUM(F62,F65)</f>
        <v>1250</v>
      </c>
      <c r="G59" s="234">
        <f>SUM(G62,G65)</f>
        <v>8115</v>
      </c>
      <c r="H59" s="236"/>
      <c r="I59" s="135" t="s">
        <v>11</v>
      </c>
    </row>
    <row r="60" spans="1:9">
      <c r="A60" s="44" t="s">
        <v>4</v>
      </c>
      <c r="B60" s="235"/>
      <c r="C60" s="234"/>
      <c r="D60" s="234"/>
      <c r="E60" s="235">
        <v>18717</v>
      </c>
      <c r="F60" s="235">
        <f>SUM(F61:F62)</f>
        <v>1296</v>
      </c>
      <c r="G60" s="235">
        <f>SUM(G61:G62)</f>
        <v>14944</v>
      </c>
      <c r="H60" s="236"/>
      <c r="I60" s="16" t="s">
        <v>6</v>
      </c>
    </row>
    <row r="61" spans="1:9">
      <c r="A61" s="76" t="s">
        <v>5</v>
      </c>
      <c r="B61" s="238"/>
      <c r="C61" s="238"/>
      <c r="D61" s="238"/>
      <c r="E61" s="238">
        <v>9462</v>
      </c>
      <c r="F61" s="237">
        <v>257</v>
      </c>
      <c r="G61" s="237">
        <v>9495</v>
      </c>
      <c r="H61" s="236"/>
      <c r="I61" s="135" t="s">
        <v>10</v>
      </c>
    </row>
    <row r="62" spans="1:9">
      <c r="A62" s="77" t="s">
        <v>7</v>
      </c>
      <c r="B62" s="238"/>
      <c r="C62" s="238"/>
      <c r="D62" s="238"/>
      <c r="E62" s="238">
        <v>9255</v>
      </c>
      <c r="F62" s="237">
        <v>1039</v>
      </c>
      <c r="G62" s="237">
        <v>5449</v>
      </c>
      <c r="H62" s="236"/>
      <c r="I62" s="135" t="s">
        <v>11</v>
      </c>
    </row>
    <row r="63" spans="1:9">
      <c r="A63" s="44" t="s">
        <v>8</v>
      </c>
      <c r="B63" s="235"/>
      <c r="C63" s="234"/>
      <c r="D63" s="234"/>
      <c r="E63" s="235">
        <f>E57-E60</f>
        <v>122</v>
      </c>
      <c r="F63" s="235">
        <f>SUM(F64:F65)</f>
        <v>244</v>
      </c>
      <c r="G63" s="235">
        <f>SUM(G64:G65)</f>
        <v>4596</v>
      </c>
      <c r="H63" s="236"/>
      <c r="I63" s="16" t="s">
        <v>9</v>
      </c>
    </row>
    <row r="64" spans="1:9">
      <c r="A64" s="76" t="s">
        <v>5</v>
      </c>
      <c r="B64" s="238"/>
      <c r="C64" s="238"/>
      <c r="D64" s="238"/>
      <c r="E64" s="238">
        <f>E58-E61</f>
        <v>47</v>
      </c>
      <c r="F64" s="237">
        <v>33</v>
      </c>
      <c r="G64" s="237">
        <v>1930</v>
      </c>
      <c r="H64" s="236"/>
      <c r="I64" s="135" t="s">
        <v>10</v>
      </c>
    </row>
    <row r="65" spans="1:13" ht="15.75" thickBot="1">
      <c r="A65" s="80" t="s">
        <v>7</v>
      </c>
      <c r="B65" s="81"/>
      <c r="C65" s="81"/>
      <c r="D65" s="81"/>
      <c r="E65" s="81">
        <f>E59-E62</f>
        <v>75</v>
      </c>
      <c r="F65" s="81">
        <v>211</v>
      </c>
      <c r="G65" s="81">
        <v>2666</v>
      </c>
      <c r="H65" s="321"/>
      <c r="I65" s="136" t="s">
        <v>11</v>
      </c>
    </row>
    <row r="66" spans="1:13" s="221" customFormat="1" ht="30" customHeight="1" thickTop="1">
      <c r="A66" s="1" t="s">
        <v>175</v>
      </c>
      <c r="B66" s="1"/>
      <c r="C66" s="1"/>
      <c r="D66" s="1"/>
      <c r="E66" s="1"/>
      <c r="F66" s="1"/>
      <c r="G66" s="1"/>
      <c r="H66" s="1"/>
      <c r="I66" s="1"/>
      <c r="K66" s="217"/>
      <c r="L66" s="217"/>
      <c r="M66" s="217"/>
    </row>
    <row r="67" spans="1:13" s="222" customFormat="1" ht="30" customHeight="1">
      <c r="A67" s="220" t="s">
        <v>207</v>
      </c>
      <c r="B67" s="220"/>
      <c r="C67" s="220"/>
      <c r="D67" s="220"/>
      <c r="E67" s="220"/>
      <c r="F67" s="220"/>
      <c r="G67" s="220"/>
      <c r="H67" s="220"/>
      <c r="I67" s="220"/>
      <c r="M67" s="218"/>
    </row>
    <row r="82" spans="1:13" s="221" customFormat="1" ht="30" customHeight="1">
      <c r="A82" s="1"/>
      <c r="B82" s="1"/>
      <c r="C82" s="1"/>
      <c r="D82" s="1"/>
      <c r="E82" s="1"/>
      <c r="F82" s="1"/>
      <c r="G82" s="1"/>
      <c r="H82" s="1"/>
      <c r="I82" s="1"/>
      <c r="K82" s="217"/>
      <c r="L82" s="217"/>
      <c r="M82" s="217"/>
    </row>
    <row r="83" spans="1:13" s="221" customFormat="1" ht="30" customHeight="1">
      <c r="A83" s="1" t="s">
        <v>330</v>
      </c>
      <c r="B83" s="1"/>
      <c r="C83" s="1"/>
      <c r="D83" s="1"/>
      <c r="E83" s="1"/>
      <c r="F83" s="1"/>
      <c r="G83" s="1"/>
      <c r="H83" s="1"/>
      <c r="I83" s="1"/>
      <c r="K83" s="217"/>
      <c r="L83" s="217"/>
      <c r="M83" s="217"/>
    </row>
    <row r="84" spans="1:13" s="222" customFormat="1" ht="30" customHeight="1">
      <c r="A84" s="220" t="s">
        <v>331</v>
      </c>
      <c r="B84" s="220"/>
      <c r="C84" s="220"/>
      <c r="D84" s="220"/>
      <c r="E84" s="220"/>
      <c r="F84" s="220"/>
      <c r="G84" s="220"/>
      <c r="H84" s="220"/>
      <c r="I84" s="220"/>
      <c r="M84" s="218"/>
    </row>
  </sheetData>
  <mergeCells count="5">
    <mergeCell ref="L36:M36"/>
    <mergeCell ref="L19:M19"/>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3" manualBreakCount="3">
    <brk id="35" max="8" man="1"/>
    <brk id="65" max="8" man="1"/>
    <brk id="100" max="8" man="1"/>
  </rowBreaks>
  <colBreaks count="1" manualBreakCount="1">
    <brk id="9" max="97" man="1"/>
  </colBreaks>
  <ignoredErrors>
    <ignoredError sqref="B10 B17:G17 B27:D27 F27:G27"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showGridLines="0" rightToLeft="1" view="pageBreakPreview" zoomScale="85" zoomScaleNormal="100" zoomScaleSheetLayoutView="85" workbookViewId="0">
      <selection activeCell="B33" sqref="B33"/>
    </sheetView>
  </sheetViews>
  <sheetFormatPr defaultRowHeight="15"/>
  <cols>
    <col min="1" max="1" width="13.7109375" customWidth="1"/>
    <col min="2" max="2" width="9.140625" customWidth="1"/>
    <col min="3" max="3" width="8.5703125" customWidth="1"/>
    <col min="4" max="4" width="10" customWidth="1"/>
    <col min="5" max="6" width="9.7109375" customWidth="1"/>
    <col min="7" max="7" width="9" customWidth="1"/>
    <col min="8" max="8" width="14.85546875" customWidth="1"/>
    <col min="9" max="9" width="13.7109375" style="33" customWidth="1"/>
    <col min="17" max="17" width="9.5703125" bestFit="1" customWidth="1"/>
    <col min="18" max="20" width="9.28515625" bestFit="1" customWidth="1"/>
  </cols>
  <sheetData>
    <row r="1" spans="1:22" s="224" customFormat="1" ht="17.25">
      <c r="A1" s="228" t="s">
        <v>132</v>
      </c>
      <c r="B1" s="228"/>
      <c r="C1" s="228"/>
      <c r="D1" s="228"/>
      <c r="E1" s="228"/>
      <c r="F1" s="228"/>
      <c r="G1" s="228"/>
      <c r="H1" s="228"/>
      <c r="I1" s="228"/>
      <c r="K1" s="225"/>
    </row>
    <row r="2" spans="1:22" s="226" customFormat="1" ht="18" customHeight="1">
      <c r="A2" s="229" t="s">
        <v>172</v>
      </c>
      <c r="B2" s="117"/>
      <c r="C2" s="117"/>
      <c r="D2" s="117"/>
      <c r="E2" s="117"/>
      <c r="F2" s="117"/>
      <c r="G2" s="117"/>
      <c r="H2" s="117"/>
      <c r="I2" s="117"/>
      <c r="L2" s="227"/>
    </row>
    <row r="3" spans="1:22" ht="14.25" customHeight="1">
      <c r="A3" s="10" t="s">
        <v>36</v>
      </c>
      <c r="B3" s="9"/>
      <c r="C3" s="4"/>
      <c r="D3" s="4"/>
      <c r="E3" s="8"/>
      <c r="F3" s="5"/>
      <c r="G3" s="5"/>
      <c r="H3" s="5"/>
      <c r="I3" s="6" t="s">
        <v>37</v>
      </c>
    </row>
    <row r="4" spans="1:22" ht="24" customHeight="1">
      <c r="A4" s="439" t="s">
        <v>15</v>
      </c>
      <c r="B4" s="215" t="s">
        <v>46</v>
      </c>
      <c r="C4" s="215" t="s">
        <v>45</v>
      </c>
      <c r="D4" s="215" t="s">
        <v>44</v>
      </c>
      <c r="E4" s="215" t="s">
        <v>43</v>
      </c>
      <c r="F4" s="215" t="s">
        <v>42</v>
      </c>
      <c r="G4" s="215" t="s">
        <v>415</v>
      </c>
      <c r="H4" s="440" t="s">
        <v>309</v>
      </c>
      <c r="I4" s="438" t="s">
        <v>16</v>
      </c>
    </row>
    <row r="5" spans="1:22" ht="21.75" customHeight="1">
      <c r="A5" s="439"/>
      <c r="B5" s="216" t="s">
        <v>38</v>
      </c>
      <c r="C5" s="216" t="s">
        <v>17</v>
      </c>
      <c r="D5" s="216" t="s">
        <v>39</v>
      </c>
      <c r="E5" s="216" t="s">
        <v>18</v>
      </c>
      <c r="F5" s="216" t="s">
        <v>19</v>
      </c>
      <c r="G5" s="216" t="s">
        <v>416</v>
      </c>
      <c r="H5" s="440"/>
      <c r="I5" s="438"/>
    </row>
    <row r="6" spans="1:22" ht="15.75">
      <c r="A6" s="12" t="s">
        <v>13</v>
      </c>
      <c r="B6" s="41"/>
      <c r="C6" s="41"/>
      <c r="D6" s="42"/>
      <c r="E6" s="41"/>
      <c r="F6" s="41"/>
      <c r="G6" s="41"/>
      <c r="H6" s="13"/>
      <c r="I6" s="32" t="s">
        <v>2</v>
      </c>
      <c r="N6" s="2"/>
      <c r="O6" s="2"/>
      <c r="P6" s="2"/>
      <c r="Q6" s="2"/>
      <c r="R6" s="2"/>
      <c r="S6" s="2"/>
      <c r="T6" s="2"/>
      <c r="U6" s="2"/>
      <c r="V6" s="2"/>
    </row>
    <row r="7" spans="1:22">
      <c r="A7" s="170" t="s">
        <v>40</v>
      </c>
      <c r="B7" s="166">
        <f>SUM(B17,B27,B37)</f>
        <v>110170</v>
      </c>
      <c r="C7" s="166" t="s">
        <v>35</v>
      </c>
      <c r="D7" s="166">
        <f t="shared" ref="D7:F7" si="0">SUM(D17,D27,D37,D47)</f>
        <v>1380652</v>
      </c>
      <c r="E7" s="166">
        <f t="shared" si="0"/>
        <v>95146</v>
      </c>
      <c r="F7" s="166">
        <f t="shared" si="0"/>
        <v>17982</v>
      </c>
      <c r="G7" s="166">
        <f>SUM(G17,G27,G37,G47)</f>
        <v>51771</v>
      </c>
      <c r="H7" s="182" t="s">
        <v>35</v>
      </c>
      <c r="I7" s="171" t="s">
        <v>0</v>
      </c>
      <c r="N7" s="2"/>
      <c r="O7" s="2" t="s">
        <v>51</v>
      </c>
      <c r="P7" s="2" t="s">
        <v>45</v>
      </c>
      <c r="Q7" s="2" t="s">
        <v>44</v>
      </c>
      <c r="R7" s="18" t="s">
        <v>52</v>
      </c>
      <c r="S7" s="18" t="s">
        <v>53</v>
      </c>
      <c r="T7" s="18" t="s">
        <v>41</v>
      </c>
      <c r="U7" s="18" t="s">
        <v>54</v>
      </c>
      <c r="V7" s="2"/>
    </row>
    <row r="8" spans="1:22">
      <c r="A8" s="76" t="s">
        <v>5</v>
      </c>
      <c r="B8" s="234">
        <f>SUM(B18,B28,B38)</f>
        <v>46691</v>
      </c>
      <c r="C8" s="234" t="s">
        <v>35</v>
      </c>
      <c r="D8" s="234">
        <f t="shared" ref="D8:G8" si="1">SUM(D18,D28,D38,D48)</f>
        <v>744700</v>
      </c>
      <c r="E8" s="234">
        <f t="shared" si="1"/>
        <v>43115</v>
      </c>
      <c r="F8" s="234">
        <f t="shared" si="1"/>
        <v>6555</v>
      </c>
      <c r="G8" s="234">
        <f t="shared" si="1"/>
        <v>19271</v>
      </c>
      <c r="H8" s="236" t="s">
        <v>35</v>
      </c>
      <c r="I8" s="135" t="s">
        <v>10</v>
      </c>
      <c r="N8" s="2"/>
      <c r="O8" s="21" t="s">
        <v>38</v>
      </c>
      <c r="P8" s="21" t="s">
        <v>17</v>
      </c>
      <c r="Q8" s="21" t="s">
        <v>39</v>
      </c>
      <c r="R8" s="22" t="s">
        <v>18</v>
      </c>
      <c r="S8" s="22" t="s">
        <v>19</v>
      </c>
      <c r="T8" s="22" t="s">
        <v>20</v>
      </c>
      <c r="U8" s="22" t="s">
        <v>55</v>
      </c>
      <c r="V8" s="2"/>
    </row>
    <row r="9" spans="1:22">
      <c r="A9" s="77" t="s">
        <v>7</v>
      </c>
      <c r="B9" s="234">
        <f>SUM(B19,B29,B39)</f>
        <v>63479</v>
      </c>
      <c r="C9" s="234" t="s">
        <v>35</v>
      </c>
      <c r="D9" s="234">
        <f t="shared" ref="D9:G9" si="2">SUM(D19,D29,D39,D49)</f>
        <v>635952</v>
      </c>
      <c r="E9" s="234">
        <f t="shared" si="2"/>
        <v>52031</v>
      </c>
      <c r="F9" s="234">
        <f t="shared" si="2"/>
        <v>11427</v>
      </c>
      <c r="G9" s="234">
        <f t="shared" si="2"/>
        <v>32500</v>
      </c>
      <c r="H9" s="236" t="s">
        <v>35</v>
      </c>
      <c r="I9" s="135" t="s">
        <v>11</v>
      </c>
      <c r="N9" s="2" t="s">
        <v>2</v>
      </c>
      <c r="O9" s="24">
        <v>110.2</v>
      </c>
      <c r="P9" s="24"/>
      <c r="Q9" s="337">
        <v>1380.7</v>
      </c>
      <c r="R9" s="337">
        <v>95.1</v>
      </c>
      <c r="S9" s="337">
        <v>18</v>
      </c>
      <c r="T9" s="337">
        <v>50</v>
      </c>
      <c r="U9" s="23"/>
      <c r="V9" s="2"/>
    </row>
    <row r="10" spans="1:22">
      <c r="A10" s="44" t="s">
        <v>4</v>
      </c>
      <c r="B10" s="234" t="s">
        <v>35</v>
      </c>
      <c r="C10" s="234" t="s">
        <v>34</v>
      </c>
      <c r="D10" s="234" t="s">
        <v>34</v>
      </c>
      <c r="E10" s="234">
        <f t="shared" ref="E10:G10" si="3">SUM(E20,E30,E40,E50)</f>
        <v>92631</v>
      </c>
      <c r="F10" s="234">
        <f t="shared" si="3"/>
        <v>10828</v>
      </c>
      <c r="G10" s="234">
        <f t="shared" si="3"/>
        <v>41344</v>
      </c>
      <c r="H10" s="236" t="s">
        <v>35</v>
      </c>
      <c r="I10" s="16" t="s">
        <v>6</v>
      </c>
      <c r="N10" s="2" t="s">
        <v>3</v>
      </c>
      <c r="O10" s="24">
        <v>119.1</v>
      </c>
      <c r="P10" s="24"/>
      <c r="Q10" s="337">
        <v>1555.9</v>
      </c>
      <c r="R10" s="337">
        <v>115.7</v>
      </c>
      <c r="S10" s="337">
        <v>22.1</v>
      </c>
      <c r="T10" s="337">
        <v>54</v>
      </c>
      <c r="U10" s="24"/>
      <c r="V10" s="2"/>
    </row>
    <row r="11" spans="1:22">
      <c r="A11" s="406" t="s">
        <v>5</v>
      </c>
      <c r="B11" s="238" t="s">
        <v>35</v>
      </c>
      <c r="C11" s="238" t="s">
        <v>34</v>
      </c>
      <c r="D11" s="238" t="s">
        <v>34</v>
      </c>
      <c r="E11" s="238">
        <f t="shared" ref="E11:G11" si="4">SUM(E21,E31,E41,E51)</f>
        <v>41583</v>
      </c>
      <c r="F11" s="238">
        <f t="shared" si="4"/>
        <v>3575</v>
      </c>
      <c r="G11" s="238">
        <f t="shared" si="4"/>
        <v>15661</v>
      </c>
      <c r="H11" s="236" t="s">
        <v>35</v>
      </c>
      <c r="I11" s="135" t="s">
        <v>10</v>
      </c>
      <c r="N11" s="2" t="s">
        <v>22</v>
      </c>
      <c r="O11" s="34">
        <v>129.5</v>
      </c>
      <c r="P11" s="34"/>
      <c r="Q11" s="338">
        <v>1667.8</v>
      </c>
      <c r="R11" s="338">
        <v>125</v>
      </c>
      <c r="S11" s="338">
        <v>26.8</v>
      </c>
      <c r="T11" s="338">
        <v>56.9</v>
      </c>
      <c r="U11" s="24"/>
      <c r="V11" s="2"/>
    </row>
    <row r="12" spans="1:22">
      <c r="A12" s="77" t="s">
        <v>7</v>
      </c>
      <c r="B12" s="238" t="s">
        <v>35</v>
      </c>
      <c r="C12" s="238" t="s">
        <v>34</v>
      </c>
      <c r="D12" s="238" t="s">
        <v>34</v>
      </c>
      <c r="E12" s="238">
        <f t="shared" ref="E12:G12" si="5">SUM(E22,E32,E42,E52)</f>
        <v>51048</v>
      </c>
      <c r="F12" s="238">
        <f t="shared" si="5"/>
        <v>7253</v>
      </c>
      <c r="G12" s="238">
        <f t="shared" si="5"/>
        <v>27618</v>
      </c>
      <c r="H12" s="236" t="s">
        <v>35</v>
      </c>
      <c r="I12" s="135" t="s">
        <v>11</v>
      </c>
      <c r="N12" s="18" t="s">
        <v>251</v>
      </c>
      <c r="O12" s="34">
        <v>140.6</v>
      </c>
      <c r="P12" s="34"/>
      <c r="Q12" s="34">
        <v>1923.5</v>
      </c>
      <c r="R12" s="34">
        <v>136.5</v>
      </c>
      <c r="S12" s="34">
        <v>29.7</v>
      </c>
      <c r="T12" s="34">
        <v>64.2</v>
      </c>
    </row>
    <row r="13" spans="1:22">
      <c r="A13" s="44" t="s">
        <v>8</v>
      </c>
      <c r="B13" s="234" t="s">
        <v>35</v>
      </c>
      <c r="C13" s="234" t="s">
        <v>34</v>
      </c>
      <c r="D13" s="234" t="s">
        <v>34</v>
      </c>
      <c r="E13" s="234">
        <f t="shared" ref="E13:G13" si="6">SUM(E23,E33,E43,E53)</f>
        <v>2515</v>
      </c>
      <c r="F13" s="234">
        <f t="shared" si="6"/>
        <v>7154</v>
      </c>
      <c r="G13" s="234">
        <f t="shared" si="6"/>
        <v>8492</v>
      </c>
      <c r="H13" s="236" t="s">
        <v>35</v>
      </c>
      <c r="I13" s="16" t="s">
        <v>9</v>
      </c>
    </row>
    <row r="14" spans="1:22">
      <c r="A14" s="76" t="s">
        <v>5</v>
      </c>
      <c r="B14" s="238" t="s">
        <v>35</v>
      </c>
      <c r="C14" s="238" t="s">
        <v>34</v>
      </c>
      <c r="D14" s="238" t="s">
        <v>34</v>
      </c>
      <c r="E14" s="238">
        <f t="shared" ref="E14:G14" si="7">SUM(E24,E34,E44,E54)</f>
        <v>1532</v>
      </c>
      <c r="F14" s="238">
        <f t="shared" si="7"/>
        <v>2980</v>
      </c>
      <c r="G14" s="238">
        <f t="shared" si="7"/>
        <v>3610</v>
      </c>
      <c r="H14" s="236" t="s">
        <v>35</v>
      </c>
      <c r="I14" s="135" t="s">
        <v>10</v>
      </c>
    </row>
    <row r="15" spans="1:22">
      <c r="A15" s="77" t="s">
        <v>7</v>
      </c>
      <c r="B15" s="238" t="s">
        <v>35</v>
      </c>
      <c r="C15" s="238" t="s">
        <v>34</v>
      </c>
      <c r="D15" s="238" t="s">
        <v>34</v>
      </c>
      <c r="E15" s="238">
        <f t="shared" ref="E15:G15" si="8">SUM(E25,E35,E45,E55)</f>
        <v>983</v>
      </c>
      <c r="F15" s="238">
        <f t="shared" si="8"/>
        <v>4174</v>
      </c>
      <c r="G15" s="238">
        <f t="shared" si="8"/>
        <v>4882</v>
      </c>
      <c r="H15" s="236" t="s">
        <v>35</v>
      </c>
      <c r="I15" s="135" t="s">
        <v>11</v>
      </c>
    </row>
    <row r="16" spans="1:22">
      <c r="A16" s="239" t="s">
        <v>25</v>
      </c>
      <c r="B16" s="172"/>
      <c r="C16" s="172"/>
      <c r="D16" s="172"/>
      <c r="E16" s="172"/>
      <c r="F16" s="172"/>
      <c r="G16" s="172"/>
      <c r="H16" s="173"/>
      <c r="I16" s="240" t="s">
        <v>105</v>
      </c>
    </row>
    <row r="17" spans="1:20">
      <c r="A17" s="69" t="s">
        <v>40</v>
      </c>
      <c r="B17" s="234">
        <f>SUM(B20,B23)</f>
        <v>39932</v>
      </c>
      <c r="C17" s="234">
        <v>21950</v>
      </c>
      <c r="D17" s="234">
        <v>1058155</v>
      </c>
      <c r="E17" s="234">
        <v>15345</v>
      </c>
      <c r="F17" s="234">
        <v>11306</v>
      </c>
      <c r="G17" s="235">
        <v>32835</v>
      </c>
      <c r="H17" s="236">
        <f>SUM(B17:G17)</f>
        <v>1179523</v>
      </c>
      <c r="I17" s="16" t="s">
        <v>0</v>
      </c>
    </row>
    <row r="18" spans="1:20">
      <c r="A18" s="76" t="s">
        <v>5</v>
      </c>
      <c r="B18" s="234">
        <f>SUM(B21,B24)</f>
        <v>11599</v>
      </c>
      <c r="C18" s="234">
        <v>7668</v>
      </c>
      <c r="D18" s="234">
        <v>503267</v>
      </c>
      <c r="E18" s="234">
        <v>7682</v>
      </c>
      <c r="F18" s="234">
        <v>2711</v>
      </c>
      <c r="G18" s="235">
        <v>10169</v>
      </c>
      <c r="H18" s="236">
        <f t="shared" ref="H18:H19" si="9">SUM(B18:G18)</f>
        <v>543096</v>
      </c>
      <c r="I18" s="135" t="s">
        <v>10</v>
      </c>
    </row>
    <row r="19" spans="1:20" ht="15.75">
      <c r="A19" s="77" t="s">
        <v>7</v>
      </c>
      <c r="B19" s="234">
        <f>SUM(B22,B25)</f>
        <v>28333</v>
      </c>
      <c r="C19" s="234">
        <v>14282</v>
      </c>
      <c r="D19" s="234">
        <v>554888</v>
      </c>
      <c r="E19" s="234">
        <v>7663</v>
      </c>
      <c r="F19" s="234">
        <v>8595</v>
      </c>
      <c r="G19" s="235">
        <v>22666</v>
      </c>
      <c r="H19" s="236">
        <f t="shared" si="9"/>
        <v>636427</v>
      </c>
      <c r="I19" s="135" t="s">
        <v>11</v>
      </c>
      <c r="L19" s="30"/>
    </row>
    <row r="20" spans="1:20">
      <c r="A20" s="44" t="s">
        <v>4</v>
      </c>
      <c r="B20" s="234">
        <f>SUM(B21:B22)</f>
        <v>36756</v>
      </c>
      <c r="C20" s="234" t="s">
        <v>34</v>
      </c>
      <c r="D20" s="234" t="s">
        <v>34</v>
      </c>
      <c r="E20" s="234">
        <v>15185</v>
      </c>
      <c r="F20" s="234">
        <v>6835</v>
      </c>
      <c r="G20" s="235">
        <v>29130</v>
      </c>
      <c r="H20" s="236" t="s">
        <v>35</v>
      </c>
      <c r="I20" s="16" t="s">
        <v>6</v>
      </c>
      <c r="N20" s="2"/>
      <c r="O20" s="2" t="s">
        <v>51</v>
      </c>
      <c r="P20" s="2" t="s">
        <v>45</v>
      </c>
      <c r="Q20" s="2" t="s">
        <v>44</v>
      </c>
      <c r="R20" s="18" t="s">
        <v>52</v>
      </c>
      <c r="S20" s="18" t="s">
        <v>53</v>
      </c>
      <c r="T20" s="18" t="s">
        <v>41</v>
      </c>
    </row>
    <row r="21" spans="1:20">
      <c r="A21" s="76" t="s">
        <v>5</v>
      </c>
      <c r="B21" s="238">
        <v>10336</v>
      </c>
      <c r="C21" s="238" t="s">
        <v>34</v>
      </c>
      <c r="D21" s="238" t="s">
        <v>34</v>
      </c>
      <c r="E21" s="238">
        <v>7603</v>
      </c>
      <c r="F21" s="238">
        <v>1208</v>
      </c>
      <c r="G21" s="237">
        <v>8734</v>
      </c>
      <c r="H21" s="236" t="s">
        <v>35</v>
      </c>
      <c r="I21" s="135" t="s">
        <v>10</v>
      </c>
      <c r="N21" s="2"/>
      <c r="O21" s="21" t="s">
        <v>38</v>
      </c>
      <c r="P21" s="21" t="s">
        <v>17</v>
      </c>
      <c r="Q21" s="21" t="s">
        <v>39</v>
      </c>
      <c r="R21" s="22" t="s">
        <v>18</v>
      </c>
      <c r="S21" s="22" t="s">
        <v>19</v>
      </c>
      <c r="T21" s="22" t="s">
        <v>20</v>
      </c>
    </row>
    <row r="22" spans="1:20">
      <c r="A22" s="77" t="s">
        <v>7</v>
      </c>
      <c r="B22" s="238">
        <v>26420</v>
      </c>
      <c r="C22" s="238" t="s">
        <v>34</v>
      </c>
      <c r="D22" s="238" t="s">
        <v>34</v>
      </c>
      <c r="E22" s="238">
        <v>7582</v>
      </c>
      <c r="F22" s="238">
        <v>5627</v>
      </c>
      <c r="G22" s="237">
        <v>20396</v>
      </c>
      <c r="H22" s="236" t="s">
        <v>35</v>
      </c>
      <c r="I22" s="135" t="s">
        <v>11</v>
      </c>
      <c r="N22" s="2" t="s">
        <v>3</v>
      </c>
      <c r="O22" s="24">
        <f>((B57-B7)/(B7))*100</f>
        <v>8.0983933920304985</v>
      </c>
      <c r="P22" s="24"/>
      <c r="Q22" s="24">
        <f>((D57-D7)/(D7))*100</f>
        <v>12.692191805031246</v>
      </c>
      <c r="R22" s="24">
        <f>((E57-E7)/(E7))*100</f>
        <v>21.582620393920919</v>
      </c>
      <c r="S22" s="24">
        <f>((F57-F7)/(F7))*100</f>
        <v>22.989656322989656</v>
      </c>
      <c r="T22" s="24">
        <f>((G57-G7)/(G7))*100</f>
        <v>9.4377160958837951</v>
      </c>
    </row>
    <row r="23" spans="1:20">
      <c r="A23" s="44" t="s">
        <v>8</v>
      </c>
      <c r="B23" s="234">
        <f>SUM(B24:B25)</f>
        <v>3176</v>
      </c>
      <c r="C23" s="234" t="s">
        <v>34</v>
      </c>
      <c r="D23" s="234" t="s">
        <v>34</v>
      </c>
      <c r="E23" s="234">
        <v>160</v>
      </c>
      <c r="F23" s="234">
        <v>4471</v>
      </c>
      <c r="G23" s="235">
        <v>3705</v>
      </c>
      <c r="H23" s="236" t="s">
        <v>35</v>
      </c>
      <c r="I23" s="16" t="s">
        <v>9</v>
      </c>
      <c r="N23" s="2" t="s">
        <v>22</v>
      </c>
      <c r="O23" s="24">
        <f>((B107-B57)/(B57))*100</f>
        <v>8.7277063110872266</v>
      </c>
      <c r="P23" s="24"/>
      <c r="Q23" s="24">
        <f>((D107-D57)/(D57))*100</f>
        <v>7.1933887229599573</v>
      </c>
      <c r="R23" s="24">
        <f>((E107-E57)/(E57))*100</f>
        <v>7.9745161262437216</v>
      </c>
      <c r="S23" s="24">
        <f>((F107-F57)/(F57))*100</f>
        <v>21.314885151021883</v>
      </c>
      <c r="T23" s="24">
        <f>((G107-G57)/(G57))*100</f>
        <v>6.1316342199551688</v>
      </c>
    </row>
    <row r="24" spans="1:20">
      <c r="A24" s="76" t="s">
        <v>5</v>
      </c>
      <c r="B24" s="238">
        <v>1263</v>
      </c>
      <c r="C24" s="238" t="s">
        <v>34</v>
      </c>
      <c r="D24" s="238" t="s">
        <v>34</v>
      </c>
      <c r="E24" s="238">
        <v>79</v>
      </c>
      <c r="F24" s="238">
        <v>1503</v>
      </c>
      <c r="G24" s="237">
        <v>1435</v>
      </c>
      <c r="H24" s="236" t="s">
        <v>35</v>
      </c>
      <c r="I24" s="135" t="s">
        <v>10</v>
      </c>
      <c r="N24" t="s">
        <v>251</v>
      </c>
      <c r="O24" s="34">
        <f>((B157-B107)/(B107))*100</f>
        <v>8.6156032312373529</v>
      </c>
      <c r="P24" s="34"/>
      <c r="Q24" s="34">
        <f>((D157-D107)/(D107))*100</f>
        <v>3.0963995855638058</v>
      </c>
      <c r="R24" s="34">
        <f>((E157-E107)/(E107))*100</f>
        <v>9.2949898323539291</v>
      </c>
      <c r="S24" s="34">
        <f>((F157-F107)/(F107))*100</f>
        <v>10.685799478196049</v>
      </c>
      <c r="T24" s="34">
        <f>((G157-G107)/(G107))*100</f>
        <v>11.897357436264157</v>
      </c>
    </row>
    <row r="25" spans="1:20">
      <c r="A25" s="77" t="s">
        <v>7</v>
      </c>
      <c r="B25" s="238">
        <v>1913</v>
      </c>
      <c r="C25" s="238" t="s">
        <v>34</v>
      </c>
      <c r="D25" s="238" t="s">
        <v>34</v>
      </c>
      <c r="E25" s="238">
        <v>81</v>
      </c>
      <c r="F25" s="238">
        <v>2968</v>
      </c>
      <c r="G25" s="237">
        <v>2270</v>
      </c>
      <c r="H25" s="236" t="s">
        <v>35</v>
      </c>
      <c r="I25" s="135" t="s">
        <v>11</v>
      </c>
      <c r="R25" s="34"/>
    </row>
    <row r="26" spans="1:20">
      <c r="A26" s="239" t="s">
        <v>26</v>
      </c>
      <c r="B26" s="172"/>
      <c r="C26" s="172"/>
      <c r="D26" s="172"/>
      <c r="E26" s="172"/>
      <c r="F26" s="172"/>
      <c r="G26" s="172"/>
      <c r="H26" s="173"/>
      <c r="I26" s="240" t="s">
        <v>171</v>
      </c>
    </row>
    <row r="27" spans="1:20">
      <c r="A27" s="69" t="s">
        <v>40</v>
      </c>
      <c r="B27" s="234">
        <f>SUM(B30,B33)</f>
        <v>69895</v>
      </c>
      <c r="C27" s="234">
        <v>18548</v>
      </c>
      <c r="D27" s="234">
        <v>58628</v>
      </c>
      <c r="E27" s="234">
        <v>48716</v>
      </c>
      <c r="F27" s="234">
        <v>5960</v>
      </c>
      <c r="G27" s="235">
        <v>16651</v>
      </c>
      <c r="H27" s="236">
        <f>SUM(B27:G27)</f>
        <v>218398</v>
      </c>
      <c r="I27" s="16" t="s">
        <v>0</v>
      </c>
    </row>
    <row r="28" spans="1:20">
      <c r="A28" s="76" t="s">
        <v>5</v>
      </c>
      <c r="B28" s="234">
        <f>SUM(B31,B34)</f>
        <v>34829</v>
      </c>
      <c r="C28" s="234">
        <v>8438</v>
      </c>
      <c r="D28" s="234">
        <v>30385</v>
      </c>
      <c r="E28" s="234">
        <v>18494</v>
      </c>
      <c r="F28" s="234">
        <v>3308</v>
      </c>
      <c r="G28" s="235">
        <v>7256</v>
      </c>
      <c r="H28" s="236">
        <f t="shared" ref="H28:H29" si="10">SUM(B28:G28)</f>
        <v>102710</v>
      </c>
      <c r="I28" s="135" t="s">
        <v>10</v>
      </c>
    </row>
    <row r="29" spans="1:20">
      <c r="A29" s="77" t="s">
        <v>7</v>
      </c>
      <c r="B29" s="234">
        <f>SUM(B32,B35)</f>
        <v>35066</v>
      </c>
      <c r="C29" s="234">
        <v>10110</v>
      </c>
      <c r="D29" s="234">
        <v>28243</v>
      </c>
      <c r="E29" s="234">
        <v>30222</v>
      </c>
      <c r="F29" s="234">
        <v>2652</v>
      </c>
      <c r="G29" s="235">
        <v>9395</v>
      </c>
      <c r="H29" s="236">
        <f t="shared" si="10"/>
        <v>115688</v>
      </c>
      <c r="I29" s="135" t="s">
        <v>11</v>
      </c>
      <c r="M29" t="s">
        <v>25</v>
      </c>
      <c r="N29" t="s">
        <v>26</v>
      </c>
      <c r="P29" t="s">
        <v>28</v>
      </c>
    </row>
    <row r="30" spans="1:20">
      <c r="A30" s="44" t="s">
        <v>4</v>
      </c>
      <c r="B30" s="234">
        <f>SUM(B31:B32)</f>
        <v>30955</v>
      </c>
      <c r="C30" s="234" t="s">
        <v>34</v>
      </c>
      <c r="D30" s="234" t="s">
        <v>34</v>
      </c>
      <c r="E30" s="234">
        <v>46507</v>
      </c>
      <c r="F30" s="234">
        <v>3277</v>
      </c>
      <c r="G30" s="235">
        <v>11864</v>
      </c>
      <c r="H30" s="236" t="s">
        <v>35</v>
      </c>
      <c r="I30" s="16" t="s">
        <v>6</v>
      </c>
    </row>
    <row r="31" spans="1:20">
      <c r="A31" s="76" t="s">
        <v>5</v>
      </c>
      <c r="B31" s="238">
        <v>16372</v>
      </c>
      <c r="C31" s="238" t="s">
        <v>34</v>
      </c>
      <c r="D31" s="238" t="s">
        <v>34</v>
      </c>
      <c r="E31" s="238">
        <v>17150</v>
      </c>
      <c r="F31" s="238">
        <v>1831</v>
      </c>
      <c r="G31" s="237">
        <v>5081</v>
      </c>
      <c r="H31" s="236" t="s">
        <v>35</v>
      </c>
      <c r="I31" s="135" t="s">
        <v>10</v>
      </c>
      <c r="L31" s="2" t="s">
        <v>13</v>
      </c>
      <c r="M31">
        <v>36.200000000000003</v>
      </c>
      <c r="N31">
        <v>63.4</v>
      </c>
      <c r="O31">
        <v>0.4</v>
      </c>
    </row>
    <row r="32" spans="1:20">
      <c r="A32" s="77" t="s">
        <v>7</v>
      </c>
      <c r="B32" s="238">
        <v>14583</v>
      </c>
      <c r="C32" s="238" t="s">
        <v>34</v>
      </c>
      <c r="D32" s="238" t="s">
        <v>34</v>
      </c>
      <c r="E32" s="238">
        <v>29357</v>
      </c>
      <c r="F32" s="238">
        <v>1446</v>
      </c>
      <c r="G32" s="237">
        <v>6783</v>
      </c>
      <c r="H32" s="236" t="s">
        <v>35</v>
      </c>
      <c r="I32" s="135" t="s">
        <v>11</v>
      </c>
      <c r="L32" s="2" t="s">
        <v>399</v>
      </c>
      <c r="M32" s="34">
        <v>33</v>
      </c>
      <c r="N32">
        <v>66.2</v>
      </c>
      <c r="O32">
        <v>0.8</v>
      </c>
    </row>
    <row r="33" spans="1:15">
      <c r="A33" s="44" t="s">
        <v>8</v>
      </c>
      <c r="B33" s="234">
        <f>SUM(B34:B35)</f>
        <v>38940</v>
      </c>
      <c r="C33" s="234" t="s">
        <v>34</v>
      </c>
      <c r="D33" s="234" t="s">
        <v>34</v>
      </c>
      <c r="E33" s="234">
        <v>2209</v>
      </c>
      <c r="F33" s="234">
        <v>2683</v>
      </c>
      <c r="G33" s="235">
        <v>4787</v>
      </c>
      <c r="H33" s="236" t="s">
        <v>35</v>
      </c>
      <c r="I33" s="16" t="s">
        <v>9</v>
      </c>
      <c r="L33" s="2"/>
    </row>
    <row r="34" spans="1:15">
      <c r="A34" s="76" t="s">
        <v>5</v>
      </c>
      <c r="B34" s="238">
        <v>18457</v>
      </c>
      <c r="C34" s="238" t="s">
        <v>34</v>
      </c>
      <c r="D34" s="238" t="s">
        <v>34</v>
      </c>
      <c r="E34" s="238">
        <v>1344</v>
      </c>
      <c r="F34" s="238">
        <v>1477</v>
      </c>
      <c r="G34" s="237">
        <v>2175</v>
      </c>
      <c r="H34" s="236" t="s">
        <v>35</v>
      </c>
      <c r="I34" s="135" t="s">
        <v>10</v>
      </c>
      <c r="L34" s="2"/>
    </row>
    <row r="35" spans="1:15">
      <c r="A35" s="77" t="s">
        <v>7</v>
      </c>
      <c r="B35" s="238">
        <v>20483</v>
      </c>
      <c r="C35" s="238" t="s">
        <v>34</v>
      </c>
      <c r="D35" s="238" t="s">
        <v>34</v>
      </c>
      <c r="E35" s="238">
        <v>865</v>
      </c>
      <c r="F35" s="238">
        <v>1206</v>
      </c>
      <c r="G35" s="237">
        <v>2612</v>
      </c>
      <c r="H35" s="236" t="s">
        <v>35</v>
      </c>
      <c r="I35" s="135" t="s">
        <v>11</v>
      </c>
    </row>
    <row r="36" spans="1:15">
      <c r="A36" s="239" t="s">
        <v>28</v>
      </c>
      <c r="B36" s="172"/>
      <c r="C36" s="172"/>
      <c r="D36" s="172"/>
      <c r="E36" s="172"/>
      <c r="F36" s="172"/>
      <c r="G36" s="172"/>
      <c r="H36" s="173"/>
      <c r="I36" s="240" t="s">
        <v>173</v>
      </c>
    </row>
    <row r="37" spans="1:15">
      <c r="A37" s="69" t="s">
        <v>40</v>
      </c>
      <c r="B37" s="234">
        <f>SUM(B38:B39)</f>
        <v>343</v>
      </c>
      <c r="C37" s="234" t="s">
        <v>34</v>
      </c>
      <c r="D37" s="234">
        <v>174645</v>
      </c>
      <c r="E37" s="234">
        <v>7531</v>
      </c>
      <c r="F37" s="234">
        <v>716</v>
      </c>
      <c r="G37" s="235">
        <v>2285</v>
      </c>
      <c r="H37" s="236" t="s">
        <v>35</v>
      </c>
      <c r="I37" s="16" t="s">
        <v>0</v>
      </c>
      <c r="L37" t="s">
        <v>25</v>
      </c>
      <c r="M37" t="s">
        <v>26</v>
      </c>
      <c r="N37" t="s">
        <v>28</v>
      </c>
      <c r="O37" t="s">
        <v>23</v>
      </c>
    </row>
    <row r="38" spans="1:15">
      <c r="A38" s="76" t="s">
        <v>5</v>
      </c>
      <c r="B38" s="234">
        <v>263</v>
      </c>
      <c r="C38" s="234" t="s">
        <v>34</v>
      </c>
      <c r="D38" s="234">
        <v>132839</v>
      </c>
      <c r="E38" s="234">
        <v>3901</v>
      </c>
      <c r="F38" s="234">
        <v>536</v>
      </c>
      <c r="G38" s="235">
        <v>1846</v>
      </c>
      <c r="H38" s="236" t="s">
        <v>35</v>
      </c>
      <c r="I38" s="135" t="s">
        <v>10</v>
      </c>
    </row>
    <row r="39" spans="1:15">
      <c r="A39" s="77" t="s">
        <v>7</v>
      </c>
      <c r="B39" s="234">
        <v>80</v>
      </c>
      <c r="C39" s="234" t="s">
        <v>34</v>
      </c>
      <c r="D39" s="234">
        <v>41806</v>
      </c>
      <c r="E39" s="234">
        <v>3630</v>
      </c>
      <c r="F39" s="234">
        <v>180</v>
      </c>
      <c r="G39" s="235">
        <v>439</v>
      </c>
      <c r="H39" s="236" t="s">
        <v>35</v>
      </c>
      <c r="I39" s="135" t="s">
        <v>11</v>
      </c>
      <c r="K39" s="2" t="s">
        <v>13</v>
      </c>
      <c r="L39">
        <v>16.100000000000001</v>
      </c>
      <c r="M39">
        <v>51.2</v>
      </c>
      <c r="N39">
        <v>7.9</v>
      </c>
      <c r="O39">
        <v>24.8</v>
      </c>
    </row>
    <row r="40" spans="1:15">
      <c r="A40" s="44" t="s">
        <v>4</v>
      </c>
      <c r="B40" s="234" t="s">
        <v>34</v>
      </c>
      <c r="C40" s="234" t="s">
        <v>34</v>
      </c>
      <c r="D40" s="234" t="s">
        <v>34</v>
      </c>
      <c r="E40" s="234">
        <v>7531</v>
      </c>
      <c r="F40" s="234">
        <v>716</v>
      </c>
      <c r="G40" s="234">
        <v>350</v>
      </c>
      <c r="H40" s="236" t="s">
        <v>35</v>
      </c>
      <c r="I40" s="16" t="s">
        <v>6</v>
      </c>
      <c r="K40" s="2" t="s">
        <v>399</v>
      </c>
      <c r="L40" s="34">
        <v>10</v>
      </c>
      <c r="M40">
        <v>49.5</v>
      </c>
      <c r="N40">
        <v>4.4000000000000004</v>
      </c>
      <c r="O40">
        <v>36.1</v>
      </c>
    </row>
    <row r="41" spans="1:15">
      <c r="A41" s="76" t="s">
        <v>5</v>
      </c>
      <c r="B41" s="238" t="s">
        <v>35</v>
      </c>
      <c r="C41" s="238" t="s">
        <v>34</v>
      </c>
      <c r="D41" s="238" t="s">
        <v>34</v>
      </c>
      <c r="E41" s="238">
        <v>3901</v>
      </c>
      <c r="F41" s="238">
        <v>536</v>
      </c>
      <c r="G41" s="238">
        <v>1846</v>
      </c>
      <c r="H41" s="236" t="s">
        <v>35</v>
      </c>
      <c r="I41" s="135" t="s">
        <v>10</v>
      </c>
    </row>
    <row r="42" spans="1:15">
      <c r="A42" s="77" t="s">
        <v>7</v>
      </c>
      <c r="B42" s="238" t="s">
        <v>35</v>
      </c>
      <c r="C42" s="238" t="s">
        <v>34</v>
      </c>
      <c r="D42" s="238" t="s">
        <v>34</v>
      </c>
      <c r="E42" s="238">
        <v>3630</v>
      </c>
      <c r="F42" s="238">
        <v>180</v>
      </c>
      <c r="G42" s="238">
        <v>439</v>
      </c>
      <c r="H42" s="236" t="s">
        <v>35</v>
      </c>
      <c r="I42" s="135" t="s">
        <v>11</v>
      </c>
    </row>
    <row r="43" spans="1:15">
      <c r="A43" s="44" t="s">
        <v>8</v>
      </c>
      <c r="B43" s="236" t="s">
        <v>35</v>
      </c>
      <c r="C43" s="236" t="s">
        <v>34</v>
      </c>
      <c r="D43" s="236" t="s">
        <v>48</v>
      </c>
      <c r="E43" s="236" t="s">
        <v>48</v>
      </c>
      <c r="F43" s="236" t="s">
        <v>48</v>
      </c>
      <c r="G43" s="236" t="s">
        <v>48</v>
      </c>
      <c r="H43" s="236" t="s">
        <v>34</v>
      </c>
      <c r="I43" s="16" t="s">
        <v>9</v>
      </c>
    </row>
    <row r="44" spans="1:15">
      <c r="A44" s="76" t="s">
        <v>5</v>
      </c>
      <c r="B44" s="242" t="s">
        <v>35</v>
      </c>
      <c r="C44" s="242" t="s">
        <v>34</v>
      </c>
      <c r="D44" s="242" t="s">
        <v>48</v>
      </c>
      <c r="E44" s="242" t="s">
        <v>48</v>
      </c>
      <c r="F44" s="242" t="s">
        <v>48</v>
      </c>
      <c r="G44" s="242" t="s">
        <v>48</v>
      </c>
      <c r="H44" s="236" t="s">
        <v>34</v>
      </c>
      <c r="I44" s="135" t="s">
        <v>10</v>
      </c>
      <c r="L44" t="s">
        <v>25</v>
      </c>
      <c r="M44" t="s">
        <v>26</v>
      </c>
      <c r="N44" t="s">
        <v>28</v>
      </c>
    </row>
    <row r="45" spans="1:15">
      <c r="A45" s="77" t="s">
        <v>7</v>
      </c>
      <c r="B45" s="238" t="s">
        <v>35</v>
      </c>
      <c r="C45" s="238" t="s">
        <v>34</v>
      </c>
      <c r="D45" s="238" t="s">
        <v>48</v>
      </c>
      <c r="E45" s="238" t="s">
        <v>48</v>
      </c>
      <c r="F45" s="238" t="s">
        <v>48</v>
      </c>
      <c r="G45" s="238" t="s">
        <v>48</v>
      </c>
      <c r="H45" s="236" t="s">
        <v>34</v>
      </c>
      <c r="I45" s="135" t="s">
        <v>11</v>
      </c>
    </row>
    <row r="46" spans="1:15">
      <c r="A46" s="239" t="s">
        <v>23</v>
      </c>
      <c r="B46" s="172"/>
      <c r="C46" s="172"/>
      <c r="D46" s="172"/>
      <c r="E46" s="172"/>
      <c r="F46" s="172"/>
      <c r="G46" s="172"/>
      <c r="H46" s="173"/>
      <c r="I46" s="240" t="s">
        <v>24</v>
      </c>
      <c r="K46" s="2" t="s">
        <v>13</v>
      </c>
      <c r="L46">
        <v>62.9</v>
      </c>
      <c r="M46">
        <v>33.1</v>
      </c>
      <c r="N46" s="34">
        <v>4</v>
      </c>
    </row>
    <row r="47" spans="1:15">
      <c r="A47" s="69" t="s">
        <v>40</v>
      </c>
      <c r="B47" s="234">
        <v>0</v>
      </c>
      <c r="C47" s="234">
        <v>0</v>
      </c>
      <c r="D47" s="234">
        <v>89224</v>
      </c>
      <c r="E47" s="234">
        <v>23554</v>
      </c>
      <c r="F47" s="234">
        <v>0</v>
      </c>
      <c r="G47" s="234">
        <v>0</v>
      </c>
      <c r="H47" s="236">
        <f>SUM(B47:G47)</f>
        <v>112778</v>
      </c>
      <c r="I47" s="16" t="s">
        <v>0</v>
      </c>
      <c r="K47" s="2" t="s">
        <v>399</v>
      </c>
      <c r="L47" s="34">
        <v>73.5</v>
      </c>
      <c r="M47">
        <v>22.6</v>
      </c>
      <c r="N47">
        <v>3.9</v>
      </c>
    </row>
    <row r="48" spans="1:15">
      <c r="A48" s="76" t="s">
        <v>5</v>
      </c>
      <c r="B48" s="234">
        <v>0</v>
      </c>
      <c r="C48" s="234">
        <v>0</v>
      </c>
      <c r="D48" s="234">
        <v>78209</v>
      </c>
      <c r="E48" s="234">
        <v>13038</v>
      </c>
      <c r="F48" s="234">
        <v>0</v>
      </c>
      <c r="G48" s="234">
        <v>0</v>
      </c>
      <c r="H48" s="236">
        <f t="shared" ref="H48:H49" si="11">SUM(B48:G48)</f>
        <v>91247</v>
      </c>
      <c r="I48" s="135" t="s">
        <v>10</v>
      </c>
    </row>
    <row r="49" spans="1:15">
      <c r="A49" s="77" t="s">
        <v>7</v>
      </c>
      <c r="B49" s="234">
        <v>0</v>
      </c>
      <c r="C49" s="234">
        <v>0</v>
      </c>
      <c r="D49" s="234">
        <v>11015</v>
      </c>
      <c r="E49" s="234">
        <v>10516</v>
      </c>
      <c r="F49" s="234">
        <v>0</v>
      </c>
      <c r="G49" s="234">
        <v>0</v>
      </c>
      <c r="H49" s="236">
        <f t="shared" si="11"/>
        <v>21531</v>
      </c>
      <c r="I49" s="135" t="s">
        <v>11</v>
      </c>
    </row>
    <row r="50" spans="1:15">
      <c r="A50" s="44" t="s">
        <v>4</v>
      </c>
      <c r="B50" s="234">
        <v>0</v>
      </c>
      <c r="C50" s="234">
        <v>0</v>
      </c>
      <c r="D50" s="234" t="s">
        <v>34</v>
      </c>
      <c r="E50" s="234">
        <v>23408</v>
      </c>
      <c r="F50" s="234">
        <v>0</v>
      </c>
      <c r="G50" s="234">
        <v>0</v>
      </c>
      <c r="H50" s="236" t="s">
        <v>35</v>
      </c>
      <c r="I50" s="16" t="s">
        <v>6</v>
      </c>
    </row>
    <row r="51" spans="1:15">
      <c r="A51" s="76" t="s">
        <v>5</v>
      </c>
      <c r="B51" s="238">
        <v>0</v>
      </c>
      <c r="C51" s="238">
        <v>0</v>
      </c>
      <c r="D51" s="238" t="s">
        <v>34</v>
      </c>
      <c r="E51" s="238">
        <v>12929</v>
      </c>
      <c r="F51" s="234">
        <v>0</v>
      </c>
      <c r="G51" s="238">
        <v>0</v>
      </c>
      <c r="H51" s="236" t="s">
        <v>35</v>
      </c>
      <c r="I51" s="135" t="s">
        <v>10</v>
      </c>
    </row>
    <row r="52" spans="1:15">
      <c r="A52" s="77" t="s">
        <v>7</v>
      </c>
      <c r="B52" s="238">
        <v>0</v>
      </c>
      <c r="C52" s="238">
        <v>0</v>
      </c>
      <c r="D52" s="238" t="s">
        <v>34</v>
      </c>
      <c r="E52" s="238">
        <v>10479</v>
      </c>
      <c r="F52" s="234">
        <v>0</v>
      </c>
      <c r="G52" s="238">
        <v>0</v>
      </c>
      <c r="H52" s="236" t="s">
        <v>35</v>
      </c>
      <c r="I52" s="135" t="s">
        <v>11</v>
      </c>
    </row>
    <row r="53" spans="1:15">
      <c r="A53" s="44" t="s">
        <v>8</v>
      </c>
      <c r="B53" s="234">
        <v>0</v>
      </c>
      <c r="C53" s="234">
        <v>0</v>
      </c>
      <c r="D53" s="234" t="s">
        <v>34</v>
      </c>
      <c r="E53" s="234">
        <v>146</v>
      </c>
      <c r="F53" s="234">
        <v>0</v>
      </c>
      <c r="G53" s="234">
        <v>0</v>
      </c>
      <c r="H53" s="236" t="s">
        <v>35</v>
      </c>
      <c r="I53" s="16" t="s">
        <v>9</v>
      </c>
      <c r="L53" t="s">
        <v>25</v>
      </c>
      <c r="M53" t="s">
        <v>26</v>
      </c>
      <c r="N53" t="s">
        <v>28</v>
      </c>
    </row>
    <row r="54" spans="1:15">
      <c r="A54" s="76" t="s">
        <v>5</v>
      </c>
      <c r="B54" s="238">
        <v>0</v>
      </c>
      <c r="C54" s="238">
        <v>0</v>
      </c>
      <c r="D54" s="238" t="s">
        <v>34</v>
      </c>
      <c r="E54" s="238">
        <v>109</v>
      </c>
      <c r="F54" s="238">
        <v>0</v>
      </c>
      <c r="G54" s="238">
        <v>0</v>
      </c>
      <c r="H54" s="236" t="s">
        <v>35</v>
      </c>
      <c r="I54" s="135" t="s">
        <v>10</v>
      </c>
    </row>
    <row r="55" spans="1:15" ht="15.75" thickBot="1">
      <c r="A55" s="371" t="s">
        <v>7</v>
      </c>
      <c r="B55" s="372">
        <v>0</v>
      </c>
      <c r="C55" s="372">
        <v>0</v>
      </c>
      <c r="D55" s="372" t="s">
        <v>34</v>
      </c>
      <c r="E55" s="372">
        <v>37</v>
      </c>
      <c r="F55" s="372">
        <v>0</v>
      </c>
      <c r="G55" s="372">
        <v>0</v>
      </c>
      <c r="H55" s="373" t="s">
        <v>35</v>
      </c>
      <c r="I55" s="374" t="s">
        <v>11</v>
      </c>
      <c r="K55" s="2" t="s">
        <v>13</v>
      </c>
      <c r="L55">
        <v>63.4</v>
      </c>
      <c r="M55">
        <v>32.200000000000003</v>
      </c>
      <c r="N55" s="34">
        <v>4.4000000000000004</v>
      </c>
    </row>
    <row r="56" spans="1:15" s="243" customFormat="1" ht="15.75">
      <c r="A56" s="12" t="s">
        <v>14</v>
      </c>
      <c r="B56" s="41"/>
      <c r="C56" s="41"/>
      <c r="D56" s="42"/>
      <c r="E56" s="41"/>
      <c r="F56" s="41"/>
      <c r="G56" s="41"/>
      <c r="H56" s="13"/>
      <c r="I56" s="32" t="s">
        <v>3</v>
      </c>
      <c r="K56" s="2" t="s">
        <v>252</v>
      </c>
      <c r="L56" s="34">
        <v>56.8</v>
      </c>
      <c r="M56">
        <v>38</v>
      </c>
      <c r="N56">
        <v>5.2</v>
      </c>
      <c r="O56"/>
    </row>
    <row r="57" spans="1:15">
      <c r="A57" s="323" t="s">
        <v>40</v>
      </c>
      <c r="B57" s="325">
        <f>SUM(B67,B77,B87,B97)</f>
        <v>119092</v>
      </c>
      <c r="C57" s="325" t="s">
        <v>35</v>
      </c>
      <c r="D57" s="325">
        <f t="shared" ref="D57:G57" si="12">SUM(D67,D77,D87,D97)</f>
        <v>1555887</v>
      </c>
      <c r="E57" s="325">
        <f t="shared" si="12"/>
        <v>115681</v>
      </c>
      <c r="F57" s="325">
        <f t="shared" si="12"/>
        <v>22116</v>
      </c>
      <c r="G57" s="325">
        <f t="shared" si="12"/>
        <v>56657</v>
      </c>
      <c r="H57" s="182" t="s">
        <v>35</v>
      </c>
      <c r="I57" s="171" t="s">
        <v>0</v>
      </c>
    </row>
    <row r="58" spans="1:15">
      <c r="A58" s="76" t="s">
        <v>5</v>
      </c>
      <c r="B58" s="234">
        <f t="shared" ref="B58:B59" si="13">SUM(B68,B78,B88,B98)</f>
        <v>51756</v>
      </c>
      <c r="C58" s="234" t="s">
        <v>35</v>
      </c>
      <c r="D58" s="234">
        <f t="shared" ref="D58:G58" si="14">SUM(D68,D78,D88,D98)</f>
        <v>856510</v>
      </c>
      <c r="E58" s="234">
        <f t="shared" si="14"/>
        <v>52461</v>
      </c>
      <c r="F58" s="234">
        <f t="shared" si="14"/>
        <v>8426</v>
      </c>
      <c r="G58" s="234">
        <f t="shared" si="14"/>
        <v>21498</v>
      </c>
      <c r="H58" s="236" t="s">
        <v>35</v>
      </c>
      <c r="I58" s="135" t="s">
        <v>10</v>
      </c>
    </row>
    <row r="59" spans="1:15">
      <c r="A59" s="77" t="s">
        <v>7</v>
      </c>
      <c r="B59" s="234">
        <f t="shared" si="13"/>
        <v>67336</v>
      </c>
      <c r="C59" s="234" t="s">
        <v>35</v>
      </c>
      <c r="D59" s="234">
        <f t="shared" ref="D59:G59" si="15">SUM(D69,D79,D89,D99)</f>
        <v>699377</v>
      </c>
      <c r="E59" s="234">
        <f t="shared" si="15"/>
        <v>63220</v>
      </c>
      <c r="F59" s="234">
        <f t="shared" si="15"/>
        <v>13690</v>
      </c>
      <c r="G59" s="234">
        <f t="shared" si="15"/>
        <v>35159</v>
      </c>
      <c r="H59" s="236" t="s">
        <v>35</v>
      </c>
      <c r="I59" s="135" t="s">
        <v>11</v>
      </c>
    </row>
    <row r="60" spans="1:15">
      <c r="A60" s="44" t="s">
        <v>4</v>
      </c>
      <c r="B60" s="234" t="s">
        <v>35</v>
      </c>
      <c r="C60" s="234" t="s">
        <v>34</v>
      </c>
      <c r="D60" s="234" t="s">
        <v>34</v>
      </c>
      <c r="E60" s="234">
        <f t="shared" ref="E60:G60" si="16">SUM(E70,E80,E90,E100)</f>
        <v>113113</v>
      </c>
      <c r="F60" s="234">
        <f t="shared" si="16"/>
        <v>13522</v>
      </c>
      <c r="G60" s="234">
        <f t="shared" si="16"/>
        <v>46335</v>
      </c>
      <c r="H60" s="236" t="s">
        <v>35</v>
      </c>
      <c r="I60" s="16" t="s">
        <v>6</v>
      </c>
    </row>
    <row r="61" spans="1:15">
      <c r="A61" s="76" t="s">
        <v>5</v>
      </c>
      <c r="B61" s="238" t="s">
        <v>35</v>
      </c>
      <c r="C61" s="238" t="s">
        <v>34</v>
      </c>
      <c r="D61" s="238" t="s">
        <v>34</v>
      </c>
      <c r="E61" s="238">
        <f t="shared" ref="E61:G61" si="17">SUM(E71,E81,E91,E101)</f>
        <v>50887</v>
      </c>
      <c r="F61" s="238">
        <f t="shared" si="17"/>
        <v>4797</v>
      </c>
      <c r="G61" s="238">
        <f t="shared" si="17"/>
        <v>16982</v>
      </c>
      <c r="H61" s="236" t="s">
        <v>35</v>
      </c>
      <c r="I61" s="135" t="s">
        <v>10</v>
      </c>
    </row>
    <row r="62" spans="1:15">
      <c r="A62" s="77" t="s">
        <v>7</v>
      </c>
      <c r="B62" s="238" t="s">
        <v>35</v>
      </c>
      <c r="C62" s="238" t="s">
        <v>34</v>
      </c>
      <c r="D62" s="238" t="s">
        <v>34</v>
      </c>
      <c r="E62" s="238">
        <f t="shared" ref="E62:G62" si="18">SUM(E72,E82,E92,E102)</f>
        <v>62226</v>
      </c>
      <c r="F62" s="238">
        <f t="shared" si="18"/>
        <v>8725</v>
      </c>
      <c r="G62" s="238">
        <f t="shared" si="18"/>
        <v>29353</v>
      </c>
      <c r="H62" s="236" t="s">
        <v>35</v>
      </c>
      <c r="I62" s="135" t="s">
        <v>11</v>
      </c>
    </row>
    <row r="63" spans="1:15">
      <c r="A63" s="44" t="s">
        <v>8</v>
      </c>
      <c r="B63" s="234" t="s">
        <v>35</v>
      </c>
      <c r="C63" s="234" t="s">
        <v>34</v>
      </c>
      <c r="D63" s="234" t="s">
        <v>34</v>
      </c>
      <c r="E63" s="234">
        <f t="shared" ref="E63:G63" si="19">SUM(E73,E83,E93,E103)</f>
        <v>2568</v>
      </c>
      <c r="F63" s="234">
        <f t="shared" si="19"/>
        <v>8594</v>
      </c>
      <c r="G63" s="234">
        <f t="shared" si="19"/>
        <v>10322</v>
      </c>
      <c r="H63" s="236" t="s">
        <v>35</v>
      </c>
      <c r="I63" s="16" t="s">
        <v>9</v>
      </c>
    </row>
    <row r="64" spans="1:15">
      <c r="A64" s="76" t="s">
        <v>5</v>
      </c>
      <c r="B64" s="238" t="s">
        <v>35</v>
      </c>
      <c r="C64" s="238" t="s">
        <v>34</v>
      </c>
      <c r="D64" s="238" t="s">
        <v>34</v>
      </c>
      <c r="E64" s="238">
        <f t="shared" ref="E64:G64" si="20">SUM(E74,E84,E94,E104)</f>
        <v>1574</v>
      </c>
      <c r="F64" s="238">
        <f t="shared" si="20"/>
        <v>3629</v>
      </c>
      <c r="G64" s="238">
        <f t="shared" si="20"/>
        <v>4516</v>
      </c>
      <c r="H64" s="236" t="s">
        <v>35</v>
      </c>
      <c r="I64" s="135" t="s">
        <v>10</v>
      </c>
    </row>
    <row r="65" spans="1:18">
      <c r="A65" s="77" t="s">
        <v>7</v>
      </c>
      <c r="B65" s="238" t="s">
        <v>35</v>
      </c>
      <c r="C65" s="238" t="s">
        <v>34</v>
      </c>
      <c r="D65" s="238" t="s">
        <v>34</v>
      </c>
      <c r="E65" s="238">
        <f t="shared" ref="E65:G65" si="21">SUM(E75,E85,E95,E105)</f>
        <v>994</v>
      </c>
      <c r="F65" s="238">
        <f t="shared" si="21"/>
        <v>4965</v>
      </c>
      <c r="G65" s="238">
        <f t="shared" si="21"/>
        <v>5806</v>
      </c>
      <c r="H65" s="236" t="s">
        <v>35</v>
      </c>
      <c r="I65" s="135" t="s">
        <v>11</v>
      </c>
    </row>
    <row r="66" spans="1:18">
      <c r="A66" s="239" t="s">
        <v>25</v>
      </c>
      <c r="B66" s="172"/>
      <c r="C66" s="172"/>
      <c r="D66" s="172"/>
      <c r="E66" s="172"/>
      <c r="F66" s="172"/>
      <c r="G66" s="172"/>
      <c r="H66" s="173"/>
      <c r="I66" s="240" t="s">
        <v>105</v>
      </c>
    </row>
    <row r="67" spans="1:18">
      <c r="A67" s="69" t="s">
        <v>40</v>
      </c>
      <c r="B67" s="234">
        <f>SUM(B68:B69)</f>
        <v>41651</v>
      </c>
      <c r="C67" s="234">
        <v>24858</v>
      </c>
      <c r="D67" s="234">
        <v>1165091</v>
      </c>
      <c r="E67" s="234">
        <v>13022</v>
      </c>
      <c r="F67" s="234">
        <v>14717</v>
      </c>
      <c r="G67" s="235">
        <v>35757</v>
      </c>
      <c r="H67" s="236">
        <f>SUM(B67:G67)</f>
        <v>1295096</v>
      </c>
      <c r="I67" s="16" t="s">
        <v>0</v>
      </c>
    </row>
    <row r="68" spans="1:18">
      <c r="A68" s="76" t="s">
        <v>5</v>
      </c>
      <c r="B68" s="234">
        <v>11848</v>
      </c>
      <c r="C68" s="234">
        <v>8116</v>
      </c>
      <c r="D68" s="234">
        <v>565907</v>
      </c>
      <c r="E68" s="234">
        <v>6296</v>
      </c>
      <c r="F68" s="234">
        <v>4296</v>
      </c>
      <c r="G68" s="235">
        <v>11163</v>
      </c>
      <c r="H68" s="236">
        <f t="shared" ref="H68:H69" si="22">SUM(B68:G68)</f>
        <v>607626</v>
      </c>
      <c r="I68" s="135" t="s">
        <v>10</v>
      </c>
    </row>
    <row r="69" spans="1:18">
      <c r="A69" s="77" t="s">
        <v>7</v>
      </c>
      <c r="B69" s="234">
        <v>29803</v>
      </c>
      <c r="C69" s="234">
        <v>16742</v>
      </c>
      <c r="D69" s="234">
        <v>599184</v>
      </c>
      <c r="E69" s="234">
        <v>6726</v>
      </c>
      <c r="F69" s="234">
        <v>10421</v>
      </c>
      <c r="G69" s="235">
        <v>24594</v>
      </c>
      <c r="H69" s="236">
        <f t="shared" si="22"/>
        <v>687470</v>
      </c>
      <c r="I69" s="135" t="s">
        <v>11</v>
      </c>
      <c r="L69" t="s">
        <v>25</v>
      </c>
      <c r="M69" t="s">
        <v>26</v>
      </c>
      <c r="N69" t="s">
        <v>28</v>
      </c>
      <c r="P69" t="s">
        <v>23</v>
      </c>
    </row>
    <row r="70" spans="1:18">
      <c r="A70" s="44" t="s">
        <v>4</v>
      </c>
      <c r="B70" s="234" t="s">
        <v>34</v>
      </c>
      <c r="C70" s="234" t="s">
        <v>34</v>
      </c>
      <c r="D70" s="234" t="s">
        <v>34</v>
      </c>
      <c r="E70" s="234">
        <v>12887</v>
      </c>
      <c r="F70" s="234">
        <v>9208</v>
      </c>
      <c r="G70" s="234">
        <v>31583</v>
      </c>
      <c r="H70" s="236" t="s">
        <v>35</v>
      </c>
      <c r="I70" s="16" t="s">
        <v>6</v>
      </c>
    </row>
    <row r="71" spans="1:18">
      <c r="A71" s="76" t="s">
        <v>5</v>
      </c>
      <c r="B71" s="238" t="s">
        <v>35</v>
      </c>
      <c r="C71" s="238" t="s">
        <v>34</v>
      </c>
      <c r="D71" s="238" t="s">
        <v>34</v>
      </c>
      <c r="E71" s="238">
        <v>6231</v>
      </c>
      <c r="F71" s="238">
        <v>2301</v>
      </c>
      <c r="G71" s="238">
        <v>9525</v>
      </c>
      <c r="H71" s="236" t="s">
        <v>35</v>
      </c>
      <c r="I71" s="135" t="s">
        <v>10</v>
      </c>
      <c r="K71" s="2" t="s">
        <v>13</v>
      </c>
      <c r="L71" s="34">
        <f>D17/D7*100</f>
        <v>76.64168812995598</v>
      </c>
      <c r="M71" s="34">
        <f>D27/D7*100</f>
        <v>4.2463995271799124</v>
      </c>
      <c r="N71" s="34">
        <f>D37/D7*100</f>
        <v>12.64945837184171</v>
      </c>
      <c r="O71" s="34">
        <f>100-R71</f>
        <v>6.4624539710223985</v>
      </c>
      <c r="R71" s="34">
        <f>N71+M71+L71</f>
        <v>93.537546028977602</v>
      </c>
    </row>
    <row r="72" spans="1:18">
      <c r="A72" s="77" t="s">
        <v>7</v>
      </c>
      <c r="B72" s="238" t="s">
        <v>35</v>
      </c>
      <c r="C72" s="238" t="s">
        <v>34</v>
      </c>
      <c r="D72" s="238" t="s">
        <v>34</v>
      </c>
      <c r="E72" s="238">
        <v>6656</v>
      </c>
      <c r="F72" s="238">
        <v>6907</v>
      </c>
      <c r="G72" s="238">
        <v>22058</v>
      </c>
      <c r="H72" s="236" t="s">
        <v>35</v>
      </c>
      <c r="I72" s="135" t="s">
        <v>11</v>
      </c>
      <c r="K72" s="2" t="s">
        <v>252</v>
      </c>
      <c r="L72" s="34">
        <f>D217/D207*100</f>
        <v>77.933645712339342</v>
      </c>
      <c r="M72" s="34">
        <f>D227/D207*100</f>
        <v>4.9375844928813102</v>
      </c>
      <c r="N72" s="34">
        <f>D237/D207*100</f>
        <v>9.7026908043360525</v>
      </c>
      <c r="O72" s="34">
        <f>100-R72</f>
        <v>7.4260789904433011</v>
      </c>
      <c r="R72" s="34">
        <f>N72+M72+L72</f>
        <v>92.573921009556699</v>
      </c>
    </row>
    <row r="73" spans="1:18">
      <c r="A73" s="44" t="s">
        <v>8</v>
      </c>
      <c r="B73" s="234" t="s">
        <v>35</v>
      </c>
      <c r="C73" s="234" t="s">
        <v>34</v>
      </c>
      <c r="D73" s="234" t="s">
        <v>34</v>
      </c>
      <c r="E73" s="234">
        <v>135</v>
      </c>
      <c r="F73" s="234">
        <v>5509</v>
      </c>
      <c r="G73" s="234">
        <v>4174</v>
      </c>
      <c r="H73" s="236" t="s">
        <v>35</v>
      </c>
      <c r="I73" s="16" t="s">
        <v>9</v>
      </c>
    </row>
    <row r="74" spans="1:18">
      <c r="A74" s="76" t="s">
        <v>5</v>
      </c>
      <c r="B74" s="238" t="s">
        <v>35</v>
      </c>
      <c r="C74" s="238" t="s">
        <v>34</v>
      </c>
      <c r="D74" s="238" t="s">
        <v>34</v>
      </c>
      <c r="E74" s="238">
        <v>65</v>
      </c>
      <c r="F74" s="238">
        <v>1995</v>
      </c>
      <c r="G74" s="238">
        <v>1638</v>
      </c>
      <c r="H74" s="236" t="s">
        <v>35</v>
      </c>
      <c r="I74" s="135" t="s">
        <v>10</v>
      </c>
    </row>
    <row r="75" spans="1:18">
      <c r="A75" s="77" t="s">
        <v>7</v>
      </c>
      <c r="B75" s="238" t="s">
        <v>35</v>
      </c>
      <c r="C75" s="238" t="s">
        <v>34</v>
      </c>
      <c r="D75" s="238" t="s">
        <v>34</v>
      </c>
      <c r="E75" s="238">
        <v>70</v>
      </c>
      <c r="F75" s="238">
        <v>3514</v>
      </c>
      <c r="G75" s="238">
        <v>2536</v>
      </c>
      <c r="H75" s="236" t="s">
        <v>35</v>
      </c>
      <c r="I75" s="135" t="s">
        <v>11</v>
      </c>
    </row>
    <row r="76" spans="1:18">
      <c r="A76" s="239" t="s">
        <v>26</v>
      </c>
      <c r="B76" s="172"/>
      <c r="C76" s="172"/>
      <c r="D76" s="172"/>
      <c r="E76" s="172"/>
      <c r="F76" s="172"/>
      <c r="G76" s="172"/>
      <c r="H76" s="173"/>
      <c r="I76" s="240" t="s">
        <v>171</v>
      </c>
    </row>
    <row r="77" spans="1:18">
      <c r="A77" s="69" t="s">
        <v>40</v>
      </c>
      <c r="B77" s="234">
        <f>SUM(B78:B79)</f>
        <v>76909</v>
      </c>
      <c r="C77" s="234">
        <v>12236</v>
      </c>
      <c r="D77" s="234">
        <v>75119</v>
      </c>
      <c r="E77" s="234">
        <v>52115</v>
      </c>
      <c r="F77" s="234">
        <v>6411</v>
      </c>
      <c r="G77" s="235">
        <v>17807</v>
      </c>
      <c r="H77" s="236">
        <f>SUM(B77:G77)</f>
        <v>240597</v>
      </c>
      <c r="I77" s="16" t="s">
        <v>0</v>
      </c>
    </row>
    <row r="78" spans="1:18">
      <c r="A78" s="76" t="s">
        <v>5</v>
      </c>
      <c r="B78" s="234">
        <v>39492</v>
      </c>
      <c r="C78" s="234">
        <v>5804</v>
      </c>
      <c r="D78" s="234">
        <v>38662</v>
      </c>
      <c r="E78" s="234">
        <v>18690</v>
      </c>
      <c r="F78" s="234">
        <v>3380</v>
      </c>
      <c r="G78" s="235">
        <v>7820</v>
      </c>
      <c r="H78" s="236">
        <f t="shared" ref="H78:H79" si="23">SUM(B78:G78)</f>
        <v>113848</v>
      </c>
      <c r="I78" s="135" t="s">
        <v>10</v>
      </c>
    </row>
    <row r="79" spans="1:18">
      <c r="A79" s="77" t="s">
        <v>7</v>
      </c>
      <c r="B79" s="234">
        <v>37417</v>
      </c>
      <c r="C79" s="234">
        <v>6432</v>
      </c>
      <c r="D79" s="234">
        <v>36457</v>
      </c>
      <c r="E79" s="234">
        <v>33425</v>
      </c>
      <c r="F79" s="234">
        <v>3031</v>
      </c>
      <c r="G79" s="235">
        <v>9987</v>
      </c>
      <c r="H79" s="236">
        <f t="shared" si="23"/>
        <v>126749</v>
      </c>
      <c r="I79" s="135" t="s">
        <v>11</v>
      </c>
    </row>
    <row r="80" spans="1:18">
      <c r="A80" s="44" t="s">
        <v>4</v>
      </c>
      <c r="B80" s="234" t="s">
        <v>35</v>
      </c>
      <c r="C80" s="234" t="s">
        <v>34</v>
      </c>
      <c r="D80" s="234" t="s">
        <v>34</v>
      </c>
      <c r="E80" s="234">
        <v>49795</v>
      </c>
      <c r="F80" s="234">
        <v>3326</v>
      </c>
      <c r="G80" s="234">
        <v>11659</v>
      </c>
      <c r="H80" s="236" t="s">
        <v>35</v>
      </c>
      <c r="I80" s="16" t="s">
        <v>6</v>
      </c>
    </row>
    <row r="81" spans="1:9">
      <c r="A81" s="76" t="s">
        <v>5</v>
      </c>
      <c r="B81" s="238" t="s">
        <v>35</v>
      </c>
      <c r="C81" s="238" t="s">
        <v>34</v>
      </c>
      <c r="D81" s="238" t="s">
        <v>34</v>
      </c>
      <c r="E81" s="238">
        <v>17256</v>
      </c>
      <c r="F81" s="238">
        <v>1746</v>
      </c>
      <c r="G81" s="238">
        <v>4942</v>
      </c>
      <c r="H81" s="236" t="s">
        <v>35</v>
      </c>
      <c r="I81" s="135" t="s">
        <v>10</v>
      </c>
    </row>
    <row r="82" spans="1:9">
      <c r="A82" s="77" t="s">
        <v>7</v>
      </c>
      <c r="B82" s="238" t="s">
        <v>35</v>
      </c>
      <c r="C82" s="238" t="s">
        <v>34</v>
      </c>
      <c r="D82" s="238" t="s">
        <v>34</v>
      </c>
      <c r="E82" s="238">
        <v>32539</v>
      </c>
      <c r="F82" s="238">
        <v>1580</v>
      </c>
      <c r="G82" s="238">
        <v>6717</v>
      </c>
      <c r="H82" s="236" t="s">
        <v>35</v>
      </c>
      <c r="I82" s="135" t="s">
        <v>11</v>
      </c>
    </row>
    <row r="83" spans="1:9">
      <c r="A83" s="44" t="s">
        <v>8</v>
      </c>
      <c r="B83" s="234" t="s">
        <v>35</v>
      </c>
      <c r="C83" s="234" t="s">
        <v>34</v>
      </c>
      <c r="D83" s="234" t="s">
        <v>34</v>
      </c>
      <c r="E83" s="234">
        <v>2320</v>
      </c>
      <c r="F83" s="234">
        <v>3085</v>
      </c>
      <c r="G83" s="234">
        <v>6148</v>
      </c>
      <c r="H83" s="236" t="s">
        <v>35</v>
      </c>
      <c r="I83" s="16" t="s">
        <v>9</v>
      </c>
    </row>
    <row r="84" spans="1:9">
      <c r="A84" s="76" t="s">
        <v>5</v>
      </c>
      <c r="B84" s="238" t="s">
        <v>35</v>
      </c>
      <c r="C84" s="238" t="s">
        <v>34</v>
      </c>
      <c r="D84" s="238" t="s">
        <v>34</v>
      </c>
      <c r="E84" s="238">
        <v>1434</v>
      </c>
      <c r="F84" s="238">
        <v>1634</v>
      </c>
      <c r="G84" s="238">
        <v>2878</v>
      </c>
      <c r="H84" s="236" t="s">
        <v>35</v>
      </c>
      <c r="I84" s="135" t="s">
        <v>10</v>
      </c>
    </row>
    <row r="85" spans="1:9">
      <c r="A85" s="77" t="s">
        <v>7</v>
      </c>
      <c r="B85" s="238" t="s">
        <v>35</v>
      </c>
      <c r="C85" s="238" t="s">
        <v>34</v>
      </c>
      <c r="D85" s="238" t="s">
        <v>34</v>
      </c>
      <c r="E85" s="238">
        <v>886</v>
      </c>
      <c r="F85" s="238">
        <v>1451</v>
      </c>
      <c r="G85" s="238">
        <v>3270</v>
      </c>
      <c r="H85" s="236" t="s">
        <v>35</v>
      </c>
      <c r="I85" s="135" t="s">
        <v>11</v>
      </c>
    </row>
    <row r="86" spans="1:9">
      <c r="A86" s="239" t="s">
        <v>28</v>
      </c>
      <c r="B86" s="172"/>
      <c r="C86" s="172"/>
      <c r="D86" s="172"/>
      <c r="E86" s="172"/>
      <c r="F86" s="172"/>
      <c r="G86" s="172"/>
      <c r="H86" s="173"/>
      <c r="I86" s="240" t="s">
        <v>173</v>
      </c>
    </row>
    <row r="87" spans="1:9">
      <c r="A87" s="69" t="s">
        <v>40</v>
      </c>
      <c r="B87" s="234">
        <f>SUM(B88:B89)</f>
        <v>532</v>
      </c>
      <c r="C87" s="234" t="s">
        <v>34</v>
      </c>
      <c r="D87" s="234">
        <v>199285</v>
      </c>
      <c r="E87" s="234">
        <v>11144</v>
      </c>
      <c r="F87" s="234">
        <v>988</v>
      </c>
      <c r="G87" s="235">
        <v>3093</v>
      </c>
      <c r="H87" s="236" t="s">
        <v>35</v>
      </c>
      <c r="I87" s="16" t="s">
        <v>0</v>
      </c>
    </row>
    <row r="88" spans="1:9">
      <c r="A88" s="76" t="s">
        <v>5</v>
      </c>
      <c r="B88" s="234">
        <v>416</v>
      </c>
      <c r="C88" s="234" t="s">
        <v>34</v>
      </c>
      <c r="D88" s="234">
        <v>150109</v>
      </c>
      <c r="E88" s="234">
        <v>5761</v>
      </c>
      <c r="F88" s="234">
        <v>750</v>
      </c>
      <c r="G88" s="235">
        <v>2515</v>
      </c>
      <c r="H88" s="236" t="s">
        <v>35</v>
      </c>
      <c r="I88" s="135" t="s">
        <v>10</v>
      </c>
    </row>
    <row r="89" spans="1:9">
      <c r="A89" s="77" t="s">
        <v>7</v>
      </c>
      <c r="B89" s="234">
        <v>116</v>
      </c>
      <c r="C89" s="234" t="s">
        <v>34</v>
      </c>
      <c r="D89" s="234">
        <v>49176</v>
      </c>
      <c r="E89" s="234">
        <v>5383</v>
      </c>
      <c r="F89" s="234">
        <v>238</v>
      </c>
      <c r="G89" s="235">
        <v>578</v>
      </c>
      <c r="H89" s="236" t="s">
        <v>35</v>
      </c>
      <c r="I89" s="135" t="s">
        <v>11</v>
      </c>
    </row>
    <row r="90" spans="1:9">
      <c r="A90" s="44" t="s">
        <v>4</v>
      </c>
      <c r="B90" s="234" t="s">
        <v>34</v>
      </c>
      <c r="C90" s="234" t="s">
        <v>34</v>
      </c>
      <c r="D90" s="234" t="s">
        <v>34</v>
      </c>
      <c r="E90" s="234">
        <v>11144</v>
      </c>
      <c r="F90" s="234">
        <v>988</v>
      </c>
      <c r="G90" s="234">
        <v>3093</v>
      </c>
      <c r="H90" s="236" t="s">
        <v>35</v>
      </c>
      <c r="I90" s="16" t="s">
        <v>6</v>
      </c>
    </row>
    <row r="91" spans="1:9">
      <c r="A91" s="76" t="s">
        <v>5</v>
      </c>
      <c r="B91" s="238" t="s">
        <v>35</v>
      </c>
      <c r="C91" s="238" t="s">
        <v>34</v>
      </c>
      <c r="D91" s="238" t="s">
        <v>34</v>
      </c>
      <c r="E91" s="238">
        <v>5761</v>
      </c>
      <c r="F91" s="238">
        <v>750</v>
      </c>
      <c r="G91" s="238">
        <v>2515</v>
      </c>
      <c r="H91" s="236" t="s">
        <v>35</v>
      </c>
      <c r="I91" s="135" t="s">
        <v>10</v>
      </c>
    </row>
    <row r="92" spans="1:9">
      <c r="A92" s="77" t="s">
        <v>7</v>
      </c>
      <c r="B92" s="238" t="s">
        <v>35</v>
      </c>
      <c r="C92" s="238" t="s">
        <v>34</v>
      </c>
      <c r="D92" s="238" t="s">
        <v>34</v>
      </c>
      <c r="E92" s="238">
        <v>5383</v>
      </c>
      <c r="F92" s="238">
        <v>238</v>
      </c>
      <c r="G92" s="238">
        <v>578</v>
      </c>
      <c r="H92" s="236" t="s">
        <v>35</v>
      </c>
      <c r="I92" s="135" t="s">
        <v>11</v>
      </c>
    </row>
    <row r="93" spans="1:9">
      <c r="A93" s="44" t="s">
        <v>8</v>
      </c>
      <c r="B93" s="236" t="s">
        <v>35</v>
      </c>
      <c r="C93" s="236" t="s">
        <v>34</v>
      </c>
      <c r="D93" s="236" t="s">
        <v>48</v>
      </c>
      <c r="E93" s="236" t="s">
        <v>48</v>
      </c>
      <c r="F93" s="236" t="s">
        <v>48</v>
      </c>
      <c r="G93" s="236" t="s">
        <v>48</v>
      </c>
      <c r="H93" s="236" t="s">
        <v>34</v>
      </c>
      <c r="I93" s="16" t="s">
        <v>9</v>
      </c>
    </row>
    <row r="94" spans="1:9">
      <c r="A94" s="76" t="s">
        <v>5</v>
      </c>
      <c r="B94" s="242" t="s">
        <v>35</v>
      </c>
      <c r="C94" s="242" t="s">
        <v>34</v>
      </c>
      <c r="D94" s="242" t="s">
        <v>48</v>
      </c>
      <c r="E94" s="242" t="s">
        <v>48</v>
      </c>
      <c r="F94" s="242" t="s">
        <v>48</v>
      </c>
      <c r="G94" s="242" t="s">
        <v>48</v>
      </c>
      <c r="H94" s="236" t="s">
        <v>34</v>
      </c>
      <c r="I94" s="135" t="s">
        <v>10</v>
      </c>
    </row>
    <row r="95" spans="1:9">
      <c r="A95" s="77" t="s">
        <v>7</v>
      </c>
      <c r="B95" s="238" t="s">
        <v>35</v>
      </c>
      <c r="C95" s="238" t="s">
        <v>34</v>
      </c>
      <c r="D95" s="238" t="s">
        <v>48</v>
      </c>
      <c r="E95" s="238" t="s">
        <v>48</v>
      </c>
      <c r="F95" s="238" t="s">
        <v>48</v>
      </c>
      <c r="G95" s="238" t="s">
        <v>48</v>
      </c>
      <c r="H95" s="236" t="s">
        <v>34</v>
      </c>
      <c r="I95" s="135" t="s">
        <v>11</v>
      </c>
    </row>
    <row r="96" spans="1:9">
      <c r="A96" s="239" t="s">
        <v>23</v>
      </c>
      <c r="B96" s="172"/>
      <c r="C96" s="172"/>
      <c r="D96" s="172"/>
      <c r="E96" s="172"/>
      <c r="F96" s="172"/>
      <c r="G96" s="172"/>
      <c r="H96" s="173"/>
      <c r="I96" s="240" t="s">
        <v>24</v>
      </c>
    </row>
    <row r="97" spans="1:9">
      <c r="A97" s="69" t="s">
        <v>40</v>
      </c>
      <c r="B97" s="234">
        <v>0</v>
      </c>
      <c r="C97" s="234">
        <v>0</v>
      </c>
      <c r="D97" s="234">
        <v>116392</v>
      </c>
      <c r="E97" s="234">
        <v>39400</v>
      </c>
      <c r="F97" s="238">
        <v>0</v>
      </c>
      <c r="G97" s="238">
        <v>0</v>
      </c>
      <c r="H97" s="236">
        <f>SUM(B97:G97)</f>
        <v>155792</v>
      </c>
      <c r="I97" s="16" t="s">
        <v>0</v>
      </c>
    </row>
    <row r="98" spans="1:9">
      <c r="A98" s="76" t="s">
        <v>5</v>
      </c>
      <c r="B98" s="234">
        <v>0</v>
      </c>
      <c r="C98" s="234">
        <v>0</v>
      </c>
      <c r="D98" s="234">
        <v>101832</v>
      </c>
      <c r="E98" s="234">
        <v>21714</v>
      </c>
      <c r="F98" s="238">
        <v>0</v>
      </c>
      <c r="G98" s="238">
        <v>0</v>
      </c>
      <c r="H98" s="236">
        <f t="shared" ref="H98:H99" si="24">SUM(B98:G98)</f>
        <v>123546</v>
      </c>
      <c r="I98" s="135" t="s">
        <v>10</v>
      </c>
    </row>
    <row r="99" spans="1:9">
      <c r="A99" s="77" t="s">
        <v>7</v>
      </c>
      <c r="B99" s="234">
        <v>0</v>
      </c>
      <c r="C99" s="234">
        <v>0</v>
      </c>
      <c r="D99" s="234">
        <v>14560</v>
      </c>
      <c r="E99" s="234">
        <v>17686</v>
      </c>
      <c r="F99" s="234">
        <v>0</v>
      </c>
      <c r="G99" s="238">
        <v>0</v>
      </c>
      <c r="H99" s="236">
        <f t="shared" si="24"/>
        <v>32246</v>
      </c>
      <c r="I99" s="135" t="s">
        <v>11</v>
      </c>
    </row>
    <row r="100" spans="1:9">
      <c r="A100" s="44" t="s">
        <v>4</v>
      </c>
      <c r="B100" s="234">
        <v>0</v>
      </c>
      <c r="C100" s="234">
        <v>0</v>
      </c>
      <c r="D100" s="234" t="s">
        <v>34</v>
      </c>
      <c r="E100" s="234">
        <v>39287</v>
      </c>
      <c r="F100" s="234">
        <v>0</v>
      </c>
      <c r="G100" s="234">
        <v>0</v>
      </c>
      <c r="H100" s="236" t="s">
        <v>35</v>
      </c>
      <c r="I100" s="16" t="s">
        <v>6</v>
      </c>
    </row>
    <row r="101" spans="1:9">
      <c r="A101" s="76" t="s">
        <v>5</v>
      </c>
      <c r="B101" s="238">
        <v>0</v>
      </c>
      <c r="C101" s="238">
        <v>0</v>
      </c>
      <c r="D101" s="238" t="s">
        <v>34</v>
      </c>
      <c r="E101" s="238">
        <v>21639</v>
      </c>
      <c r="F101" s="238">
        <v>0</v>
      </c>
      <c r="G101" s="238">
        <v>0</v>
      </c>
      <c r="H101" s="236" t="s">
        <v>35</v>
      </c>
      <c r="I101" s="135" t="s">
        <v>10</v>
      </c>
    </row>
    <row r="102" spans="1:9">
      <c r="A102" s="77" t="s">
        <v>7</v>
      </c>
      <c r="B102" s="238">
        <v>0</v>
      </c>
      <c r="C102" s="238">
        <v>0</v>
      </c>
      <c r="D102" s="238" t="s">
        <v>34</v>
      </c>
      <c r="E102" s="238">
        <v>17648</v>
      </c>
      <c r="F102" s="238">
        <v>0</v>
      </c>
      <c r="G102" s="238">
        <v>0</v>
      </c>
      <c r="H102" s="236" t="s">
        <v>35</v>
      </c>
      <c r="I102" s="135" t="s">
        <v>11</v>
      </c>
    </row>
    <row r="103" spans="1:9">
      <c r="A103" s="44" t="s">
        <v>8</v>
      </c>
      <c r="B103" s="234">
        <v>0</v>
      </c>
      <c r="C103" s="234">
        <v>0</v>
      </c>
      <c r="D103" s="234" t="s">
        <v>34</v>
      </c>
      <c r="E103" s="234">
        <v>113</v>
      </c>
      <c r="F103" s="234">
        <v>0</v>
      </c>
      <c r="G103" s="234">
        <v>0</v>
      </c>
      <c r="H103" s="236" t="s">
        <v>35</v>
      </c>
      <c r="I103" s="16" t="s">
        <v>9</v>
      </c>
    </row>
    <row r="104" spans="1:9">
      <c r="A104" s="76" t="s">
        <v>5</v>
      </c>
      <c r="B104" s="238">
        <v>0</v>
      </c>
      <c r="C104" s="238">
        <v>0</v>
      </c>
      <c r="D104" s="238" t="s">
        <v>34</v>
      </c>
      <c r="E104" s="238">
        <v>75</v>
      </c>
      <c r="F104" s="238">
        <v>0</v>
      </c>
      <c r="G104" s="238">
        <v>0</v>
      </c>
      <c r="H104" s="236" t="s">
        <v>35</v>
      </c>
      <c r="I104" s="135" t="s">
        <v>10</v>
      </c>
    </row>
    <row r="105" spans="1:9" ht="15.75" thickBot="1">
      <c r="A105" s="371" t="s">
        <v>7</v>
      </c>
      <c r="B105" s="375">
        <v>0</v>
      </c>
      <c r="C105" s="375">
        <v>0</v>
      </c>
      <c r="D105" s="375" t="s">
        <v>34</v>
      </c>
      <c r="E105" s="375">
        <v>38</v>
      </c>
      <c r="F105" s="375">
        <v>0</v>
      </c>
      <c r="G105" s="375">
        <v>0</v>
      </c>
      <c r="H105" s="373" t="s">
        <v>35</v>
      </c>
      <c r="I105" s="374" t="s">
        <v>11</v>
      </c>
    </row>
    <row r="106" spans="1:9" s="243" customFormat="1" ht="15.75">
      <c r="A106" s="12" t="s">
        <v>21</v>
      </c>
      <c r="B106" s="41"/>
      <c r="C106" s="41"/>
      <c r="D106" s="42"/>
      <c r="E106" s="41"/>
      <c r="F106" s="41"/>
      <c r="G106" s="41"/>
      <c r="H106" s="13"/>
      <c r="I106" s="32" t="s">
        <v>22</v>
      </c>
    </row>
    <row r="107" spans="1:9">
      <c r="A107" s="324" t="s">
        <v>40</v>
      </c>
      <c r="B107" s="325">
        <f>SUM(B117,B127,B137)</f>
        <v>129486</v>
      </c>
      <c r="C107" s="325" t="s">
        <v>35</v>
      </c>
      <c r="D107" s="325">
        <f t="shared" ref="D107:G107" si="25">SUM(D117,D127,D137,D147)</f>
        <v>1667808</v>
      </c>
      <c r="E107" s="325">
        <f t="shared" si="25"/>
        <v>124906</v>
      </c>
      <c r="F107" s="325">
        <f t="shared" si="25"/>
        <v>26830</v>
      </c>
      <c r="G107" s="325">
        <f t="shared" si="25"/>
        <v>60131</v>
      </c>
      <c r="H107" s="176" t="s">
        <v>35</v>
      </c>
      <c r="I107" s="240" t="s">
        <v>0</v>
      </c>
    </row>
    <row r="108" spans="1:9">
      <c r="A108" s="76" t="s">
        <v>5</v>
      </c>
      <c r="B108" s="234">
        <f>SUM(B118,B128,B138)</f>
        <v>56157</v>
      </c>
      <c r="C108" s="234" t="s">
        <v>35</v>
      </c>
      <c r="D108" s="234">
        <f t="shared" ref="D108:G108" si="26">SUM(D118,D128,D138,D148)</f>
        <v>896777</v>
      </c>
      <c r="E108" s="234">
        <f t="shared" si="26"/>
        <v>53846</v>
      </c>
      <c r="F108" s="234">
        <f t="shared" si="26"/>
        <v>10093</v>
      </c>
      <c r="G108" s="234">
        <f t="shared" si="26"/>
        <v>21640</v>
      </c>
      <c r="H108" s="236" t="s">
        <v>35</v>
      </c>
      <c r="I108" s="135" t="s">
        <v>10</v>
      </c>
    </row>
    <row r="109" spans="1:9">
      <c r="A109" s="77" t="s">
        <v>7</v>
      </c>
      <c r="B109" s="234">
        <f>SUM(B119,B129,B139)</f>
        <v>73329</v>
      </c>
      <c r="C109" s="234" t="s">
        <v>35</v>
      </c>
      <c r="D109" s="234">
        <f t="shared" ref="D109:G109" si="27">SUM(D119,D129,D139,D149)</f>
        <v>771031</v>
      </c>
      <c r="E109" s="234">
        <f t="shared" si="27"/>
        <v>71060</v>
      </c>
      <c r="F109" s="234">
        <f t="shared" si="27"/>
        <v>16737</v>
      </c>
      <c r="G109" s="234">
        <f t="shared" si="27"/>
        <v>38401</v>
      </c>
      <c r="H109" s="236" t="s">
        <v>35</v>
      </c>
      <c r="I109" s="135" t="s">
        <v>11</v>
      </c>
    </row>
    <row r="110" spans="1:9">
      <c r="A110" s="44" t="s">
        <v>4</v>
      </c>
      <c r="B110" s="234" t="s">
        <v>35</v>
      </c>
      <c r="C110" s="234" t="s">
        <v>34</v>
      </c>
      <c r="D110" s="234" t="s">
        <v>34</v>
      </c>
      <c r="E110" s="234">
        <f t="shared" ref="E110:G110" si="28">SUM(E120,E130,E140,E150)</f>
        <v>121798</v>
      </c>
      <c r="F110" s="234">
        <f t="shared" si="28"/>
        <v>16659</v>
      </c>
      <c r="G110" s="234">
        <f t="shared" si="28"/>
        <v>48899</v>
      </c>
      <c r="H110" s="236" t="s">
        <v>35</v>
      </c>
      <c r="I110" s="16" t="s">
        <v>6</v>
      </c>
    </row>
    <row r="111" spans="1:9">
      <c r="A111" s="76" t="s">
        <v>5</v>
      </c>
      <c r="B111" s="238" t="s">
        <v>35</v>
      </c>
      <c r="C111" s="238" t="s">
        <v>34</v>
      </c>
      <c r="D111" s="238" t="s">
        <v>34</v>
      </c>
      <c r="E111" s="238">
        <f t="shared" ref="E111:G111" si="29">SUM(E121,E131,E141,E151)</f>
        <v>51999</v>
      </c>
      <c r="F111" s="238">
        <f t="shared" si="29"/>
        <v>5818</v>
      </c>
      <c r="G111" s="238">
        <f t="shared" si="29"/>
        <v>17159</v>
      </c>
      <c r="H111" s="236" t="s">
        <v>35</v>
      </c>
      <c r="I111" s="135" t="s">
        <v>10</v>
      </c>
    </row>
    <row r="112" spans="1:9">
      <c r="A112" s="77" t="s">
        <v>7</v>
      </c>
      <c r="B112" s="238" t="s">
        <v>35</v>
      </c>
      <c r="C112" s="238" t="s">
        <v>34</v>
      </c>
      <c r="D112" s="238" t="s">
        <v>34</v>
      </c>
      <c r="E112" s="238">
        <f t="shared" ref="E112:G112" si="30">SUM(E122,E132,E142,E152)</f>
        <v>69799</v>
      </c>
      <c r="F112" s="238">
        <f t="shared" si="30"/>
        <v>10841</v>
      </c>
      <c r="G112" s="238">
        <f t="shared" si="30"/>
        <v>31740</v>
      </c>
      <c r="H112" s="236" t="s">
        <v>35</v>
      </c>
      <c r="I112" s="135" t="s">
        <v>11</v>
      </c>
    </row>
    <row r="113" spans="1:9">
      <c r="A113" s="44" t="s">
        <v>8</v>
      </c>
      <c r="B113" s="234" t="s">
        <v>35</v>
      </c>
      <c r="C113" s="234" t="s">
        <v>34</v>
      </c>
      <c r="D113" s="234" t="s">
        <v>34</v>
      </c>
      <c r="E113" s="234">
        <f t="shared" ref="E113:G113" si="31">SUM(E123,E133,E143,E153)</f>
        <v>3108</v>
      </c>
      <c r="F113" s="234">
        <f t="shared" si="31"/>
        <v>10171</v>
      </c>
      <c r="G113" s="234">
        <f t="shared" si="31"/>
        <v>11232</v>
      </c>
      <c r="H113" s="236" t="s">
        <v>35</v>
      </c>
      <c r="I113" s="16" t="s">
        <v>9</v>
      </c>
    </row>
    <row r="114" spans="1:9">
      <c r="A114" s="76" t="s">
        <v>5</v>
      </c>
      <c r="B114" s="238" t="s">
        <v>35</v>
      </c>
      <c r="C114" s="238" t="s">
        <v>34</v>
      </c>
      <c r="D114" s="238" t="s">
        <v>34</v>
      </c>
      <c r="E114" s="238">
        <f t="shared" ref="E114:G114" si="32">SUM(E124,E134,E144,E154)</f>
        <v>1847</v>
      </c>
      <c r="F114" s="238">
        <f t="shared" si="32"/>
        <v>4275</v>
      </c>
      <c r="G114" s="238">
        <f t="shared" si="32"/>
        <v>4571</v>
      </c>
      <c r="H114" s="236" t="s">
        <v>35</v>
      </c>
      <c r="I114" s="135" t="s">
        <v>10</v>
      </c>
    </row>
    <row r="115" spans="1:9">
      <c r="A115" s="77" t="s">
        <v>7</v>
      </c>
      <c r="B115" s="238" t="s">
        <v>35</v>
      </c>
      <c r="C115" s="238" t="s">
        <v>34</v>
      </c>
      <c r="D115" s="238" t="s">
        <v>34</v>
      </c>
      <c r="E115" s="238">
        <f t="shared" ref="E115:G115" si="33">SUM(E125,E135,E145,E155)</f>
        <v>1261</v>
      </c>
      <c r="F115" s="238">
        <f t="shared" si="33"/>
        <v>5896</v>
      </c>
      <c r="G115" s="238">
        <f t="shared" si="33"/>
        <v>6661</v>
      </c>
      <c r="H115" s="236" t="s">
        <v>35</v>
      </c>
      <c r="I115" s="135" t="s">
        <v>11</v>
      </c>
    </row>
    <row r="116" spans="1:9">
      <c r="A116" s="239" t="s">
        <v>25</v>
      </c>
      <c r="B116" s="172"/>
      <c r="C116" s="172"/>
      <c r="D116" s="172"/>
      <c r="E116" s="172"/>
      <c r="F116" s="172"/>
      <c r="G116" s="172"/>
      <c r="H116" s="173"/>
      <c r="I116" s="240" t="s">
        <v>105</v>
      </c>
    </row>
    <row r="117" spans="1:9">
      <c r="A117" s="69" t="s">
        <v>40</v>
      </c>
      <c r="B117" s="234">
        <f>SUM(B118:B119)</f>
        <v>45385</v>
      </c>
      <c r="C117" s="234">
        <v>24315</v>
      </c>
      <c r="D117" s="234">
        <v>1307481</v>
      </c>
      <c r="E117" s="234">
        <v>13803</v>
      </c>
      <c r="F117" s="234">
        <v>18624</v>
      </c>
      <c r="G117" s="235">
        <v>38692</v>
      </c>
      <c r="H117" s="236">
        <f>SUM(B117:G117)</f>
        <v>1448300</v>
      </c>
      <c r="I117" s="16" t="s">
        <v>0</v>
      </c>
    </row>
    <row r="118" spans="1:9">
      <c r="A118" s="76" t="s">
        <v>5</v>
      </c>
      <c r="B118" s="234">
        <v>13213</v>
      </c>
      <c r="C118" s="234">
        <v>8499</v>
      </c>
      <c r="D118" s="234">
        <v>632242</v>
      </c>
      <c r="E118" s="234">
        <v>6613</v>
      </c>
      <c r="F118" s="234">
        <v>5410</v>
      </c>
      <c r="G118" s="235">
        <v>11603</v>
      </c>
      <c r="H118" s="236">
        <f t="shared" ref="H118:H119" si="34">SUM(B118:G118)</f>
        <v>677580</v>
      </c>
      <c r="I118" s="135" t="s">
        <v>10</v>
      </c>
    </row>
    <row r="119" spans="1:9">
      <c r="A119" s="77" t="s">
        <v>7</v>
      </c>
      <c r="B119" s="234">
        <v>32172</v>
      </c>
      <c r="C119" s="234">
        <v>15816</v>
      </c>
      <c r="D119" s="234">
        <v>675239</v>
      </c>
      <c r="E119" s="234">
        <v>7190</v>
      </c>
      <c r="F119" s="234">
        <v>13214</v>
      </c>
      <c r="G119" s="235">
        <v>27089</v>
      </c>
      <c r="H119" s="236">
        <f t="shared" si="34"/>
        <v>770720</v>
      </c>
      <c r="I119" s="135" t="s">
        <v>11</v>
      </c>
    </row>
    <row r="120" spans="1:9">
      <c r="A120" s="44" t="s">
        <v>4</v>
      </c>
      <c r="B120" s="234" t="s">
        <v>34</v>
      </c>
      <c r="C120" s="234" t="s">
        <v>34</v>
      </c>
      <c r="D120" s="234" t="s">
        <v>34</v>
      </c>
      <c r="E120" s="234">
        <v>13667</v>
      </c>
      <c r="F120" s="234">
        <v>11765</v>
      </c>
      <c r="G120" s="234">
        <v>33800</v>
      </c>
      <c r="H120" s="236" t="s">
        <v>35</v>
      </c>
      <c r="I120" s="16" t="s">
        <v>6</v>
      </c>
    </row>
    <row r="121" spans="1:9">
      <c r="A121" s="76" t="s">
        <v>5</v>
      </c>
      <c r="B121" s="238" t="s">
        <v>35</v>
      </c>
      <c r="C121" s="238" t="s">
        <v>34</v>
      </c>
      <c r="D121" s="238" t="s">
        <v>34</v>
      </c>
      <c r="E121" s="238">
        <v>6558</v>
      </c>
      <c r="F121" s="238">
        <v>2849</v>
      </c>
      <c r="G121" s="238">
        <v>9729</v>
      </c>
      <c r="H121" s="236" t="s">
        <v>35</v>
      </c>
      <c r="I121" s="135" t="s">
        <v>10</v>
      </c>
    </row>
    <row r="122" spans="1:9">
      <c r="A122" s="77" t="s">
        <v>7</v>
      </c>
      <c r="B122" s="238" t="s">
        <v>35</v>
      </c>
      <c r="C122" s="238" t="s">
        <v>34</v>
      </c>
      <c r="D122" s="238" t="s">
        <v>34</v>
      </c>
      <c r="E122" s="238">
        <v>7109</v>
      </c>
      <c r="F122" s="238">
        <v>8916</v>
      </c>
      <c r="G122" s="238">
        <v>24071</v>
      </c>
      <c r="H122" s="236" t="s">
        <v>35</v>
      </c>
      <c r="I122" s="135" t="s">
        <v>11</v>
      </c>
    </row>
    <row r="123" spans="1:9">
      <c r="A123" s="44" t="s">
        <v>8</v>
      </c>
      <c r="B123" s="234" t="s">
        <v>35</v>
      </c>
      <c r="C123" s="234" t="s">
        <v>34</v>
      </c>
      <c r="D123" s="234" t="s">
        <v>34</v>
      </c>
      <c r="E123" s="234">
        <v>136</v>
      </c>
      <c r="F123" s="234">
        <v>6859</v>
      </c>
      <c r="G123" s="234">
        <v>4892</v>
      </c>
      <c r="H123" s="236" t="s">
        <v>35</v>
      </c>
      <c r="I123" s="16" t="s">
        <v>9</v>
      </c>
    </row>
    <row r="124" spans="1:9">
      <c r="A124" s="76" t="s">
        <v>5</v>
      </c>
      <c r="B124" s="238" t="s">
        <v>35</v>
      </c>
      <c r="C124" s="238" t="s">
        <v>34</v>
      </c>
      <c r="D124" s="238" t="s">
        <v>34</v>
      </c>
      <c r="E124" s="238">
        <v>55</v>
      </c>
      <c r="F124" s="238">
        <v>2561</v>
      </c>
      <c r="G124" s="238">
        <v>1874</v>
      </c>
      <c r="H124" s="236" t="s">
        <v>35</v>
      </c>
      <c r="I124" s="135" t="s">
        <v>10</v>
      </c>
    </row>
    <row r="125" spans="1:9">
      <c r="A125" s="77" t="s">
        <v>7</v>
      </c>
      <c r="B125" s="238" t="s">
        <v>35</v>
      </c>
      <c r="C125" s="238" t="s">
        <v>34</v>
      </c>
      <c r="D125" s="238" t="s">
        <v>34</v>
      </c>
      <c r="E125" s="238">
        <v>81</v>
      </c>
      <c r="F125" s="238">
        <v>4298</v>
      </c>
      <c r="G125" s="238">
        <v>3018</v>
      </c>
      <c r="H125" s="236" t="s">
        <v>35</v>
      </c>
      <c r="I125" s="135" t="s">
        <v>11</v>
      </c>
    </row>
    <row r="126" spans="1:9">
      <c r="A126" s="239" t="s">
        <v>26</v>
      </c>
      <c r="B126" s="172"/>
      <c r="C126" s="172"/>
      <c r="D126" s="172"/>
      <c r="E126" s="172"/>
      <c r="F126" s="172"/>
      <c r="G126" s="172"/>
      <c r="H126" s="173"/>
      <c r="I126" s="240" t="s">
        <v>171</v>
      </c>
    </row>
    <row r="127" spans="1:9">
      <c r="A127" s="69" t="s">
        <v>40</v>
      </c>
      <c r="B127" s="234">
        <f>SUM(B128:B129)</f>
        <v>82894</v>
      </c>
      <c r="C127" s="234">
        <v>13798</v>
      </c>
      <c r="D127" s="234">
        <v>74569</v>
      </c>
      <c r="E127" s="234">
        <v>60294</v>
      </c>
      <c r="F127" s="234">
        <v>6844</v>
      </c>
      <c r="G127" s="235">
        <v>17800</v>
      </c>
      <c r="H127" s="236">
        <f>SUM(B127:G127)</f>
        <v>256199</v>
      </c>
      <c r="I127" s="16" t="s">
        <v>0</v>
      </c>
    </row>
    <row r="128" spans="1:9">
      <c r="A128" s="76" t="s">
        <v>5</v>
      </c>
      <c r="B128" s="234">
        <v>42120</v>
      </c>
      <c r="C128" s="234">
        <v>7980</v>
      </c>
      <c r="D128" s="234">
        <v>36871</v>
      </c>
      <c r="E128" s="234">
        <v>19671</v>
      </c>
      <c r="F128" s="234">
        <v>3670</v>
      </c>
      <c r="G128" s="235">
        <v>7147</v>
      </c>
      <c r="H128" s="236">
        <f t="shared" ref="H128:H129" si="35">SUM(B128:G128)</f>
        <v>117459</v>
      </c>
      <c r="I128" s="135" t="s">
        <v>10</v>
      </c>
    </row>
    <row r="129" spans="1:9">
      <c r="A129" s="77" t="s">
        <v>7</v>
      </c>
      <c r="B129" s="234">
        <v>40774</v>
      </c>
      <c r="C129" s="234">
        <v>5818</v>
      </c>
      <c r="D129" s="234">
        <v>37698</v>
      </c>
      <c r="E129" s="234">
        <v>40623</v>
      </c>
      <c r="F129" s="234">
        <v>3174</v>
      </c>
      <c r="G129" s="235">
        <v>10653</v>
      </c>
      <c r="H129" s="236">
        <f t="shared" si="35"/>
        <v>138740</v>
      </c>
      <c r="I129" s="135" t="s">
        <v>11</v>
      </c>
    </row>
    <row r="130" spans="1:9">
      <c r="A130" s="44" t="s">
        <v>4</v>
      </c>
      <c r="B130" s="234" t="s">
        <v>35</v>
      </c>
      <c r="C130" s="234" t="s">
        <v>34</v>
      </c>
      <c r="D130" s="234" t="s">
        <v>34</v>
      </c>
      <c r="E130" s="234">
        <v>57498</v>
      </c>
      <c r="F130" s="234">
        <v>3532</v>
      </c>
      <c r="G130" s="234">
        <v>11460</v>
      </c>
      <c r="H130" s="236" t="s">
        <v>35</v>
      </c>
      <c r="I130" s="16" t="s">
        <v>6</v>
      </c>
    </row>
    <row r="131" spans="1:9">
      <c r="A131" s="76" t="s">
        <v>5</v>
      </c>
      <c r="B131" s="238" t="s">
        <v>35</v>
      </c>
      <c r="C131" s="238" t="s">
        <v>34</v>
      </c>
      <c r="D131" s="238" t="s">
        <v>34</v>
      </c>
      <c r="E131" s="238">
        <v>18000</v>
      </c>
      <c r="F131" s="238">
        <v>1956</v>
      </c>
      <c r="G131" s="238">
        <v>4450</v>
      </c>
      <c r="H131" s="236" t="s">
        <v>35</v>
      </c>
      <c r="I131" s="135" t="s">
        <v>10</v>
      </c>
    </row>
    <row r="132" spans="1:9">
      <c r="A132" s="77" t="s">
        <v>7</v>
      </c>
      <c r="B132" s="238" t="s">
        <v>35</v>
      </c>
      <c r="C132" s="238" t="s">
        <v>34</v>
      </c>
      <c r="D132" s="238" t="s">
        <v>34</v>
      </c>
      <c r="E132" s="238">
        <v>39498</v>
      </c>
      <c r="F132" s="238">
        <v>1576</v>
      </c>
      <c r="G132" s="238">
        <v>7010</v>
      </c>
      <c r="H132" s="236" t="s">
        <v>35</v>
      </c>
      <c r="I132" s="135" t="s">
        <v>11</v>
      </c>
    </row>
    <row r="133" spans="1:9">
      <c r="A133" s="44" t="s">
        <v>8</v>
      </c>
      <c r="B133" s="234" t="s">
        <v>35</v>
      </c>
      <c r="C133" s="234" t="s">
        <v>34</v>
      </c>
      <c r="D133" s="234" t="s">
        <v>34</v>
      </c>
      <c r="E133" s="234">
        <v>2796</v>
      </c>
      <c r="F133" s="234">
        <v>3312</v>
      </c>
      <c r="G133" s="234">
        <v>6340</v>
      </c>
      <c r="H133" s="236" t="s">
        <v>35</v>
      </c>
      <c r="I133" s="16" t="s">
        <v>9</v>
      </c>
    </row>
    <row r="134" spans="1:9">
      <c r="A134" s="76" t="s">
        <v>5</v>
      </c>
      <c r="B134" s="238" t="s">
        <v>35</v>
      </c>
      <c r="C134" s="238" t="s">
        <v>34</v>
      </c>
      <c r="D134" s="238" t="s">
        <v>34</v>
      </c>
      <c r="E134" s="238">
        <v>1671</v>
      </c>
      <c r="F134" s="238">
        <v>1714</v>
      </c>
      <c r="G134" s="238">
        <v>2697</v>
      </c>
      <c r="H134" s="236" t="s">
        <v>35</v>
      </c>
      <c r="I134" s="135" t="s">
        <v>10</v>
      </c>
    </row>
    <row r="135" spans="1:9">
      <c r="A135" s="77" t="s">
        <v>7</v>
      </c>
      <c r="B135" s="238" t="s">
        <v>35</v>
      </c>
      <c r="C135" s="238" t="s">
        <v>34</v>
      </c>
      <c r="D135" s="238" t="s">
        <v>34</v>
      </c>
      <c r="E135" s="238">
        <v>1125</v>
      </c>
      <c r="F135" s="238">
        <v>1598</v>
      </c>
      <c r="G135" s="238">
        <v>3643</v>
      </c>
      <c r="H135" s="236" t="s">
        <v>35</v>
      </c>
      <c r="I135" s="135" t="s">
        <v>11</v>
      </c>
    </row>
    <row r="136" spans="1:9">
      <c r="A136" s="239" t="s">
        <v>28</v>
      </c>
      <c r="B136" s="172"/>
      <c r="C136" s="172"/>
      <c r="D136" s="172"/>
      <c r="E136" s="172"/>
      <c r="F136" s="172"/>
      <c r="G136" s="172"/>
      <c r="H136" s="173"/>
      <c r="I136" s="240" t="s">
        <v>173</v>
      </c>
    </row>
    <row r="137" spans="1:9">
      <c r="A137" s="69" t="s">
        <v>40</v>
      </c>
      <c r="B137" s="234">
        <f>SUM(B138:B139)</f>
        <v>1207</v>
      </c>
      <c r="C137" s="234" t="s">
        <v>34</v>
      </c>
      <c r="D137" s="234">
        <v>171078</v>
      </c>
      <c r="E137" s="234">
        <v>8215</v>
      </c>
      <c r="F137" s="234">
        <v>1362</v>
      </c>
      <c r="G137" s="235">
        <v>3639</v>
      </c>
      <c r="H137" s="236" t="s">
        <v>35</v>
      </c>
      <c r="I137" s="16" t="s">
        <v>0</v>
      </c>
    </row>
    <row r="138" spans="1:9">
      <c r="A138" s="76" t="s">
        <v>5</v>
      </c>
      <c r="B138" s="234">
        <v>824</v>
      </c>
      <c r="C138" s="234" t="s">
        <v>34</v>
      </c>
      <c r="D138" s="234">
        <v>126989</v>
      </c>
      <c r="E138" s="234">
        <v>4756</v>
      </c>
      <c r="F138" s="234">
        <v>1013</v>
      </c>
      <c r="G138" s="235">
        <v>2890</v>
      </c>
      <c r="H138" s="236" t="s">
        <v>35</v>
      </c>
      <c r="I138" s="135" t="s">
        <v>10</v>
      </c>
    </row>
    <row r="139" spans="1:9">
      <c r="A139" s="77" t="s">
        <v>7</v>
      </c>
      <c r="B139" s="234">
        <v>383</v>
      </c>
      <c r="C139" s="234" t="s">
        <v>34</v>
      </c>
      <c r="D139" s="234">
        <v>44089</v>
      </c>
      <c r="E139" s="234">
        <v>3459</v>
      </c>
      <c r="F139" s="234">
        <v>349</v>
      </c>
      <c r="G139" s="235">
        <v>659</v>
      </c>
      <c r="H139" s="236" t="s">
        <v>35</v>
      </c>
      <c r="I139" s="135" t="s">
        <v>11</v>
      </c>
    </row>
    <row r="140" spans="1:9">
      <c r="A140" s="44" t="s">
        <v>4</v>
      </c>
      <c r="B140" s="234" t="s">
        <v>34</v>
      </c>
      <c r="C140" s="234" t="s">
        <v>34</v>
      </c>
      <c r="D140" s="234" t="s">
        <v>34</v>
      </c>
      <c r="E140" s="234">
        <v>8215</v>
      </c>
      <c r="F140" s="234">
        <v>1362</v>
      </c>
      <c r="G140" s="234">
        <v>3639</v>
      </c>
      <c r="H140" s="236" t="s">
        <v>35</v>
      </c>
      <c r="I140" s="16" t="s">
        <v>6</v>
      </c>
    </row>
    <row r="141" spans="1:9">
      <c r="A141" s="76" t="s">
        <v>5</v>
      </c>
      <c r="B141" s="238" t="s">
        <v>35</v>
      </c>
      <c r="C141" s="238" t="s">
        <v>34</v>
      </c>
      <c r="D141" s="238" t="s">
        <v>34</v>
      </c>
      <c r="E141" s="238">
        <v>4756</v>
      </c>
      <c r="F141" s="238">
        <v>1013</v>
      </c>
      <c r="G141" s="238">
        <v>2980</v>
      </c>
      <c r="H141" s="236" t="s">
        <v>35</v>
      </c>
      <c r="I141" s="135" t="s">
        <v>10</v>
      </c>
    </row>
    <row r="142" spans="1:9">
      <c r="A142" s="77" t="s">
        <v>7</v>
      </c>
      <c r="B142" s="238" t="s">
        <v>35</v>
      </c>
      <c r="C142" s="238" t="s">
        <v>34</v>
      </c>
      <c r="D142" s="238" t="s">
        <v>34</v>
      </c>
      <c r="E142" s="238">
        <v>3459</v>
      </c>
      <c r="F142" s="238">
        <v>349</v>
      </c>
      <c r="G142" s="238">
        <v>659</v>
      </c>
      <c r="H142" s="236" t="s">
        <v>35</v>
      </c>
      <c r="I142" s="135" t="s">
        <v>11</v>
      </c>
    </row>
    <row r="143" spans="1:9">
      <c r="A143" s="44" t="s">
        <v>8</v>
      </c>
      <c r="B143" s="234" t="s">
        <v>35</v>
      </c>
      <c r="C143" s="234" t="s">
        <v>34</v>
      </c>
      <c r="D143" s="236" t="s">
        <v>48</v>
      </c>
      <c r="E143" s="236" t="s">
        <v>48</v>
      </c>
      <c r="F143" s="236" t="s">
        <v>48</v>
      </c>
      <c r="G143" s="236" t="s">
        <v>48</v>
      </c>
      <c r="H143" s="236" t="s">
        <v>34</v>
      </c>
      <c r="I143" s="16" t="s">
        <v>9</v>
      </c>
    </row>
    <row r="144" spans="1:9">
      <c r="A144" s="76" t="s">
        <v>5</v>
      </c>
      <c r="B144" s="238" t="s">
        <v>35</v>
      </c>
      <c r="C144" s="238" t="s">
        <v>34</v>
      </c>
      <c r="D144" s="242" t="s">
        <v>48</v>
      </c>
      <c r="E144" s="242" t="s">
        <v>48</v>
      </c>
      <c r="F144" s="242" t="s">
        <v>48</v>
      </c>
      <c r="G144" s="242" t="s">
        <v>48</v>
      </c>
      <c r="H144" s="236" t="s">
        <v>34</v>
      </c>
      <c r="I144" s="135" t="s">
        <v>10</v>
      </c>
    </row>
    <row r="145" spans="1:9">
      <c r="A145" s="77" t="s">
        <v>7</v>
      </c>
      <c r="B145" s="238" t="s">
        <v>35</v>
      </c>
      <c r="C145" s="238" t="s">
        <v>34</v>
      </c>
      <c r="D145" s="242" t="s">
        <v>48</v>
      </c>
      <c r="E145" s="242" t="s">
        <v>48</v>
      </c>
      <c r="F145" s="242" t="s">
        <v>48</v>
      </c>
      <c r="G145" s="242" t="s">
        <v>48</v>
      </c>
      <c r="H145" s="236" t="s">
        <v>34</v>
      </c>
      <c r="I145" s="135" t="s">
        <v>11</v>
      </c>
    </row>
    <row r="146" spans="1:9">
      <c r="A146" s="239" t="s">
        <v>23</v>
      </c>
      <c r="B146" s="172"/>
      <c r="C146" s="172"/>
      <c r="D146" s="172"/>
      <c r="E146" s="172"/>
      <c r="F146" s="172"/>
      <c r="G146" s="172"/>
      <c r="H146" s="173"/>
      <c r="I146" s="240" t="s">
        <v>24</v>
      </c>
    </row>
    <row r="147" spans="1:9">
      <c r="A147" s="44" t="s">
        <v>40</v>
      </c>
      <c r="B147" s="234">
        <v>0</v>
      </c>
      <c r="C147" s="234">
        <v>0</v>
      </c>
      <c r="D147" s="234">
        <v>114680</v>
      </c>
      <c r="E147" s="234">
        <v>42594</v>
      </c>
      <c r="F147" s="238">
        <v>0</v>
      </c>
      <c r="G147" s="238">
        <v>0</v>
      </c>
      <c r="H147" s="236">
        <f>SUM(B147:G147)</f>
        <v>157274</v>
      </c>
      <c r="I147" s="16" t="s">
        <v>0</v>
      </c>
    </row>
    <row r="148" spans="1:9">
      <c r="A148" s="76" t="s">
        <v>5</v>
      </c>
      <c r="B148" s="234">
        <v>0</v>
      </c>
      <c r="C148" s="234">
        <v>0</v>
      </c>
      <c r="D148" s="234">
        <v>100675</v>
      </c>
      <c r="E148" s="234">
        <v>22806</v>
      </c>
      <c r="F148" s="238">
        <v>0</v>
      </c>
      <c r="G148" s="238">
        <v>0</v>
      </c>
      <c r="H148" s="236">
        <f t="shared" ref="H148:H149" si="36">SUM(B148:G148)</f>
        <v>123481</v>
      </c>
      <c r="I148" s="135" t="s">
        <v>10</v>
      </c>
    </row>
    <row r="149" spans="1:9">
      <c r="A149" s="77" t="s">
        <v>7</v>
      </c>
      <c r="B149" s="234">
        <v>0</v>
      </c>
      <c r="C149" s="234">
        <v>0</v>
      </c>
      <c r="D149" s="234">
        <v>14005</v>
      </c>
      <c r="E149" s="234">
        <v>19788</v>
      </c>
      <c r="F149" s="234">
        <v>0</v>
      </c>
      <c r="G149" s="238">
        <v>0</v>
      </c>
      <c r="H149" s="236">
        <f t="shared" si="36"/>
        <v>33793</v>
      </c>
      <c r="I149" s="135" t="s">
        <v>11</v>
      </c>
    </row>
    <row r="150" spans="1:9">
      <c r="A150" s="44" t="s">
        <v>4</v>
      </c>
      <c r="B150" s="234">
        <v>0</v>
      </c>
      <c r="C150" s="234">
        <v>0</v>
      </c>
      <c r="D150" s="234">
        <v>114680</v>
      </c>
      <c r="E150" s="234">
        <v>42418</v>
      </c>
      <c r="F150" s="234">
        <v>0</v>
      </c>
      <c r="G150" s="234">
        <v>0</v>
      </c>
      <c r="H150" s="236" t="s">
        <v>35</v>
      </c>
      <c r="I150" s="16" t="s">
        <v>6</v>
      </c>
    </row>
    <row r="151" spans="1:9">
      <c r="A151" s="76" t="s">
        <v>5</v>
      </c>
      <c r="B151" s="238">
        <v>0</v>
      </c>
      <c r="C151" s="238">
        <v>0</v>
      </c>
      <c r="D151" s="238">
        <v>100675</v>
      </c>
      <c r="E151" s="238">
        <v>22685</v>
      </c>
      <c r="F151" s="238">
        <v>0</v>
      </c>
      <c r="G151" s="238">
        <v>0</v>
      </c>
      <c r="H151" s="236" t="s">
        <v>35</v>
      </c>
      <c r="I151" s="135" t="s">
        <v>10</v>
      </c>
    </row>
    <row r="152" spans="1:9">
      <c r="A152" s="77" t="s">
        <v>7</v>
      </c>
      <c r="B152" s="238">
        <v>0</v>
      </c>
      <c r="C152" s="238">
        <v>0</v>
      </c>
      <c r="D152" s="238">
        <v>14005</v>
      </c>
      <c r="E152" s="238">
        <v>19733</v>
      </c>
      <c r="F152" s="238">
        <v>0</v>
      </c>
      <c r="G152" s="238">
        <v>0</v>
      </c>
      <c r="H152" s="236" t="s">
        <v>35</v>
      </c>
      <c r="I152" s="135" t="s">
        <v>11</v>
      </c>
    </row>
    <row r="153" spans="1:9">
      <c r="A153" s="44" t="s">
        <v>8</v>
      </c>
      <c r="B153" s="234">
        <v>0</v>
      </c>
      <c r="C153" s="234">
        <v>0</v>
      </c>
      <c r="D153" s="234">
        <v>0</v>
      </c>
      <c r="E153" s="234">
        <v>176</v>
      </c>
      <c r="F153" s="234">
        <v>0</v>
      </c>
      <c r="G153" s="234">
        <v>0</v>
      </c>
      <c r="H153" s="236" t="s">
        <v>35</v>
      </c>
      <c r="I153" s="16" t="s">
        <v>9</v>
      </c>
    </row>
    <row r="154" spans="1:9">
      <c r="A154" s="76" t="s">
        <v>5</v>
      </c>
      <c r="B154" s="238">
        <v>0</v>
      </c>
      <c r="C154" s="238">
        <v>0</v>
      </c>
      <c r="D154" s="238">
        <v>0</v>
      </c>
      <c r="E154" s="238">
        <v>121</v>
      </c>
      <c r="F154" s="238">
        <v>0</v>
      </c>
      <c r="G154" s="238">
        <v>0</v>
      </c>
      <c r="H154" s="236" t="s">
        <v>35</v>
      </c>
      <c r="I154" s="135" t="s">
        <v>10</v>
      </c>
    </row>
    <row r="155" spans="1:9" ht="15.75" thickBot="1">
      <c r="A155" s="371" t="s">
        <v>7</v>
      </c>
      <c r="B155" s="376">
        <v>0</v>
      </c>
      <c r="C155" s="376">
        <v>0</v>
      </c>
      <c r="D155" s="376">
        <v>0</v>
      </c>
      <c r="E155" s="376">
        <v>55</v>
      </c>
      <c r="F155" s="376">
        <v>0</v>
      </c>
      <c r="G155" s="376">
        <v>0</v>
      </c>
      <c r="H155" s="373" t="s">
        <v>35</v>
      </c>
      <c r="I155" s="374" t="s">
        <v>11</v>
      </c>
    </row>
    <row r="156" spans="1:9" s="243" customFormat="1" ht="15.75">
      <c r="A156" s="12" t="s">
        <v>252</v>
      </c>
      <c r="B156" s="41"/>
      <c r="C156" s="41"/>
      <c r="D156" s="42"/>
      <c r="E156" s="41"/>
      <c r="F156" s="41"/>
      <c r="G156" s="41"/>
      <c r="H156" s="41"/>
      <c r="I156" s="32" t="s">
        <v>251</v>
      </c>
    </row>
    <row r="157" spans="1:9">
      <c r="A157" s="324" t="s">
        <v>40</v>
      </c>
      <c r="B157" s="325">
        <f>SUM(B167,B177,B187)</f>
        <v>140642</v>
      </c>
      <c r="C157" s="325" t="s">
        <v>34</v>
      </c>
      <c r="D157" s="325">
        <f>SUM(D167,D177,D187,D197)</f>
        <v>1719450</v>
      </c>
      <c r="E157" s="325">
        <f t="shared" ref="E157:G159" si="37">SUM(E160,E163)</f>
        <v>136516</v>
      </c>
      <c r="F157" s="325">
        <f t="shared" si="37"/>
        <v>29697</v>
      </c>
      <c r="G157" s="325">
        <f t="shared" si="37"/>
        <v>67285</v>
      </c>
      <c r="H157" s="176" t="s">
        <v>35</v>
      </c>
      <c r="I157" s="264" t="s">
        <v>0</v>
      </c>
    </row>
    <row r="158" spans="1:9">
      <c r="A158" s="76" t="s">
        <v>5</v>
      </c>
      <c r="B158" s="234">
        <f t="shared" ref="B158:B159" si="38">SUM(B168,B178,B188)</f>
        <v>60380</v>
      </c>
      <c r="C158" s="234" t="s">
        <v>34</v>
      </c>
      <c r="D158" s="234">
        <f t="shared" ref="D158:D159" si="39">SUM(D168,D178,D188,D198)</f>
        <v>897988</v>
      </c>
      <c r="E158" s="234">
        <f t="shared" si="37"/>
        <v>59139</v>
      </c>
      <c r="F158" s="234">
        <f t="shared" si="37"/>
        <v>10729</v>
      </c>
      <c r="G158" s="234">
        <f t="shared" si="37"/>
        <v>23590</v>
      </c>
      <c r="H158" s="236" t="s">
        <v>35</v>
      </c>
      <c r="I158" s="135" t="s">
        <v>10</v>
      </c>
    </row>
    <row r="159" spans="1:9">
      <c r="A159" s="77" t="s">
        <v>7</v>
      </c>
      <c r="B159" s="234">
        <f t="shared" si="38"/>
        <v>80262</v>
      </c>
      <c r="C159" s="234" t="s">
        <v>34</v>
      </c>
      <c r="D159" s="234">
        <f t="shared" si="39"/>
        <v>797399</v>
      </c>
      <c r="E159" s="234">
        <f t="shared" si="37"/>
        <v>77377</v>
      </c>
      <c r="F159" s="234">
        <f t="shared" si="37"/>
        <v>18968</v>
      </c>
      <c r="G159" s="234">
        <f t="shared" si="37"/>
        <v>43695</v>
      </c>
      <c r="H159" s="236" t="s">
        <v>35</v>
      </c>
      <c r="I159" s="135" t="s">
        <v>11</v>
      </c>
    </row>
    <row r="160" spans="1:9">
      <c r="A160" s="44" t="s">
        <v>4</v>
      </c>
      <c r="B160" s="234" t="s">
        <v>34</v>
      </c>
      <c r="C160" s="234" t="s">
        <v>34</v>
      </c>
      <c r="D160" s="234" t="s">
        <v>34</v>
      </c>
      <c r="E160" s="234">
        <f>SUM(E170,E180,E190,E200)</f>
        <v>132738</v>
      </c>
      <c r="F160" s="234">
        <f>SUM(F170,F180,F190,F200)</f>
        <v>19094</v>
      </c>
      <c r="G160" s="234">
        <f>SUM(G170,G180,G190,G200)</f>
        <v>55203</v>
      </c>
      <c r="H160" s="236" t="s">
        <v>35</v>
      </c>
      <c r="I160" s="16" t="s">
        <v>6</v>
      </c>
    </row>
    <row r="161" spans="1:9">
      <c r="A161" s="76" t="s">
        <v>5</v>
      </c>
      <c r="B161" s="238" t="s">
        <v>34</v>
      </c>
      <c r="C161" s="238" t="s">
        <v>34</v>
      </c>
      <c r="D161" s="238" t="s">
        <v>34</v>
      </c>
      <c r="E161" s="238">
        <f t="shared" ref="E161:F165" si="40">SUM(E171,E181,E191,E201)</f>
        <v>56930</v>
      </c>
      <c r="F161" s="238">
        <f t="shared" si="40"/>
        <v>6351</v>
      </c>
      <c r="G161" s="238">
        <f t="shared" ref="G161" si="41">SUM(G171,G181,G191,G201)</f>
        <v>18748</v>
      </c>
      <c r="H161" s="236" t="s">
        <v>35</v>
      </c>
      <c r="I161" s="135" t="s">
        <v>10</v>
      </c>
    </row>
    <row r="162" spans="1:9">
      <c r="A162" s="77" t="s">
        <v>7</v>
      </c>
      <c r="B162" s="238" t="s">
        <v>34</v>
      </c>
      <c r="C162" s="238" t="s">
        <v>34</v>
      </c>
      <c r="D162" s="238" t="s">
        <v>34</v>
      </c>
      <c r="E162" s="238">
        <f t="shared" si="40"/>
        <v>75808</v>
      </c>
      <c r="F162" s="238">
        <f t="shared" si="40"/>
        <v>12743</v>
      </c>
      <c r="G162" s="238">
        <f t="shared" ref="G162" si="42">SUM(G172,G182,G192,G202)</f>
        <v>36455</v>
      </c>
      <c r="H162" s="236" t="s">
        <v>35</v>
      </c>
      <c r="I162" s="135" t="s">
        <v>11</v>
      </c>
    </row>
    <row r="163" spans="1:9">
      <c r="A163" s="44" t="s">
        <v>8</v>
      </c>
      <c r="B163" s="234" t="s">
        <v>34</v>
      </c>
      <c r="C163" s="234" t="s">
        <v>34</v>
      </c>
      <c r="D163" s="234" t="s">
        <v>34</v>
      </c>
      <c r="E163" s="234">
        <f t="shared" si="40"/>
        <v>3778</v>
      </c>
      <c r="F163" s="234">
        <f t="shared" si="40"/>
        <v>10603</v>
      </c>
      <c r="G163" s="234">
        <f t="shared" ref="G163" si="43">SUM(G173,G183,G193,G203)</f>
        <v>12082</v>
      </c>
      <c r="H163" s="236" t="s">
        <v>35</v>
      </c>
      <c r="I163" s="16" t="s">
        <v>9</v>
      </c>
    </row>
    <row r="164" spans="1:9">
      <c r="A164" s="76" t="s">
        <v>5</v>
      </c>
      <c r="B164" s="238" t="s">
        <v>34</v>
      </c>
      <c r="C164" s="238" t="s">
        <v>34</v>
      </c>
      <c r="D164" s="238" t="s">
        <v>34</v>
      </c>
      <c r="E164" s="238">
        <f t="shared" si="40"/>
        <v>2209</v>
      </c>
      <c r="F164" s="238">
        <f t="shared" si="40"/>
        <v>4378</v>
      </c>
      <c r="G164" s="238">
        <f t="shared" ref="G164" si="44">SUM(G174,G184,G194,G204)</f>
        <v>4842</v>
      </c>
      <c r="H164" s="236" t="s">
        <v>35</v>
      </c>
      <c r="I164" s="135" t="s">
        <v>10</v>
      </c>
    </row>
    <row r="165" spans="1:9">
      <c r="A165" s="77" t="s">
        <v>7</v>
      </c>
      <c r="B165" s="238" t="s">
        <v>34</v>
      </c>
      <c r="C165" s="238" t="s">
        <v>34</v>
      </c>
      <c r="D165" s="238" t="s">
        <v>34</v>
      </c>
      <c r="E165" s="238">
        <f t="shared" si="40"/>
        <v>1569</v>
      </c>
      <c r="F165" s="238">
        <f t="shared" si="40"/>
        <v>6225</v>
      </c>
      <c r="G165" s="238">
        <f t="shared" ref="G165" si="45">SUM(G175,G185,G195,G205)</f>
        <v>7240</v>
      </c>
      <c r="H165" s="236" t="s">
        <v>35</v>
      </c>
      <c r="I165" s="135" t="s">
        <v>11</v>
      </c>
    </row>
    <row r="166" spans="1:9">
      <c r="A166" s="239" t="s">
        <v>25</v>
      </c>
      <c r="B166" s="172"/>
      <c r="C166" s="172"/>
      <c r="D166" s="172"/>
      <c r="E166" s="172"/>
      <c r="F166" s="172"/>
      <c r="G166" s="172"/>
      <c r="H166" s="173"/>
      <c r="I166" s="240" t="s">
        <v>105</v>
      </c>
    </row>
    <row r="167" spans="1:9">
      <c r="A167" s="69" t="s">
        <v>40</v>
      </c>
      <c r="B167" s="234">
        <f>SUM(B168:B169)</f>
        <v>47615</v>
      </c>
      <c r="C167" s="234">
        <f t="shared" ref="C167:G167" si="46">SUM(C168:C169)</f>
        <v>23342</v>
      </c>
      <c r="D167" s="234">
        <f t="shared" si="46"/>
        <v>1323692</v>
      </c>
      <c r="E167" s="234">
        <f t="shared" si="46"/>
        <v>14428</v>
      </c>
      <c r="F167" s="234">
        <f t="shared" si="46"/>
        <v>21129</v>
      </c>
      <c r="G167" s="234">
        <f t="shared" si="46"/>
        <v>38224</v>
      </c>
      <c r="H167" s="236">
        <f>SUM(B167:G167)</f>
        <v>1468430</v>
      </c>
      <c r="I167" s="16" t="s">
        <v>0</v>
      </c>
    </row>
    <row r="168" spans="1:9">
      <c r="A168" s="76" t="s">
        <v>5</v>
      </c>
      <c r="B168" s="234">
        <v>12869</v>
      </c>
      <c r="C168" s="234">
        <v>8168</v>
      </c>
      <c r="D168" s="234">
        <v>631019</v>
      </c>
      <c r="E168" s="234">
        <f>SUM(E171,E174)</f>
        <v>6754</v>
      </c>
      <c r="F168" s="234">
        <v>5898</v>
      </c>
      <c r="G168" s="234">
        <f>SUM(G171,G174)</f>
        <v>10661</v>
      </c>
      <c r="H168" s="236">
        <f t="shared" ref="H168:H169" si="47">SUM(B168:G168)</f>
        <v>675369</v>
      </c>
      <c r="I168" s="135" t="s">
        <v>10</v>
      </c>
    </row>
    <row r="169" spans="1:9">
      <c r="A169" s="77" t="s">
        <v>7</v>
      </c>
      <c r="B169" s="234">
        <v>34746</v>
      </c>
      <c r="C169" s="234">
        <v>15174</v>
      </c>
      <c r="D169" s="234">
        <v>692673</v>
      </c>
      <c r="E169" s="234">
        <f>SUM(E172,E175)</f>
        <v>7674</v>
      </c>
      <c r="F169" s="234">
        <v>15231</v>
      </c>
      <c r="G169" s="234">
        <f>SUM(G172,G175)</f>
        <v>27563</v>
      </c>
      <c r="H169" s="236">
        <f t="shared" si="47"/>
        <v>793061</v>
      </c>
      <c r="I169" s="135" t="s">
        <v>11</v>
      </c>
    </row>
    <row r="170" spans="1:9">
      <c r="A170" s="44" t="s">
        <v>4</v>
      </c>
      <c r="B170" s="234" t="s">
        <v>35</v>
      </c>
      <c r="C170" s="234" t="s">
        <v>34</v>
      </c>
      <c r="D170" s="234" t="s">
        <v>34</v>
      </c>
      <c r="E170" s="234">
        <f>SUM(E171:E172)</f>
        <v>14253</v>
      </c>
      <c r="F170" s="234">
        <f>SUM(F171:F172)</f>
        <v>13919</v>
      </c>
      <c r="G170" s="234">
        <f>SUM(G171:G172)</f>
        <v>33195</v>
      </c>
      <c r="H170" s="236" t="s">
        <v>35</v>
      </c>
      <c r="I170" s="16" t="s">
        <v>6</v>
      </c>
    </row>
    <row r="171" spans="1:9">
      <c r="A171" s="76" t="s">
        <v>5</v>
      </c>
      <c r="B171" s="238" t="s">
        <v>35</v>
      </c>
      <c r="C171" s="238" t="s">
        <v>34</v>
      </c>
      <c r="D171" s="238" t="s">
        <v>34</v>
      </c>
      <c r="E171" s="238">
        <v>6686</v>
      </c>
      <c r="F171" s="238">
        <v>3211</v>
      </c>
      <c r="G171" s="238">
        <v>8813</v>
      </c>
      <c r="H171" s="236" t="s">
        <v>35</v>
      </c>
      <c r="I171" s="135" t="s">
        <v>10</v>
      </c>
    </row>
    <row r="172" spans="1:9">
      <c r="A172" s="77" t="s">
        <v>7</v>
      </c>
      <c r="B172" s="238" t="s">
        <v>35</v>
      </c>
      <c r="C172" s="238" t="s">
        <v>34</v>
      </c>
      <c r="D172" s="238" t="s">
        <v>34</v>
      </c>
      <c r="E172" s="238">
        <v>7567</v>
      </c>
      <c r="F172" s="238">
        <v>10708</v>
      </c>
      <c r="G172" s="238">
        <v>24382</v>
      </c>
      <c r="H172" s="236" t="s">
        <v>35</v>
      </c>
      <c r="I172" s="135" t="s">
        <v>11</v>
      </c>
    </row>
    <row r="173" spans="1:9">
      <c r="A173" s="44" t="s">
        <v>8</v>
      </c>
      <c r="B173" s="234" t="s">
        <v>35</v>
      </c>
      <c r="C173" s="234" t="s">
        <v>34</v>
      </c>
      <c r="D173" s="234" t="s">
        <v>34</v>
      </c>
      <c r="E173" s="234">
        <f>SUM(E174:E175)</f>
        <v>175</v>
      </c>
      <c r="F173" s="234">
        <v>7210</v>
      </c>
      <c r="G173" s="234">
        <f>SUM(G174:G175)</f>
        <v>5029</v>
      </c>
      <c r="H173" s="236" t="s">
        <v>35</v>
      </c>
      <c r="I173" s="16" t="s">
        <v>9</v>
      </c>
    </row>
    <row r="174" spans="1:9">
      <c r="A174" s="76" t="s">
        <v>5</v>
      </c>
      <c r="B174" s="238" t="s">
        <v>35</v>
      </c>
      <c r="C174" s="238" t="s">
        <v>34</v>
      </c>
      <c r="D174" s="238" t="s">
        <v>34</v>
      </c>
      <c r="E174" s="238">
        <v>68</v>
      </c>
      <c r="F174" s="238">
        <v>2687</v>
      </c>
      <c r="G174" s="238">
        <v>1848</v>
      </c>
      <c r="H174" s="236" t="s">
        <v>35</v>
      </c>
      <c r="I174" s="135" t="s">
        <v>10</v>
      </c>
    </row>
    <row r="175" spans="1:9">
      <c r="A175" s="77" t="s">
        <v>7</v>
      </c>
      <c r="B175" s="238" t="s">
        <v>35</v>
      </c>
      <c r="C175" s="238" t="s">
        <v>34</v>
      </c>
      <c r="D175" s="238" t="s">
        <v>34</v>
      </c>
      <c r="E175" s="238">
        <v>107</v>
      </c>
      <c r="F175" s="238">
        <v>4523</v>
      </c>
      <c r="G175" s="238">
        <v>3181</v>
      </c>
      <c r="H175" s="236" t="s">
        <v>35</v>
      </c>
      <c r="I175" s="135" t="s">
        <v>11</v>
      </c>
    </row>
    <row r="176" spans="1:9">
      <c r="A176" s="239" t="s">
        <v>26</v>
      </c>
      <c r="B176" s="172"/>
      <c r="C176" s="172"/>
      <c r="D176" s="172"/>
      <c r="E176" s="172"/>
      <c r="F176" s="172"/>
      <c r="G176" s="172"/>
      <c r="H176" s="173"/>
      <c r="I176" s="240" t="s">
        <v>171</v>
      </c>
    </row>
    <row r="177" spans="1:9">
      <c r="A177" s="69" t="s">
        <v>40</v>
      </c>
      <c r="B177" s="234">
        <f>SUM(B178:B179)</f>
        <v>91790</v>
      </c>
      <c r="C177" s="234">
        <v>12659</v>
      </c>
      <c r="D177" s="234">
        <v>78798</v>
      </c>
      <c r="E177" s="234">
        <f t="shared" ref="E177:G179" si="48">SUM(E180,E183)</f>
        <v>68350</v>
      </c>
      <c r="F177" s="234">
        <f t="shared" si="48"/>
        <v>6977</v>
      </c>
      <c r="G177" s="234">
        <f t="shared" si="48"/>
        <v>25542</v>
      </c>
      <c r="H177" s="236">
        <f t="shared" ref="H177:H179" si="49">SUM(B177:G177)</f>
        <v>284116</v>
      </c>
      <c r="I177" s="16" t="s">
        <v>0</v>
      </c>
    </row>
    <row r="178" spans="1:9">
      <c r="A178" s="76" t="s">
        <v>5</v>
      </c>
      <c r="B178" s="234">
        <v>46679</v>
      </c>
      <c r="C178" s="234">
        <v>6019</v>
      </c>
      <c r="D178" s="234">
        <v>37866</v>
      </c>
      <c r="E178" s="234">
        <f t="shared" si="48"/>
        <v>23474</v>
      </c>
      <c r="F178" s="234">
        <f t="shared" si="48"/>
        <v>3661</v>
      </c>
      <c r="G178" s="234">
        <f t="shared" si="48"/>
        <v>10083</v>
      </c>
      <c r="H178" s="236">
        <f t="shared" si="49"/>
        <v>127782</v>
      </c>
      <c r="I178" s="135" t="s">
        <v>10</v>
      </c>
    </row>
    <row r="179" spans="1:9">
      <c r="A179" s="77" t="s">
        <v>7</v>
      </c>
      <c r="B179" s="234">
        <v>45111</v>
      </c>
      <c r="C179" s="234">
        <v>6640</v>
      </c>
      <c r="D179" s="234">
        <v>40932</v>
      </c>
      <c r="E179" s="234">
        <f t="shared" si="48"/>
        <v>44876</v>
      </c>
      <c r="F179" s="234">
        <f t="shared" si="48"/>
        <v>3316</v>
      </c>
      <c r="G179" s="234">
        <f t="shared" si="48"/>
        <v>15459</v>
      </c>
      <c r="H179" s="236">
        <f t="shared" si="49"/>
        <v>156334</v>
      </c>
      <c r="I179" s="135" t="s">
        <v>11</v>
      </c>
    </row>
    <row r="180" spans="1:9">
      <c r="A180" s="44" t="s">
        <v>4</v>
      </c>
      <c r="B180" s="234" t="s">
        <v>35</v>
      </c>
      <c r="C180" s="234" t="s">
        <v>34</v>
      </c>
      <c r="D180" s="234" t="s">
        <v>34</v>
      </c>
      <c r="E180" s="234">
        <f>SUM(E181:E182)</f>
        <v>64962</v>
      </c>
      <c r="F180" s="234">
        <f>SUM(F181:F182)</f>
        <v>3584</v>
      </c>
      <c r="G180" s="234">
        <f>SUM(G181:G182)</f>
        <v>18489</v>
      </c>
      <c r="H180" s="236" t="s">
        <v>35</v>
      </c>
      <c r="I180" s="16" t="s">
        <v>6</v>
      </c>
    </row>
    <row r="181" spans="1:9">
      <c r="A181" s="76" t="s">
        <v>5</v>
      </c>
      <c r="B181" s="238" t="s">
        <v>35</v>
      </c>
      <c r="C181" s="238" t="s">
        <v>34</v>
      </c>
      <c r="D181" s="238" t="s">
        <v>34</v>
      </c>
      <c r="E181" s="238">
        <v>21484</v>
      </c>
      <c r="F181" s="238">
        <v>1970</v>
      </c>
      <c r="G181" s="238">
        <v>7089</v>
      </c>
      <c r="H181" s="236" t="s">
        <v>35</v>
      </c>
      <c r="I181" s="135" t="s">
        <v>10</v>
      </c>
    </row>
    <row r="182" spans="1:9">
      <c r="A182" s="77" t="s">
        <v>7</v>
      </c>
      <c r="B182" s="238" t="s">
        <v>35</v>
      </c>
      <c r="C182" s="238" t="s">
        <v>34</v>
      </c>
      <c r="D182" s="238" t="s">
        <v>34</v>
      </c>
      <c r="E182" s="238">
        <v>43478</v>
      </c>
      <c r="F182" s="238">
        <v>1614</v>
      </c>
      <c r="G182" s="238">
        <v>11400</v>
      </c>
      <c r="H182" s="236" t="s">
        <v>35</v>
      </c>
      <c r="I182" s="135" t="s">
        <v>11</v>
      </c>
    </row>
    <row r="183" spans="1:9">
      <c r="A183" s="44" t="s">
        <v>8</v>
      </c>
      <c r="B183" s="234" t="s">
        <v>35</v>
      </c>
      <c r="C183" s="234" t="s">
        <v>34</v>
      </c>
      <c r="D183" s="234" t="s">
        <v>34</v>
      </c>
      <c r="E183" s="234">
        <f>SUM(E184:E185)</f>
        <v>3388</v>
      </c>
      <c r="F183" s="234">
        <f>SUM(F184:F185)</f>
        <v>3393</v>
      </c>
      <c r="G183" s="234">
        <f>SUM(G184:G185)</f>
        <v>7053</v>
      </c>
      <c r="H183" s="236" t="s">
        <v>35</v>
      </c>
      <c r="I183" s="16" t="s">
        <v>9</v>
      </c>
    </row>
    <row r="184" spans="1:9">
      <c r="A184" s="76" t="s">
        <v>5</v>
      </c>
      <c r="B184" s="238" t="s">
        <v>35</v>
      </c>
      <c r="C184" s="238" t="s">
        <v>34</v>
      </c>
      <c r="D184" s="238" t="s">
        <v>34</v>
      </c>
      <c r="E184" s="238">
        <v>1990</v>
      </c>
      <c r="F184" s="238">
        <v>1691</v>
      </c>
      <c r="G184" s="238">
        <v>2994</v>
      </c>
      <c r="H184" s="236" t="s">
        <v>35</v>
      </c>
      <c r="I184" s="135" t="s">
        <v>10</v>
      </c>
    </row>
    <row r="185" spans="1:9">
      <c r="A185" s="77" t="s">
        <v>7</v>
      </c>
      <c r="B185" s="238" t="s">
        <v>35</v>
      </c>
      <c r="C185" s="238" t="s">
        <v>34</v>
      </c>
      <c r="D185" s="238" t="s">
        <v>34</v>
      </c>
      <c r="E185" s="238">
        <v>1398</v>
      </c>
      <c r="F185" s="238">
        <v>1702</v>
      </c>
      <c r="G185" s="238">
        <v>4059</v>
      </c>
      <c r="H185" s="236" t="s">
        <v>35</v>
      </c>
      <c r="I185" s="135" t="s">
        <v>11</v>
      </c>
    </row>
    <row r="186" spans="1:9">
      <c r="A186" s="239" t="s">
        <v>28</v>
      </c>
      <c r="B186" s="172"/>
      <c r="C186" s="172"/>
      <c r="D186" s="172"/>
      <c r="E186" s="172"/>
      <c r="F186" s="172"/>
      <c r="G186" s="172"/>
      <c r="H186" s="173"/>
      <c r="I186" s="240" t="s">
        <v>173</v>
      </c>
    </row>
    <row r="187" spans="1:9">
      <c r="A187" s="69" t="s">
        <v>40</v>
      </c>
      <c r="B187" s="234">
        <f>SUM(B188:B189)</f>
        <v>1237</v>
      </c>
      <c r="C187" s="234" t="s">
        <v>34</v>
      </c>
      <c r="D187" s="234">
        <v>183532</v>
      </c>
      <c r="E187" s="234">
        <f>SUM(E190,E193)</f>
        <v>6872</v>
      </c>
      <c r="F187" s="234">
        <f>SUM(F188:F189)</f>
        <v>1591</v>
      </c>
      <c r="G187" s="234">
        <v>3519</v>
      </c>
      <c r="H187" s="236" t="s">
        <v>35</v>
      </c>
      <c r="I187" s="16" t="s">
        <v>0</v>
      </c>
    </row>
    <row r="188" spans="1:9">
      <c r="A188" s="76" t="s">
        <v>5</v>
      </c>
      <c r="B188" s="234">
        <v>832</v>
      </c>
      <c r="C188" s="234" t="s">
        <v>34</v>
      </c>
      <c r="D188" s="234">
        <v>135508</v>
      </c>
      <c r="E188" s="234">
        <f>SUM(E191,E194)</f>
        <v>4174</v>
      </c>
      <c r="F188" s="234">
        <v>1170</v>
      </c>
      <c r="G188" s="235">
        <v>2846</v>
      </c>
      <c r="H188" s="236" t="s">
        <v>35</v>
      </c>
      <c r="I188" s="135" t="s">
        <v>10</v>
      </c>
    </row>
    <row r="189" spans="1:9">
      <c r="A189" s="77" t="s">
        <v>7</v>
      </c>
      <c r="B189" s="234">
        <v>405</v>
      </c>
      <c r="C189" s="234" t="s">
        <v>34</v>
      </c>
      <c r="D189" s="234">
        <v>48024</v>
      </c>
      <c r="E189" s="234">
        <f>SUM(E192,E195)</f>
        <v>2698</v>
      </c>
      <c r="F189" s="234">
        <v>421</v>
      </c>
      <c r="G189" s="235">
        <v>673</v>
      </c>
      <c r="H189" s="236" t="s">
        <v>35</v>
      </c>
      <c r="I189" s="135" t="s">
        <v>11</v>
      </c>
    </row>
    <row r="190" spans="1:9">
      <c r="A190" s="44" t="s">
        <v>4</v>
      </c>
      <c r="B190" s="234" t="s">
        <v>35</v>
      </c>
      <c r="C190" s="234" t="s">
        <v>34</v>
      </c>
      <c r="D190" s="234">
        <v>183532</v>
      </c>
      <c r="E190" s="234">
        <f>SUM(E191:E192)</f>
        <v>6872</v>
      </c>
      <c r="F190" s="234">
        <v>1591</v>
      </c>
      <c r="G190" s="234">
        <v>3519</v>
      </c>
      <c r="H190" s="236" t="s">
        <v>35</v>
      </c>
      <c r="I190" s="16" t="s">
        <v>6</v>
      </c>
    </row>
    <row r="191" spans="1:9">
      <c r="A191" s="76" t="s">
        <v>5</v>
      </c>
      <c r="B191" s="238" t="s">
        <v>35</v>
      </c>
      <c r="C191" s="238" t="s">
        <v>34</v>
      </c>
      <c r="D191" s="238">
        <v>135508</v>
      </c>
      <c r="E191" s="238">
        <v>4174</v>
      </c>
      <c r="F191" s="238">
        <v>1170</v>
      </c>
      <c r="G191" s="238">
        <v>2846</v>
      </c>
      <c r="H191" s="236" t="s">
        <v>35</v>
      </c>
      <c r="I191" s="135" t="s">
        <v>10</v>
      </c>
    </row>
    <row r="192" spans="1:9">
      <c r="A192" s="77" t="s">
        <v>7</v>
      </c>
      <c r="B192" s="238" t="s">
        <v>35</v>
      </c>
      <c r="C192" s="238" t="s">
        <v>34</v>
      </c>
      <c r="D192" s="238">
        <v>48024</v>
      </c>
      <c r="E192" s="238">
        <v>2698</v>
      </c>
      <c r="F192" s="238">
        <v>421</v>
      </c>
      <c r="G192" s="238">
        <v>673</v>
      </c>
      <c r="H192" s="236" t="s">
        <v>35</v>
      </c>
      <c r="I192" s="135" t="s">
        <v>11</v>
      </c>
    </row>
    <row r="193" spans="1:9">
      <c r="A193" s="44" t="s">
        <v>8</v>
      </c>
      <c r="B193" s="234" t="s">
        <v>35</v>
      </c>
      <c r="C193" s="234" t="s">
        <v>34</v>
      </c>
      <c r="D193" s="236" t="s">
        <v>48</v>
      </c>
      <c r="E193" s="236" t="s">
        <v>48</v>
      </c>
      <c r="F193" s="236" t="s">
        <v>48</v>
      </c>
      <c r="G193" s="236" t="s">
        <v>48</v>
      </c>
      <c r="H193" s="236" t="s">
        <v>34</v>
      </c>
      <c r="I193" s="16" t="s">
        <v>9</v>
      </c>
    </row>
    <row r="194" spans="1:9">
      <c r="A194" s="76" t="s">
        <v>5</v>
      </c>
      <c r="B194" s="238" t="s">
        <v>35</v>
      </c>
      <c r="C194" s="238" t="s">
        <v>34</v>
      </c>
      <c r="D194" s="242" t="s">
        <v>48</v>
      </c>
      <c r="E194" s="242" t="s">
        <v>48</v>
      </c>
      <c r="F194" s="242" t="s">
        <v>48</v>
      </c>
      <c r="G194" s="242" t="s">
        <v>48</v>
      </c>
      <c r="H194" s="236" t="s">
        <v>34</v>
      </c>
      <c r="I194" s="135" t="s">
        <v>10</v>
      </c>
    </row>
    <row r="195" spans="1:9">
      <c r="A195" s="77" t="s">
        <v>7</v>
      </c>
      <c r="B195" s="238" t="s">
        <v>35</v>
      </c>
      <c r="C195" s="238" t="s">
        <v>34</v>
      </c>
      <c r="D195" s="242" t="s">
        <v>48</v>
      </c>
      <c r="E195" s="242" t="s">
        <v>48</v>
      </c>
      <c r="F195" s="242" t="s">
        <v>48</v>
      </c>
      <c r="G195" s="242" t="s">
        <v>48</v>
      </c>
      <c r="H195" s="236" t="s">
        <v>34</v>
      </c>
      <c r="I195" s="135" t="s">
        <v>11</v>
      </c>
    </row>
    <row r="196" spans="1:9">
      <c r="A196" s="239" t="s">
        <v>23</v>
      </c>
      <c r="B196" s="172"/>
      <c r="C196" s="172"/>
      <c r="D196" s="172"/>
      <c r="E196" s="172"/>
      <c r="F196" s="172"/>
      <c r="G196" s="172"/>
      <c r="H196" s="173"/>
      <c r="I196" s="240" t="s">
        <v>24</v>
      </c>
    </row>
    <row r="197" spans="1:9">
      <c r="A197" s="44" t="s">
        <v>40</v>
      </c>
      <c r="B197" s="234">
        <v>0</v>
      </c>
      <c r="C197" s="234">
        <v>0</v>
      </c>
      <c r="D197" s="234">
        <v>133428</v>
      </c>
      <c r="E197" s="234">
        <f>SUM(E200,E203)</f>
        <v>46866</v>
      </c>
      <c r="F197" s="238">
        <v>0</v>
      </c>
      <c r="G197" s="238">
        <v>0</v>
      </c>
      <c r="H197" s="236">
        <f>SUM(B197:G197)</f>
        <v>180294</v>
      </c>
      <c r="I197" s="16" t="s">
        <v>0</v>
      </c>
    </row>
    <row r="198" spans="1:9">
      <c r="A198" s="76" t="s">
        <v>5</v>
      </c>
      <c r="B198" s="234">
        <v>0</v>
      </c>
      <c r="C198" s="234">
        <v>0</v>
      </c>
      <c r="D198" s="234">
        <v>93595</v>
      </c>
      <c r="E198" s="234">
        <f>SUM(E201,E204)</f>
        <v>24737</v>
      </c>
      <c r="F198" s="238">
        <v>0</v>
      </c>
      <c r="G198" s="238">
        <v>0</v>
      </c>
      <c r="H198" s="236">
        <f t="shared" ref="H198:H199" si="50">SUM(B198:G198)</f>
        <v>118332</v>
      </c>
      <c r="I198" s="135" t="s">
        <v>10</v>
      </c>
    </row>
    <row r="199" spans="1:9">
      <c r="A199" s="77" t="s">
        <v>7</v>
      </c>
      <c r="B199" s="234">
        <v>0</v>
      </c>
      <c r="C199" s="234">
        <v>0</v>
      </c>
      <c r="D199" s="234">
        <v>15770</v>
      </c>
      <c r="E199" s="234">
        <f>SUM(E202,E205)</f>
        <v>22129</v>
      </c>
      <c r="F199" s="234">
        <v>0</v>
      </c>
      <c r="G199" s="238">
        <v>0</v>
      </c>
      <c r="H199" s="236">
        <f t="shared" si="50"/>
        <v>37899</v>
      </c>
      <c r="I199" s="135" t="s">
        <v>11</v>
      </c>
    </row>
    <row r="200" spans="1:9">
      <c r="A200" s="44" t="s">
        <v>4</v>
      </c>
      <c r="B200" s="234">
        <v>0</v>
      </c>
      <c r="C200" s="234">
        <v>0</v>
      </c>
      <c r="D200" s="234" t="s">
        <v>34</v>
      </c>
      <c r="E200" s="234">
        <f>SUM(E201:E202)</f>
        <v>46651</v>
      </c>
      <c r="F200" s="238">
        <v>0</v>
      </c>
      <c r="G200" s="238">
        <v>0</v>
      </c>
      <c r="H200" s="236" t="s">
        <v>35</v>
      </c>
      <c r="I200" s="16" t="s">
        <v>6</v>
      </c>
    </row>
    <row r="201" spans="1:9">
      <c r="A201" s="76" t="s">
        <v>5</v>
      </c>
      <c r="B201" s="238">
        <v>0</v>
      </c>
      <c r="C201" s="238">
        <v>0</v>
      </c>
      <c r="D201" s="238" t="s">
        <v>34</v>
      </c>
      <c r="E201" s="238">
        <v>24586</v>
      </c>
      <c r="F201" s="238">
        <v>0</v>
      </c>
      <c r="G201" s="238">
        <v>0</v>
      </c>
      <c r="H201" s="236" t="s">
        <v>35</v>
      </c>
      <c r="I201" s="135" t="s">
        <v>10</v>
      </c>
    </row>
    <row r="202" spans="1:9">
      <c r="A202" s="77" t="s">
        <v>7</v>
      </c>
      <c r="B202" s="238">
        <v>0</v>
      </c>
      <c r="C202" s="238">
        <v>0</v>
      </c>
      <c r="D202" s="238" t="s">
        <v>34</v>
      </c>
      <c r="E202" s="238">
        <v>22065</v>
      </c>
      <c r="F202" s="238">
        <v>0</v>
      </c>
      <c r="G202" s="238">
        <v>0</v>
      </c>
      <c r="H202" s="236" t="s">
        <v>35</v>
      </c>
      <c r="I202" s="135" t="s">
        <v>11</v>
      </c>
    </row>
    <row r="203" spans="1:9">
      <c r="A203" s="44" t="s">
        <v>8</v>
      </c>
      <c r="B203" s="234">
        <v>0</v>
      </c>
      <c r="C203" s="234">
        <v>0</v>
      </c>
      <c r="D203" s="234" t="s">
        <v>34</v>
      </c>
      <c r="E203" s="234">
        <f>SUM(E204:E205)</f>
        <v>215</v>
      </c>
      <c r="F203" s="238">
        <v>0</v>
      </c>
      <c r="G203" s="238">
        <v>0</v>
      </c>
      <c r="H203" s="236" t="s">
        <v>35</v>
      </c>
      <c r="I203" s="16" t="s">
        <v>9</v>
      </c>
    </row>
    <row r="204" spans="1:9">
      <c r="A204" s="76" t="s">
        <v>5</v>
      </c>
      <c r="B204" s="238">
        <v>0</v>
      </c>
      <c r="C204" s="238">
        <v>0</v>
      </c>
      <c r="D204" s="238" t="s">
        <v>34</v>
      </c>
      <c r="E204" s="238">
        <v>151</v>
      </c>
      <c r="F204" s="238">
        <v>0</v>
      </c>
      <c r="G204" s="238">
        <v>0</v>
      </c>
      <c r="H204" s="236" t="s">
        <v>35</v>
      </c>
      <c r="I204" s="135" t="s">
        <v>10</v>
      </c>
    </row>
    <row r="205" spans="1:9">
      <c r="A205" s="77" t="s">
        <v>7</v>
      </c>
      <c r="B205" s="238">
        <v>0</v>
      </c>
      <c r="C205" s="238">
        <v>0</v>
      </c>
      <c r="D205" s="242" t="s">
        <v>34</v>
      </c>
      <c r="E205" s="242">
        <v>64</v>
      </c>
      <c r="F205" s="242">
        <v>0</v>
      </c>
      <c r="G205" s="242">
        <v>0</v>
      </c>
      <c r="H205" s="236" t="s">
        <v>34</v>
      </c>
      <c r="I205" s="135" t="s">
        <v>11</v>
      </c>
    </row>
    <row r="206" spans="1:9" ht="15.75">
      <c r="A206" s="12" t="s">
        <v>399</v>
      </c>
      <c r="B206" s="41"/>
      <c r="C206" s="41"/>
      <c r="D206" s="42"/>
      <c r="E206" s="41"/>
      <c r="F206" s="41"/>
      <c r="G206" s="41"/>
      <c r="H206" s="41"/>
      <c r="I206" s="32" t="s">
        <v>400</v>
      </c>
    </row>
    <row r="207" spans="1:9">
      <c r="A207" s="324" t="s">
        <v>40</v>
      </c>
      <c r="B207" s="325">
        <f>SUM(B217,B227,B237)</f>
        <v>140638</v>
      </c>
      <c r="C207" s="325"/>
      <c r="D207" s="325">
        <f>SUM(D217,D227,D237,D247)</f>
        <v>1796749</v>
      </c>
      <c r="E207" s="325">
        <f>SUM(E217,E227,E237,E247)</f>
        <v>141790</v>
      </c>
      <c r="F207" s="325">
        <f t="shared" ref="F207:F212" si="51">F217+F227+F237</f>
        <v>29838</v>
      </c>
      <c r="G207" s="325">
        <f>SUM(G217,G227,G237)</f>
        <v>47745</v>
      </c>
      <c r="H207" s="176"/>
      <c r="I207" s="264" t="s">
        <v>0</v>
      </c>
    </row>
    <row r="208" spans="1:9">
      <c r="A208" s="76" t="s">
        <v>5</v>
      </c>
      <c r="B208" s="234">
        <f>SUM(B218,B228,B238)</f>
        <v>59040</v>
      </c>
      <c r="C208" s="234"/>
      <c r="D208" s="234">
        <f>SUM(D218,D228,D238)</f>
        <v>839554</v>
      </c>
      <c r="E208" s="234">
        <f>SUM(E218,E228,E238,E248)</f>
        <v>60004</v>
      </c>
      <c r="F208" s="234">
        <f t="shared" si="51"/>
        <v>10076</v>
      </c>
      <c r="G208" s="234">
        <f>SUM(G218,G228,G238)</f>
        <v>16360</v>
      </c>
      <c r="H208" s="236"/>
      <c r="I208" s="135" t="s">
        <v>10</v>
      </c>
    </row>
    <row r="209" spans="1:9">
      <c r="A209" s="77" t="s">
        <v>7</v>
      </c>
      <c r="B209" s="234">
        <f>SUM(B219,B229,B239)</f>
        <v>81598</v>
      </c>
      <c r="C209" s="234"/>
      <c r="D209" s="234">
        <f>SUM(D219,D229,D239)</f>
        <v>823767</v>
      </c>
      <c r="E209" s="234">
        <f t="shared" ref="E209:E215" si="52">SUM(E219,E229,E239,E249)</f>
        <v>81786</v>
      </c>
      <c r="F209" s="234">
        <f t="shared" si="51"/>
        <v>19762</v>
      </c>
      <c r="G209" s="234">
        <f>SUM(G219,G229,G239)</f>
        <v>31385</v>
      </c>
      <c r="H209" s="236"/>
      <c r="I209" s="135" t="s">
        <v>11</v>
      </c>
    </row>
    <row r="210" spans="1:9">
      <c r="A210" s="44" t="s">
        <v>4</v>
      </c>
      <c r="B210" s="234" t="s">
        <v>34</v>
      </c>
      <c r="C210" s="234"/>
      <c r="D210" s="234"/>
      <c r="E210" s="234">
        <f t="shared" si="52"/>
        <v>137775</v>
      </c>
      <c r="F210" s="234">
        <f t="shared" si="51"/>
        <v>18962</v>
      </c>
      <c r="G210" s="234">
        <f t="shared" ref="G210:G215" si="53">SUM(G220,G230,G240)</f>
        <v>42627</v>
      </c>
      <c r="H210" s="236"/>
      <c r="I210" s="16" t="s">
        <v>6</v>
      </c>
    </row>
    <row r="211" spans="1:9">
      <c r="A211" s="76" t="s">
        <v>5</v>
      </c>
      <c r="B211" s="238" t="s">
        <v>34</v>
      </c>
      <c r="C211" s="238"/>
      <c r="D211" s="238"/>
      <c r="E211" s="238">
        <f t="shared" si="52"/>
        <v>57720</v>
      </c>
      <c r="F211" s="238">
        <f t="shared" si="51"/>
        <v>5667</v>
      </c>
      <c r="G211" s="234">
        <f t="shared" si="53"/>
        <v>14493</v>
      </c>
      <c r="H211" s="236"/>
      <c r="I211" s="135" t="s">
        <v>10</v>
      </c>
    </row>
    <row r="212" spans="1:9">
      <c r="A212" s="77" t="s">
        <v>7</v>
      </c>
      <c r="B212" s="238" t="s">
        <v>34</v>
      </c>
      <c r="C212" s="238"/>
      <c r="D212" s="238"/>
      <c r="E212" s="238">
        <f t="shared" si="52"/>
        <v>80055</v>
      </c>
      <c r="F212" s="238">
        <f t="shared" si="51"/>
        <v>13295</v>
      </c>
      <c r="G212" s="234">
        <f t="shared" si="53"/>
        <v>28134</v>
      </c>
      <c r="H212" s="236"/>
      <c r="I212" s="135" t="s">
        <v>11</v>
      </c>
    </row>
    <row r="213" spans="1:9">
      <c r="A213" s="44" t="s">
        <v>8</v>
      </c>
      <c r="B213" s="234" t="s">
        <v>34</v>
      </c>
      <c r="C213" s="234"/>
      <c r="D213" s="234"/>
      <c r="E213" s="234">
        <f t="shared" si="52"/>
        <v>4015</v>
      </c>
      <c r="F213" s="234">
        <f t="shared" ref="F213:F215" si="54">F223+F233</f>
        <v>10876</v>
      </c>
      <c r="G213" s="234">
        <f t="shared" si="53"/>
        <v>5118</v>
      </c>
      <c r="H213" s="236"/>
      <c r="I213" s="16" t="s">
        <v>9</v>
      </c>
    </row>
    <row r="214" spans="1:9">
      <c r="A214" s="76" t="s">
        <v>5</v>
      </c>
      <c r="B214" s="238" t="s">
        <v>34</v>
      </c>
      <c r="C214" s="238"/>
      <c r="D214" s="238"/>
      <c r="E214" s="238">
        <f t="shared" si="52"/>
        <v>2284</v>
      </c>
      <c r="F214" s="238">
        <f t="shared" si="54"/>
        <v>4409</v>
      </c>
      <c r="G214" s="234">
        <f t="shared" si="53"/>
        <v>1867</v>
      </c>
      <c r="H214" s="236"/>
      <c r="I214" s="135" t="s">
        <v>10</v>
      </c>
    </row>
    <row r="215" spans="1:9">
      <c r="A215" s="77" t="s">
        <v>7</v>
      </c>
      <c r="B215" s="238" t="s">
        <v>34</v>
      </c>
      <c r="C215" s="238"/>
      <c r="D215" s="238"/>
      <c r="E215" s="238">
        <f t="shared" si="52"/>
        <v>1731</v>
      </c>
      <c r="F215" s="238">
        <f t="shared" si="54"/>
        <v>6467</v>
      </c>
      <c r="G215" s="234">
        <f t="shared" si="53"/>
        <v>3251</v>
      </c>
      <c r="H215" s="236"/>
      <c r="I215" s="135" t="s">
        <v>11</v>
      </c>
    </row>
    <row r="216" spans="1:9">
      <c r="A216" s="239" t="s">
        <v>25</v>
      </c>
      <c r="B216" s="172"/>
      <c r="C216" s="172"/>
      <c r="D216" s="172"/>
      <c r="E216" s="172"/>
      <c r="F216" s="172"/>
      <c r="G216" s="172"/>
      <c r="H216" s="173"/>
      <c r="I216" s="240" t="s">
        <v>105</v>
      </c>
    </row>
    <row r="217" spans="1:9">
      <c r="A217" s="69" t="s">
        <v>40</v>
      </c>
      <c r="B217" s="234">
        <f>SUM(B220,B223)</f>
        <v>46414</v>
      </c>
      <c r="C217" s="234"/>
      <c r="D217" s="234">
        <f>SUM(D218:D219)</f>
        <v>1400272</v>
      </c>
      <c r="E217" s="234">
        <f>SUM(E220,E223)</f>
        <v>14215</v>
      </c>
      <c r="F217" s="234">
        <v>21917</v>
      </c>
      <c r="G217" s="234">
        <f>SUM(G218:G219)</f>
        <v>35910</v>
      </c>
      <c r="H217" s="236"/>
      <c r="I217" s="16" t="s">
        <v>0</v>
      </c>
    </row>
    <row r="218" spans="1:9">
      <c r="A218" s="76" t="s">
        <v>5</v>
      </c>
      <c r="B218" s="234">
        <f t="shared" ref="B218:B219" si="55">SUM(B221,B224)</f>
        <v>12179</v>
      </c>
      <c r="C218" s="234"/>
      <c r="D218" s="234">
        <v>670415</v>
      </c>
      <c r="E218" s="234">
        <f t="shared" ref="E218:E219" si="56">SUM(E221,E224)</f>
        <v>6423</v>
      </c>
      <c r="F218" s="234">
        <v>5777</v>
      </c>
      <c r="G218" s="234">
        <f>SUM(G221,G224)</f>
        <v>9525</v>
      </c>
      <c r="H218" s="236"/>
      <c r="I218" s="135" t="s">
        <v>10</v>
      </c>
    </row>
    <row r="219" spans="1:9">
      <c r="A219" s="77" t="s">
        <v>7</v>
      </c>
      <c r="B219" s="234">
        <f t="shared" si="55"/>
        <v>34235</v>
      </c>
      <c r="C219" s="234"/>
      <c r="D219" s="234">
        <v>729857</v>
      </c>
      <c r="E219" s="234">
        <f t="shared" si="56"/>
        <v>7792</v>
      </c>
      <c r="F219" s="234">
        <v>16140</v>
      </c>
      <c r="G219" s="234">
        <f>SUM(G222,G225)</f>
        <v>26385</v>
      </c>
      <c r="H219" s="236"/>
      <c r="I219" s="135" t="s">
        <v>11</v>
      </c>
    </row>
    <row r="220" spans="1:9">
      <c r="A220" s="44" t="s">
        <v>4</v>
      </c>
      <c r="B220" s="234">
        <f>SUM(B221:B222)</f>
        <v>42052</v>
      </c>
      <c r="C220" s="234"/>
      <c r="D220" s="234" t="s">
        <v>34</v>
      </c>
      <c r="E220" s="234">
        <f>SUM(E221:E222)</f>
        <v>14023</v>
      </c>
      <c r="F220" s="234">
        <f>SUM(F221:F222)</f>
        <v>14436</v>
      </c>
      <c r="G220" s="234">
        <f>SUM(G221:G222)</f>
        <v>31097</v>
      </c>
      <c r="H220" s="236"/>
      <c r="I220" s="16" t="s">
        <v>6</v>
      </c>
    </row>
    <row r="221" spans="1:9">
      <c r="A221" s="76" t="s">
        <v>5</v>
      </c>
      <c r="B221" s="238">
        <v>10667</v>
      </c>
      <c r="C221" s="238"/>
      <c r="D221" s="238" t="s">
        <v>34</v>
      </c>
      <c r="E221" s="238">
        <v>6359</v>
      </c>
      <c r="F221" s="238">
        <v>3081</v>
      </c>
      <c r="G221" s="238">
        <v>7854</v>
      </c>
      <c r="H221" s="236"/>
      <c r="I221" s="135" t="s">
        <v>10</v>
      </c>
    </row>
    <row r="222" spans="1:9">
      <c r="A222" s="77" t="s">
        <v>7</v>
      </c>
      <c r="B222" s="238">
        <v>31385</v>
      </c>
      <c r="C222" s="238"/>
      <c r="D222" s="238" t="s">
        <v>34</v>
      </c>
      <c r="E222" s="238">
        <v>7664</v>
      </c>
      <c r="F222" s="238">
        <v>11355</v>
      </c>
      <c r="G222" s="238">
        <v>23243</v>
      </c>
      <c r="H222" s="236"/>
      <c r="I222" s="135" t="s">
        <v>11</v>
      </c>
    </row>
    <row r="223" spans="1:9">
      <c r="A223" s="44" t="s">
        <v>8</v>
      </c>
      <c r="B223" s="234">
        <f>SUM(B224:B225)</f>
        <v>4362</v>
      </c>
      <c r="C223" s="234"/>
      <c r="D223" s="234" t="s">
        <v>34</v>
      </c>
      <c r="E223" s="234">
        <f>SUM(E224:E225)</f>
        <v>192</v>
      </c>
      <c r="F223" s="234">
        <f>F217-F220</f>
        <v>7481</v>
      </c>
      <c r="G223" s="234">
        <f>SUM(G224:G225)</f>
        <v>4813</v>
      </c>
      <c r="H223" s="236"/>
      <c r="I223" s="16" t="s">
        <v>9</v>
      </c>
    </row>
    <row r="224" spans="1:9">
      <c r="A224" s="76" t="s">
        <v>5</v>
      </c>
      <c r="B224" s="238">
        <v>1512</v>
      </c>
      <c r="C224" s="238"/>
      <c r="D224" s="238" t="s">
        <v>34</v>
      </c>
      <c r="E224" s="238">
        <v>64</v>
      </c>
      <c r="F224" s="238">
        <f>F218-F221</f>
        <v>2696</v>
      </c>
      <c r="G224" s="238">
        <v>1671</v>
      </c>
      <c r="H224" s="236"/>
      <c r="I224" s="135" t="s">
        <v>10</v>
      </c>
    </row>
    <row r="225" spans="1:9">
      <c r="A225" s="77" t="s">
        <v>7</v>
      </c>
      <c r="B225" s="238">
        <v>2850</v>
      </c>
      <c r="C225" s="238"/>
      <c r="D225" s="238" t="s">
        <v>34</v>
      </c>
      <c r="E225" s="238">
        <v>128</v>
      </c>
      <c r="F225" s="238">
        <f>F219-F222</f>
        <v>4785</v>
      </c>
      <c r="G225" s="238">
        <v>3142</v>
      </c>
      <c r="H225" s="236"/>
      <c r="I225" s="135" t="s">
        <v>11</v>
      </c>
    </row>
    <row r="226" spans="1:9">
      <c r="A226" s="239" t="s">
        <v>26</v>
      </c>
      <c r="B226" s="172"/>
      <c r="C226" s="172"/>
      <c r="D226" s="172"/>
      <c r="E226" s="172"/>
      <c r="F226" s="172"/>
      <c r="G226" s="172"/>
      <c r="H226" s="173"/>
      <c r="I226" s="240" t="s">
        <v>171</v>
      </c>
    </row>
    <row r="227" spans="1:9">
      <c r="A227" s="69" t="s">
        <v>40</v>
      </c>
      <c r="B227" s="234">
        <f>SUM(B230,B233)</f>
        <v>93145</v>
      </c>
      <c r="C227" s="234"/>
      <c r="D227" s="234">
        <f>SUM(D228:D229)</f>
        <v>88716</v>
      </c>
      <c r="E227" s="234">
        <f>SUM(E230,E233)</f>
        <v>70294</v>
      </c>
      <c r="F227" s="234">
        <v>6751</v>
      </c>
      <c r="G227" s="234">
        <f>SUM(G230,G233)</f>
        <v>8278</v>
      </c>
      <c r="H227" s="236"/>
      <c r="I227" s="16" t="s">
        <v>0</v>
      </c>
    </row>
    <row r="228" spans="1:9">
      <c r="A228" s="76" t="s">
        <v>5</v>
      </c>
      <c r="B228" s="234">
        <f t="shared" ref="B228:B229" si="57">SUM(B231,B234)</f>
        <v>46180</v>
      </c>
      <c r="C228" s="234"/>
      <c r="D228" s="234">
        <v>42880</v>
      </c>
      <c r="E228" s="234">
        <f t="shared" ref="E228:E229" si="58">SUM(E231,E234)</f>
        <v>24072</v>
      </c>
      <c r="F228" s="234">
        <v>3446</v>
      </c>
      <c r="G228" s="234">
        <f t="shared" ref="G228:G229" si="59">SUM(G231,G234)</f>
        <v>4126</v>
      </c>
      <c r="H228" s="236"/>
      <c r="I228" s="135" t="s">
        <v>10</v>
      </c>
    </row>
    <row r="229" spans="1:9">
      <c r="A229" s="77" t="s">
        <v>7</v>
      </c>
      <c r="B229" s="234">
        <f t="shared" si="57"/>
        <v>46965</v>
      </c>
      <c r="C229" s="234"/>
      <c r="D229" s="234">
        <v>45836</v>
      </c>
      <c r="E229" s="234">
        <f t="shared" si="58"/>
        <v>46222</v>
      </c>
      <c r="F229" s="234">
        <v>3305</v>
      </c>
      <c r="G229" s="234">
        <f t="shared" si="59"/>
        <v>4152</v>
      </c>
      <c r="H229" s="236"/>
      <c r="I229" s="135" t="s">
        <v>11</v>
      </c>
    </row>
    <row r="230" spans="1:9">
      <c r="A230" s="44" t="s">
        <v>4</v>
      </c>
      <c r="B230" s="234">
        <f>SUM(B231:B232)</f>
        <v>39476</v>
      </c>
      <c r="C230" s="234"/>
      <c r="D230" s="234" t="s">
        <v>34</v>
      </c>
      <c r="E230" s="234">
        <f>SUM(E231:E232)</f>
        <v>66692</v>
      </c>
      <c r="F230" s="234">
        <v>3356</v>
      </c>
      <c r="G230" s="234">
        <f>SUM(G231:G232)</f>
        <v>7973</v>
      </c>
      <c r="H230" s="236"/>
      <c r="I230" s="16" t="s">
        <v>6</v>
      </c>
    </row>
    <row r="231" spans="1:9">
      <c r="A231" s="76" t="s">
        <v>5</v>
      </c>
      <c r="B231" s="238">
        <v>21219</v>
      </c>
      <c r="C231" s="238"/>
      <c r="D231" s="238" t="s">
        <v>34</v>
      </c>
      <c r="E231" s="238">
        <v>22003</v>
      </c>
      <c r="F231" s="238">
        <v>1733</v>
      </c>
      <c r="G231" s="238">
        <v>3930</v>
      </c>
      <c r="H231" s="236"/>
      <c r="I231" s="135" t="s">
        <v>10</v>
      </c>
    </row>
    <row r="232" spans="1:9">
      <c r="A232" s="77" t="s">
        <v>7</v>
      </c>
      <c r="B232" s="238">
        <v>18257</v>
      </c>
      <c r="C232" s="238"/>
      <c r="D232" s="238" t="s">
        <v>34</v>
      </c>
      <c r="E232" s="238">
        <v>44689</v>
      </c>
      <c r="F232" s="238">
        <v>1623</v>
      </c>
      <c r="G232" s="238">
        <v>4043</v>
      </c>
      <c r="H232" s="236"/>
      <c r="I232" s="135" t="s">
        <v>11</v>
      </c>
    </row>
    <row r="233" spans="1:9">
      <c r="A233" s="44" t="s">
        <v>8</v>
      </c>
      <c r="B233" s="234">
        <f>SUM(B234:B235)</f>
        <v>53669</v>
      </c>
      <c r="C233" s="234"/>
      <c r="D233" s="234" t="s">
        <v>34</v>
      </c>
      <c r="E233" s="234">
        <f>SUM(E234:E235)</f>
        <v>3602</v>
      </c>
      <c r="F233" s="234">
        <v>3395</v>
      </c>
      <c r="G233" s="234">
        <f>SUM(G234:G235)</f>
        <v>305</v>
      </c>
      <c r="H233" s="236"/>
      <c r="I233" s="16" t="s">
        <v>9</v>
      </c>
    </row>
    <row r="234" spans="1:9">
      <c r="A234" s="76" t="s">
        <v>5</v>
      </c>
      <c r="B234" s="238">
        <v>24961</v>
      </c>
      <c r="C234" s="238"/>
      <c r="D234" s="238" t="s">
        <v>34</v>
      </c>
      <c r="E234" s="238">
        <v>2069</v>
      </c>
      <c r="F234" s="238">
        <v>1713</v>
      </c>
      <c r="G234" s="238">
        <v>196</v>
      </c>
      <c r="H234" s="236"/>
      <c r="I234" s="135" t="s">
        <v>10</v>
      </c>
    </row>
    <row r="235" spans="1:9">
      <c r="A235" s="77" t="s">
        <v>7</v>
      </c>
      <c r="B235" s="238">
        <v>28708</v>
      </c>
      <c r="C235" s="238"/>
      <c r="D235" s="238" t="s">
        <v>34</v>
      </c>
      <c r="E235" s="238">
        <v>1533</v>
      </c>
      <c r="F235" s="238">
        <v>1682</v>
      </c>
      <c r="G235" s="238">
        <v>109</v>
      </c>
      <c r="H235" s="236"/>
      <c r="I235" s="135" t="s">
        <v>11</v>
      </c>
    </row>
    <row r="236" spans="1:9">
      <c r="A236" s="239" t="s">
        <v>28</v>
      </c>
      <c r="B236" s="172"/>
      <c r="C236" s="172"/>
      <c r="D236" s="172"/>
      <c r="E236" s="172"/>
      <c r="F236" s="172"/>
      <c r="G236" s="172"/>
      <c r="H236" s="173"/>
      <c r="I236" s="240" t="s">
        <v>173</v>
      </c>
    </row>
    <row r="237" spans="1:9">
      <c r="A237" s="69" t="s">
        <v>40</v>
      </c>
      <c r="B237" s="234">
        <f>SUM(B238:B239)</f>
        <v>1079</v>
      </c>
      <c r="C237" s="234"/>
      <c r="D237" s="234">
        <f>SUM(D238:D239)</f>
        <v>174333</v>
      </c>
      <c r="E237" s="234">
        <f>SUM(E240,E243)</f>
        <v>6297</v>
      </c>
      <c r="F237" s="418">
        <f>SUM(F240)</f>
        <v>1170</v>
      </c>
      <c r="G237" s="234">
        <v>3557</v>
      </c>
      <c r="H237" s="236"/>
      <c r="I237" s="16" t="s">
        <v>0</v>
      </c>
    </row>
    <row r="238" spans="1:9">
      <c r="A238" s="76" t="s">
        <v>5</v>
      </c>
      <c r="B238" s="234">
        <v>681</v>
      </c>
      <c r="C238" s="234"/>
      <c r="D238" s="234">
        <v>126259</v>
      </c>
      <c r="E238" s="234">
        <f t="shared" ref="E238:E239" si="60">SUM(E241,E244)</f>
        <v>3849</v>
      </c>
      <c r="F238" s="418">
        <f>SUM(F241)</f>
        <v>853</v>
      </c>
      <c r="G238" s="235">
        <v>2709</v>
      </c>
      <c r="H238" s="236"/>
      <c r="I238" s="135" t="s">
        <v>10</v>
      </c>
    </row>
    <row r="239" spans="1:9">
      <c r="A239" s="77" t="s">
        <v>7</v>
      </c>
      <c r="B239" s="234">
        <v>398</v>
      </c>
      <c r="C239" s="234"/>
      <c r="D239" s="234">
        <v>48074</v>
      </c>
      <c r="E239" s="234">
        <f t="shared" si="60"/>
        <v>2448</v>
      </c>
      <c r="F239" s="418">
        <f>SUM(F242)</f>
        <v>317</v>
      </c>
      <c r="G239" s="235">
        <v>848</v>
      </c>
      <c r="H239" s="236"/>
      <c r="I239" s="135" t="s">
        <v>11</v>
      </c>
    </row>
    <row r="240" spans="1:9">
      <c r="A240" s="44" t="s">
        <v>4</v>
      </c>
      <c r="B240" s="234" t="s">
        <v>34</v>
      </c>
      <c r="C240" s="234"/>
      <c r="D240" s="234" t="s">
        <v>34</v>
      </c>
      <c r="E240" s="234">
        <f>SUM(E241:E242)</f>
        <v>6297</v>
      </c>
      <c r="F240" s="236">
        <f>SUM(F241:F242)</f>
        <v>1170</v>
      </c>
      <c r="G240" s="234">
        <v>3557</v>
      </c>
      <c r="H240" s="236"/>
      <c r="I240" s="16" t="s">
        <v>6</v>
      </c>
    </row>
    <row r="241" spans="1:9">
      <c r="A241" s="76" t="s">
        <v>5</v>
      </c>
      <c r="B241" s="238" t="s">
        <v>34</v>
      </c>
      <c r="C241" s="238"/>
      <c r="D241" s="238" t="s">
        <v>34</v>
      </c>
      <c r="E241" s="238">
        <v>3849</v>
      </c>
      <c r="F241" s="242">
        <v>853</v>
      </c>
      <c r="G241" s="238">
        <v>2709</v>
      </c>
      <c r="H241" s="236"/>
      <c r="I241" s="135" t="s">
        <v>10</v>
      </c>
    </row>
    <row r="242" spans="1:9">
      <c r="A242" s="77" t="s">
        <v>7</v>
      </c>
      <c r="B242" s="238" t="s">
        <v>34</v>
      </c>
      <c r="C242" s="238"/>
      <c r="D242" s="238" t="s">
        <v>34</v>
      </c>
      <c r="E242" s="238">
        <v>2448</v>
      </c>
      <c r="F242" s="242">
        <v>317</v>
      </c>
      <c r="G242" s="238">
        <v>848</v>
      </c>
      <c r="H242" s="236"/>
      <c r="I242" s="135" t="s">
        <v>11</v>
      </c>
    </row>
    <row r="243" spans="1:9">
      <c r="A243" s="44" t="s">
        <v>8</v>
      </c>
      <c r="B243" s="234" t="s">
        <v>34</v>
      </c>
      <c r="C243" s="234"/>
      <c r="D243" s="236" t="s">
        <v>34</v>
      </c>
      <c r="E243" s="236" t="s">
        <v>48</v>
      </c>
      <c r="F243" s="236" t="s">
        <v>48</v>
      </c>
      <c r="G243" s="236" t="s">
        <v>48</v>
      </c>
      <c r="H243" s="236"/>
      <c r="I243" s="16" t="s">
        <v>9</v>
      </c>
    </row>
    <row r="244" spans="1:9">
      <c r="A244" s="76" t="s">
        <v>5</v>
      </c>
      <c r="B244" s="238" t="s">
        <v>34</v>
      </c>
      <c r="C244" s="238"/>
      <c r="D244" s="242" t="s">
        <v>34</v>
      </c>
      <c r="E244" s="242" t="s">
        <v>48</v>
      </c>
      <c r="F244" s="242" t="s">
        <v>48</v>
      </c>
      <c r="G244" s="242" t="s">
        <v>48</v>
      </c>
      <c r="H244" s="236"/>
      <c r="I244" s="135" t="s">
        <v>10</v>
      </c>
    </row>
    <row r="245" spans="1:9">
      <c r="A245" s="77" t="s">
        <v>7</v>
      </c>
      <c r="B245" s="238" t="s">
        <v>34</v>
      </c>
      <c r="C245" s="238"/>
      <c r="D245" s="242" t="s">
        <v>34</v>
      </c>
      <c r="E245" s="242" t="s">
        <v>48</v>
      </c>
      <c r="F245" s="242" t="s">
        <v>48</v>
      </c>
      <c r="G245" s="242" t="s">
        <v>48</v>
      </c>
      <c r="H245" s="236"/>
      <c r="I245" s="135" t="s">
        <v>11</v>
      </c>
    </row>
    <row r="246" spans="1:9">
      <c r="A246" s="239" t="s">
        <v>23</v>
      </c>
      <c r="B246" s="172"/>
      <c r="C246" s="172"/>
      <c r="D246" s="172"/>
      <c r="E246" s="172"/>
      <c r="F246" s="172"/>
      <c r="G246" s="172"/>
      <c r="H246" s="173"/>
      <c r="I246" s="240" t="s">
        <v>24</v>
      </c>
    </row>
    <row r="247" spans="1:9">
      <c r="A247" s="44" t="s">
        <v>40</v>
      </c>
      <c r="B247" s="234">
        <v>0</v>
      </c>
      <c r="C247" s="234"/>
      <c r="D247" s="234">
        <f>SUM(D248:D249)</f>
        <v>133428</v>
      </c>
      <c r="E247" s="234">
        <f>SUM(E250,E253)</f>
        <v>50984</v>
      </c>
      <c r="F247" s="234">
        <v>0</v>
      </c>
      <c r="G247" s="234">
        <v>0</v>
      </c>
      <c r="H247" s="236"/>
      <c r="I247" s="16" t="s">
        <v>0</v>
      </c>
    </row>
    <row r="248" spans="1:9">
      <c r="A248" s="76" t="s">
        <v>5</v>
      </c>
      <c r="B248" s="234">
        <v>0</v>
      </c>
      <c r="C248" s="234"/>
      <c r="D248" s="234">
        <v>116314</v>
      </c>
      <c r="E248" s="234">
        <f t="shared" ref="E248:E249" si="61">SUM(E251,E254)</f>
        <v>25660</v>
      </c>
      <c r="F248" s="234">
        <v>0</v>
      </c>
      <c r="G248" s="234">
        <v>0</v>
      </c>
      <c r="H248" s="236"/>
      <c r="I248" s="135" t="s">
        <v>10</v>
      </c>
    </row>
    <row r="249" spans="1:9">
      <c r="A249" s="77" t="s">
        <v>7</v>
      </c>
      <c r="B249" s="234">
        <v>0</v>
      </c>
      <c r="C249" s="234"/>
      <c r="D249" s="234">
        <v>17114</v>
      </c>
      <c r="E249" s="234">
        <f t="shared" si="61"/>
        <v>25324</v>
      </c>
      <c r="F249" s="234">
        <v>0</v>
      </c>
      <c r="G249" s="234">
        <v>0</v>
      </c>
      <c r="H249" s="236"/>
      <c r="I249" s="135" t="s">
        <v>11</v>
      </c>
    </row>
    <row r="250" spans="1:9">
      <c r="A250" s="44" t="s">
        <v>4</v>
      </c>
      <c r="B250" s="234">
        <v>0</v>
      </c>
      <c r="C250" s="234"/>
      <c r="D250" s="234" t="s">
        <v>34</v>
      </c>
      <c r="E250" s="234">
        <f>SUM(E251:E252)</f>
        <v>50763</v>
      </c>
      <c r="F250" s="234">
        <v>0</v>
      </c>
      <c r="G250" s="234">
        <v>0</v>
      </c>
      <c r="H250" s="236"/>
      <c r="I250" s="16" t="s">
        <v>6</v>
      </c>
    </row>
    <row r="251" spans="1:9">
      <c r="A251" s="76" t="s">
        <v>5</v>
      </c>
      <c r="B251" s="238">
        <v>0</v>
      </c>
      <c r="C251" s="238"/>
      <c r="D251" s="238" t="s">
        <v>34</v>
      </c>
      <c r="E251" s="238">
        <v>25509</v>
      </c>
      <c r="F251" s="238">
        <v>0</v>
      </c>
      <c r="G251" s="238">
        <v>0</v>
      </c>
      <c r="H251" s="236"/>
      <c r="I251" s="135" t="s">
        <v>10</v>
      </c>
    </row>
    <row r="252" spans="1:9">
      <c r="A252" s="77" t="s">
        <v>7</v>
      </c>
      <c r="B252" s="238">
        <v>0</v>
      </c>
      <c r="C252" s="238"/>
      <c r="D252" s="238" t="s">
        <v>34</v>
      </c>
      <c r="E252" s="238">
        <v>25254</v>
      </c>
      <c r="F252" s="238">
        <v>0</v>
      </c>
      <c r="G252" s="238">
        <v>0</v>
      </c>
      <c r="H252" s="236"/>
      <c r="I252" s="135" t="s">
        <v>11</v>
      </c>
    </row>
    <row r="253" spans="1:9">
      <c r="A253" s="44" t="s">
        <v>8</v>
      </c>
      <c r="B253" s="234">
        <v>0</v>
      </c>
      <c r="C253" s="234"/>
      <c r="D253" s="234" t="s">
        <v>34</v>
      </c>
      <c r="E253" s="234">
        <f>SUM(E254:E255)</f>
        <v>221</v>
      </c>
      <c r="F253" s="236">
        <v>0</v>
      </c>
      <c r="G253" s="236">
        <v>0</v>
      </c>
      <c r="H253" s="236"/>
      <c r="I253" s="16" t="s">
        <v>9</v>
      </c>
    </row>
    <row r="254" spans="1:9">
      <c r="A254" s="76" t="s">
        <v>5</v>
      </c>
      <c r="B254" s="238">
        <v>0</v>
      </c>
      <c r="C254" s="238"/>
      <c r="D254" s="238" t="s">
        <v>34</v>
      </c>
      <c r="E254" s="238">
        <v>151</v>
      </c>
      <c r="F254" s="242">
        <v>0</v>
      </c>
      <c r="G254" s="242">
        <v>0</v>
      </c>
      <c r="H254" s="236"/>
      <c r="I254" s="135" t="s">
        <v>10</v>
      </c>
    </row>
    <row r="255" spans="1:9">
      <c r="A255" s="77" t="s">
        <v>7</v>
      </c>
      <c r="B255" s="238">
        <v>0</v>
      </c>
      <c r="C255" s="79"/>
      <c r="D255" s="79" t="s">
        <v>34</v>
      </c>
      <c r="E255" s="79">
        <v>70</v>
      </c>
      <c r="F255" s="242">
        <v>0</v>
      </c>
      <c r="G255" s="242">
        <v>0</v>
      </c>
      <c r="H255" s="74"/>
      <c r="I255" s="135" t="s">
        <v>11</v>
      </c>
    </row>
    <row r="256" spans="1:9" ht="15.75">
      <c r="A256" s="12" t="s">
        <v>406</v>
      </c>
      <c r="B256" s="41"/>
      <c r="C256" s="41"/>
      <c r="D256" s="42"/>
      <c r="E256" s="41"/>
      <c r="F256" s="41"/>
      <c r="G256" s="41"/>
      <c r="H256" s="41"/>
      <c r="I256" s="32" t="s">
        <v>407</v>
      </c>
    </row>
    <row r="257" spans="1:9">
      <c r="A257" s="324" t="s">
        <v>40</v>
      </c>
      <c r="B257" s="325">
        <f>SUM(B267,B277,B287)</f>
        <v>138269</v>
      </c>
      <c r="C257" s="325"/>
      <c r="D257" s="325">
        <f>SUM(D267,D277,D287)</f>
        <v>1650914</v>
      </c>
      <c r="E257" s="325"/>
      <c r="F257" s="325">
        <f>SUM(F267,F277,F287,F297)</f>
        <v>32469</v>
      </c>
      <c r="G257" s="325"/>
      <c r="H257" s="176"/>
      <c r="I257" s="264" t="s">
        <v>0</v>
      </c>
    </row>
    <row r="258" spans="1:9">
      <c r="A258" s="76" t="s">
        <v>5</v>
      </c>
      <c r="B258" s="234">
        <f>SUM(B268,B278,B288)</f>
        <v>56708</v>
      </c>
      <c r="C258" s="234"/>
      <c r="D258" s="234">
        <f>SUM(D268,D278,D288)</f>
        <v>824826</v>
      </c>
      <c r="E258" s="234"/>
      <c r="F258" s="234">
        <f>SUM(F268,F278,F288)</f>
        <v>10545</v>
      </c>
      <c r="G258" s="234"/>
      <c r="H258" s="236"/>
      <c r="I258" s="135" t="s">
        <v>10</v>
      </c>
    </row>
    <row r="259" spans="1:9">
      <c r="A259" s="77" t="s">
        <v>7</v>
      </c>
      <c r="B259" s="234">
        <f>SUM(B269,B279,B289)</f>
        <v>81561</v>
      </c>
      <c r="C259" s="234"/>
      <c r="D259" s="234">
        <f>SUM(D269,D279,D289)</f>
        <v>826088</v>
      </c>
      <c r="E259" s="234"/>
      <c r="F259" s="234">
        <f>SUM(F269,F279,F289)</f>
        <v>21924</v>
      </c>
      <c r="G259" s="234"/>
      <c r="H259" s="236"/>
      <c r="I259" s="135" t="s">
        <v>11</v>
      </c>
    </row>
    <row r="260" spans="1:9">
      <c r="A260" s="44" t="s">
        <v>4</v>
      </c>
      <c r="B260" s="234" t="s">
        <v>34</v>
      </c>
      <c r="C260" s="234"/>
      <c r="D260" s="234" t="s">
        <v>34</v>
      </c>
      <c r="E260" s="234"/>
      <c r="F260" s="234">
        <f t="shared" ref="F260:F265" si="62">SUM(F270,F280,F290)</f>
        <v>21344</v>
      </c>
      <c r="G260" s="234"/>
      <c r="H260" s="236"/>
      <c r="I260" s="16" t="s">
        <v>6</v>
      </c>
    </row>
    <row r="261" spans="1:9">
      <c r="A261" s="76" t="s">
        <v>5</v>
      </c>
      <c r="B261" s="238" t="s">
        <v>34</v>
      </c>
      <c r="C261" s="238"/>
      <c r="D261" s="238" t="s">
        <v>34</v>
      </c>
      <c r="E261" s="238"/>
      <c r="F261" s="238">
        <f>SUM(F271,F281,F291)</f>
        <v>6079</v>
      </c>
      <c r="G261" s="238"/>
      <c r="H261" s="236"/>
      <c r="I261" s="135" t="s">
        <v>10</v>
      </c>
    </row>
    <row r="262" spans="1:9">
      <c r="A262" s="77" t="s">
        <v>7</v>
      </c>
      <c r="B262" s="238" t="s">
        <v>34</v>
      </c>
      <c r="C262" s="238"/>
      <c r="D262" s="238" t="s">
        <v>34</v>
      </c>
      <c r="E262" s="238"/>
      <c r="F262" s="238">
        <f t="shared" si="62"/>
        <v>15265</v>
      </c>
      <c r="G262" s="238"/>
      <c r="H262" s="236"/>
      <c r="I262" s="135" t="s">
        <v>11</v>
      </c>
    </row>
    <row r="263" spans="1:9">
      <c r="A263" s="44" t="s">
        <v>8</v>
      </c>
      <c r="B263" s="234" t="s">
        <v>34</v>
      </c>
      <c r="C263" s="234"/>
      <c r="D263" s="234" t="s">
        <v>34</v>
      </c>
      <c r="E263" s="234"/>
      <c r="F263" s="234">
        <f t="shared" si="62"/>
        <v>11125</v>
      </c>
      <c r="G263" s="234"/>
      <c r="H263" s="236"/>
      <c r="I263" s="16" t="s">
        <v>9</v>
      </c>
    </row>
    <row r="264" spans="1:9">
      <c r="A264" s="76" t="s">
        <v>5</v>
      </c>
      <c r="B264" s="238" t="s">
        <v>34</v>
      </c>
      <c r="C264" s="238"/>
      <c r="D264" s="238" t="s">
        <v>34</v>
      </c>
      <c r="E264" s="238"/>
      <c r="F264" s="238">
        <f t="shared" si="62"/>
        <v>4466</v>
      </c>
      <c r="G264" s="238"/>
      <c r="H264" s="236"/>
      <c r="I264" s="135" t="s">
        <v>10</v>
      </c>
    </row>
    <row r="265" spans="1:9">
      <c r="A265" s="77" t="s">
        <v>7</v>
      </c>
      <c r="B265" s="238" t="s">
        <v>34</v>
      </c>
      <c r="C265" s="238"/>
      <c r="D265" s="238" t="s">
        <v>34</v>
      </c>
      <c r="E265" s="238"/>
      <c r="F265" s="238">
        <f t="shared" si="62"/>
        <v>6659</v>
      </c>
      <c r="G265" s="238"/>
      <c r="H265" s="236"/>
      <c r="I265" s="135" t="s">
        <v>11</v>
      </c>
    </row>
    <row r="266" spans="1:9">
      <c r="A266" s="239" t="s">
        <v>25</v>
      </c>
      <c r="B266" s="172"/>
      <c r="C266" s="172"/>
      <c r="D266" s="172"/>
      <c r="E266" s="172"/>
      <c r="F266" s="172"/>
      <c r="G266" s="172"/>
      <c r="H266" s="173"/>
      <c r="I266" s="240" t="s">
        <v>105</v>
      </c>
    </row>
    <row r="267" spans="1:9">
      <c r="A267" s="69" t="s">
        <v>40</v>
      </c>
      <c r="B267" s="234">
        <f>SUM(B270,B273)</f>
        <v>46637</v>
      </c>
      <c r="C267" s="234"/>
      <c r="D267" s="234">
        <f>SUM(D268:D269)</f>
        <v>1425569</v>
      </c>
      <c r="E267" s="234"/>
      <c r="F267" s="234">
        <f>SUM(F268:F269)</f>
        <v>24426</v>
      </c>
      <c r="G267" s="234"/>
      <c r="H267" s="236"/>
      <c r="I267" s="16" t="s">
        <v>0</v>
      </c>
    </row>
    <row r="268" spans="1:9">
      <c r="A268" s="76" t="s">
        <v>5</v>
      </c>
      <c r="B268" s="234">
        <f t="shared" ref="B268:B269" si="63">SUM(B271,B274)</f>
        <v>12349</v>
      </c>
      <c r="C268" s="234"/>
      <c r="D268" s="234">
        <v>684153</v>
      </c>
      <c r="E268" s="234"/>
      <c r="F268" s="234">
        <f>SUM(F271,F274)</f>
        <v>6388</v>
      </c>
      <c r="G268" s="234"/>
      <c r="H268" s="236"/>
      <c r="I268" s="135" t="s">
        <v>10</v>
      </c>
    </row>
    <row r="269" spans="1:9">
      <c r="A269" s="77" t="s">
        <v>7</v>
      </c>
      <c r="B269" s="234">
        <f t="shared" si="63"/>
        <v>34288</v>
      </c>
      <c r="C269" s="234"/>
      <c r="D269" s="234">
        <v>741416</v>
      </c>
      <c r="E269" s="234"/>
      <c r="F269" s="234">
        <f>SUM(F272,F275)</f>
        <v>18038</v>
      </c>
      <c r="G269" s="234"/>
      <c r="H269" s="236"/>
      <c r="I269" s="135" t="s">
        <v>11</v>
      </c>
    </row>
    <row r="270" spans="1:9">
      <c r="A270" s="44" t="s">
        <v>4</v>
      </c>
      <c r="B270" s="234">
        <f>SUM(B271:B272)</f>
        <v>43128</v>
      </c>
      <c r="C270" s="234"/>
      <c r="D270" s="234" t="s">
        <v>34</v>
      </c>
      <c r="E270" s="234"/>
      <c r="F270" s="234">
        <f>SUM(F271:F272)</f>
        <v>16942</v>
      </c>
      <c r="G270" s="234"/>
      <c r="H270" s="236"/>
      <c r="I270" s="16" t="s">
        <v>6</v>
      </c>
    </row>
    <row r="271" spans="1:9">
      <c r="A271" s="76" t="s">
        <v>5</v>
      </c>
      <c r="B271" s="238">
        <v>11166</v>
      </c>
      <c r="C271" s="238"/>
      <c r="D271" s="238" t="s">
        <v>34</v>
      </c>
      <c r="E271" s="238"/>
      <c r="F271" s="238">
        <v>3678</v>
      </c>
      <c r="G271" s="238"/>
      <c r="H271" s="236"/>
      <c r="I271" s="135" t="s">
        <v>10</v>
      </c>
    </row>
    <row r="272" spans="1:9">
      <c r="A272" s="77" t="s">
        <v>7</v>
      </c>
      <c r="B272" s="238">
        <v>31962</v>
      </c>
      <c r="C272" s="238"/>
      <c r="D272" s="238" t="s">
        <v>34</v>
      </c>
      <c r="E272" s="238"/>
      <c r="F272" s="238">
        <v>13264</v>
      </c>
      <c r="G272" s="238"/>
      <c r="H272" s="236"/>
      <c r="I272" s="135" t="s">
        <v>11</v>
      </c>
    </row>
    <row r="273" spans="1:9">
      <c r="A273" s="44" t="s">
        <v>8</v>
      </c>
      <c r="B273" s="234">
        <f>SUM(B274:B275)</f>
        <v>3509</v>
      </c>
      <c r="C273" s="234"/>
      <c r="D273" s="234" t="s">
        <v>34</v>
      </c>
      <c r="E273" s="234"/>
      <c r="F273" s="234">
        <f>SUM(F274:F275)</f>
        <v>7484</v>
      </c>
      <c r="G273" s="234"/>
      <c r="H273" s="236"/>
      <c r="I273" s="16" t="s">
        <v>9</v>
      </c>
    </row>
    <row r="274" spans="1:9">
      <c r="A274" s="76" t="s">
        <v>5</v>
      </c>
      <c r="B274" s="238">
        <v>1183</v>
      </c>
      <c r="C274" s="238"/>
      <c r="D274" s="238" t="s">
        <v>34</v>
      </c>
      <c r="E274" s="238"/>
      <c r="F274" s="238">
        <v>2710</v>
      </c>
      <c r="G274" s="238"/>
      <c r="H274" s="236"/>
      <c r="I274" s="135" t="s">
        <v>10</v>
      </c>
    </row>
    <row r="275" spans="1:9">
      <c r="A275" s="77" t="s">
        <v>7</v>
      </c>
      <c r="B275" s="238">
        <v>2326</v>
      </c>
      <c r="C275" s="238"/>
      <c r="D275" s="238" t="s">
        <v>34</v>
      </c>
      <c r="E275" s="238"/>
      <c r="F275" s="238">
        <v>4774</v>
      </c>
      <c r="G275" s="238"/>
      <c r="H275" s="236"/>
      <c r="I275" s="135" t="s">
        <v>11</v>
      </c>
    </row>
    <row r="276" spans="1:9">
      <c r="A276" s="239" t="s">
        <v>26</v>
      </c>
      <c r="B276" s="172"/>
      <c r="C276" s="172"/>
      <c r="D276" s="172"/>
      <c r="E276" s="172"/>
      <c r="F276" s="172"/>
      <c r="G276" s="172"/>
      <c r="H276" s="173"/>
      <c r="I276" s="240" t="s">
        <v>171</v>
      </c>
    </row>
    <row r="277" spans="1:9">
      <c r="A277" s="69" t="s">
        <v>40</v>
      </c>
      <c r="B277" s="236">
        <f>SUM(B280,B283)</f>
        <v>90618</v>
      </c>
      <c r="C277" s="234"/>
      <c r="D277" s="234">
        <f>SUM(D278:D279)</f>
        <v>85431</v>
      </c>
      <c r="E277" s="234"/>
      <c r="F277" s="234">
        <f>SUM(F278:F279)</f>
        <v>7056</v>
      </c>
      <c r="G277" s="234"/>
      <c r="H277" s="236"/>
      <c r="I277" s="16" t="s">
        <v>0</v>
      </c>
    </row>
    <row r="278" spans="1:9">
      <c r="A278" s="76" t="s">
        <v>5</v>
      </c>
      <c r="B278" s="236">
        <f t="shared" ref="B278:B279" si="64">SUM(B281,B284)</f>
        <v>43723</v>
      </c>
      <c r="C278" s="234"/>
      <c r="D278" s="234">
        <v>40755</v>
      </c>
      <c r="E278" s="234"/>
      <c r="F278" s="234">
        <f>SUM(F281,F284)</f>
        <v>3450</v>
      </c>
      <c r="G278" s="234"/>
      <c r="H278" s="236"/>
      <c r="I278" s="135" t="s">
        <v>10</v>
      </c>
    </row>
    <row r="279" spans="1:9">
      <c r="A279" s="77" t="s">
        <v>7</v>
      </c>
      <c r="B279" s="236">
        <f t="shared" si="64"/>
        <v>46895</v>
      </c>
      <c r="C279" s="234"/>
      <c r="D279" s="234">
        <v>44676</v>
      </c>
      <c r="E279" s="234"/>
      <c r="F279" s="234">
        <f>SUM(F282,F285)</f>
        <v>3606</v>
      </c>
      <c r="G279" s="234"/>
      <c r="H279" s="236"/>
      <c r="I279" s="135" t="s">
        <v>11</v>
      </c>
    </row>
    <row r="280" spans="1:9">
      <c r="A280" s="44" t="s">
        <v>4</v>
      </c>
      <c r="B280" s="236">
        <f>SUM(B281:B282)</f>
        <v>37643</v>
      </c>
      <c r="C280" s="234"/>
      <c r="D280" s="234" t="s">
        <v>34</v>
      </c>
      <c r="E280" s="234"/>
      <c r="F280" s="238">
        <f>SUM(F281:F282)</f>
        <v>3415</v>
      </c>
      <c r="G280" s="238"/>
      <c r="H280" s="236"/>
      <c r="I280" s="16" t="s">
        <v>6</v>
      </c>
    </row>
    <row r="281" spans="1:9">
      <c r="A281" s="76" t="s">
        <v>5</v>
      </c>
      <c r="B281" s="242">
        <v>18808</v>
      </c>
      <c r="C281" s="238"/>
      <c r="D281" s="238" t="s">
        <v>34</v>
      </c>
      <c r="E281" s="238"/>
      <c r="F281" s="238">
        <v>1694</v>
      </c>
      <c r="G281" s="238"/>
      <c r="H281" s="236"/>
      <c r="I281" s="135" t="s">
        <v>10</v>
      </c>
    </row>
    <row r="282" spans="1:9">
      <c r="A282" s="77" t="s">
        <v>7</v>
      </c>
      <c r="B282" s="242">
        <v>18835</v>
      </c>
      <c r="C282" s="238"/>
      <c r="D282" s="238" t="s">
        <v>34</v>
      </c>
      <c r="E282" s="238"/>
      <c r="F282" s="238">
        <v>1721</v>
      </c>
      <c r="G282" s="238"/>
      <c r="H282" s="236"/>
      <c r="I282" s="135" t="s">
        <v>11</v>
      </c>
    </row>
    <row r="283" spans="1:9">
      <c r="A283" s="44" t="s">
        <v>8</v>
      </c>
      <c r="B283" s="236">
        <f>SUM(B284:B285)</f>
        <v>52975</v>
      </c>
      <c r="C283" s="234"/>
      <c r="D283" s="234" t="s">
        <v>34</v>
      </c>
      <c r="E283" s="234"/>
      <c r="F283" s="234">
        <f>SUM(F284:F285)</f>
        <v>3641</v>
      </c>
      <c r="G283" s="234"/>
      <c r="H283" s="236"/>
      <c r="I283" s="16" t="s">
        <v>9</v>
      </c>
    </row>
    <row r="284" spans="1:9">
      <c r="A284" s="76" t="s">
        <v>5</v>
      </c>
      <c r="B284" s="242">
        <v>24915</v>
      </c>
      <c r="C284" s="238"/>
      <c r="D284" s="238" t="s">
        <v>34</v>
      </c>
      <c r="E284" s="238"/>
      <c r="F284" s="238">
        <v>1756</v>
      </c>
      <c r="G284" s="238"/>
      <c r="H284" s="236"/>
      <c r="I284" s="135" t="s">
        <v>10</v>
      </c>
    </row>
    <row r="285" spans="1:9">
      <c r="A285" s="77" t="s">
        <v>7</v>
      </c>
      <c r="B285" s="242">
        <v>28060</v>
      </c>
      <c r="C285" s="238"/>
      <c r="D285" s="238" t="s">
        <v>34</v>
      </c>
      <c r="E285" s="238"/>
      <c r="F285" s="238">
        <v>1885</v>
      </c>
      <c r="G285" s="238"/>
      <c r="H285" s="236"/>
      <c r="I285" s="135" t="s">
        <v>11</v>
      </c>
    </row>
    <row r="286" spans="1:9">
      <c r="A286" s="239" t="s">
        <v>28</v>
      </c>
      <c r="B286" s="172"/>
      <c r="C286" s="172"/>
      <c r="D286" s="172"/>
      <c r="E286" s="172"/>
      <c r="F286" s="172"/>
      <c r="G286" s="172"/>
      <c r="H286" s="173"/>
      <c r="I286" s="240" t="s">
        <v>173</v>
      </c>
    </row>
    <row r="287" spans="1:9">
      <c r="A287" s="69" t="s">
        <v>40</v>
      </c>
      <c r="B287" s="234">
        <f>SUM(B288:B289)</f>
        <v>1014</v>
      </c>
      <c r="C287" s="234"/>
      <c r="D287" s="234">
        <f>SUM(D288:D289)</f>
        <v>139914</v>
      </c>
      <c r="E287" s="234"/>
      <c r="F287" s="234">
        <f>SUM(F288:F289)</f>
        <v>987</v>
      </c>
      <c r="G287" s="234"/>
      <c r="H287" s="236"/>
      <c r="I287" s="16" t="s">
        <v>0</v>
      </c>
    </row>
    <row r="288" spans="1:9">
      <c r="A288" s="76" t="s">
        <v>5</v>
      </c>
      <c r="B288" s="234">
        <v>636</v>
      </c>
      <c r="C288" s="234"/>
      <c r="D288" s="234">
        <v>99918</v>
      </c>
      <c r="E288" s="234"/>
      <c r="F288" s="234">
        <f>SUM(F291,F294)</f>
        <v>707</v>
      </c>
      <c r="G288" s="235"/>
      <c r="H288" s="236"/>
      <c r="I288" s="135" t="s">
        <v>10</v>
      </c>
    </row>
    <row r="289" spans="1:9">
      <c r="A289" s="77" t="s">
        <v>7</v>
      </c>
      <c r="B289" s="234">
        <v>378</v>
      </c>
      <c r="C289" s="234"/>
      <c r="D289" s="234">
        <v>39996</v>
      </c>
      <c r="E289" s="234"/>
      <c r="F289" s="234">
        <f>SUM(F292,F295)</f>
        <v>280</v>
      </c>
      <c r="G289" s="235"/>
      <c r="H289" s="236"/>
      <c r="I289" s="135" t="s">
        <v>11</v>
      </c>
    </row>
    <row r="290" spans="1:9">
      <c r="A290" s="44" t="s">
        <v>4</v>
      </c>
      <c r="B290" s="234" t="s">
        <v>34</v>
      </c>
      <c r="C290" s="234"/>
      <c r="D290" s="234" t="s">
        <v>34</v>
      </c>
      <c r="E290" s="234"/>
      <c r="F290" s="234">
        <f>SUM(F291:F292)</f>
        <v>987</v>
      </c>
      <c r="G290" s="234"/>
      <c r="H290" s="236"/>
      <c r="I290" s="16" t="s">
        <v>6</v>
      </c>
    </row>
    <row r="291" spans="1:9">
      <c r="A291" s="76" t="s">
        <v>5</v>
      </c>
      <c r="B291" s="238" t="s">
        <v>34</v>
      </c>
      <c r="C291" s="238"/>
      <c r="D291" s="238" t="s">
        <v>34</v>
      </c>
      <c r="E291" s="238"/>
      <c r="F291" s="238">
        <v>707</v>
      </c>
      <c r="G291" s="238"/>
      <c r="H291" s="236"/>
      <c r="I291" s="135" t="s">
        <v>10</v>
      </c>
    </row>
    <row r="292" spans="1:9">
      <c r="A292" s="77" t="s">
        <v>7</v>
      </c>
      <c r="B292" s="238" t="s">
        <v>34</v>
      </c>
      <c r="C292" s="238"/>
      <c r="D292" s="238" t="s">
        <v>34</v>
      </c>
      <c r="E292" s="238"/>
      <c r="F292" s="238">
        <v>280</v>
      </c>
      <c r="G292" s="238"/>
      <c r="H292" s="236"/>
      <c r="I292" s="135" t="s">
        <v>11</v>
      </c>
    </row>
    <row r="293" spans="1:9">
      <c r="A293" s="44" t="s">
        <v>8</v>
      </c>
      <c r="B293" s="234" t="s">
        <v>34</v>
      </c>
      <c r="C293" s="234"/>
      <c r="D293" s="236" t="s">
        <v>34</v>
      </c>
      <c r="E293" s="236"/>
      <c r="F293" s="236" t="s">
        <v>48</v>
      </c>
      <c r="G293" s="236"/>
      <c r="H293" s="236"/>
      <c r="I293" s="16" t="s">
        <v>9</v>
      </c>
    </row>
    <row r="294" spans="1:9">
      <c r="A294" s="76" t="s">
        <v>5</v>
      </c>
      <c r="B294" s="238" t="s">
        <v>34</v>
      </c>
      <c r="C294" s="238"/>
      <c r="D294" s="242" t="s">
        <v>34</v>
      </c>
      <c r="E294" s="242"/>
      <c r="F294" s="242" t="s">
        <v>48</v>
      </c>
      <c r="G294" s="242"/>
      <c r="H294" s="236"/>
      <c r="I294" s="135" t="s">
        <v>10</v>
      </c>
    </row>
    <row r="295" spans="1:9">
      <c r="A295" s="77" t="s">
        <v>7</v>
      </c>
      <c r="B295" s="238" t="s">
        <v>34</v>
      </c>
      <c r="C295" s="238"/>
      <c r="D295" s="242" t="s">
        <v>34</v>
      </c>
      <c r="E295" s="242"/>
      <c r="F295" s="242" t="s">
        <v>48</v>
      </c>
      <c r="G295" s="242"/>
      <c r="H295" s="236"/>
      <c r="I295" s="135" t="s">
        <v>11</v>
      </c>
    </row>
    <row r="296" spans="1:9">
      <c r="A296" s="239" t="s">
        <v>23</v>
      </c>
      <c r="B296" s="172"/>
      <c r="C296" s="172"/>
      <c r="D296" s="172"/>
      <c r="E296" s="172"/>
      <c r="F296" s="172"/>
      <c r="G296" s="172"/>
      <c r="H296" s="173"/>
      <c r="I296" s="240" t="s">
        <v>24</v>
      </c>
    </row>
    <row r="297" spans="1:9">
      <c r="A297" s="44" t="s">
        <v>40</v>
      </c>
      <c r="B297" s="234">
        <v>0</v>
      </c>
      <c r="C297" s="234"/>
      <c r="D297" s="234">
        <f>SUM(D298:D299)</f>
        <v>169913</v>
      </c>
      <c r="E297" s="234"/>
      <c r="F297" s="234">
        <v>0</v>
      </c>
      <c r="G297" s="238"/>
      <c r="H297" s="236"/>
      <c r="I297" s="16" t="s">
        <v>0</v>
      </c>
    </row>
    <row r="298" spans="1:9">
      <c r="A298" s="76" t="s">
        <v>5</v>
      </c>
      <c r="B298" s="234">
        <v>0</v>
      </c>
      <c r="C298" s="234"/>
      <c r="D298" s="234">
        <v>146886</v>
      </c>
      <c r="E298" s="234"/>
      <c r="F298" s="234">
        <v>0</v>
      </c>
      <c r="G298" s="238"/>
      <c r="H298" s="236"/>
      <c r="I298" s="135" t="s">
        <v>10</v>
      </c>
    </row>
    <row r="299" spans="1:9">
      <c r="A299" s="77" t="s">
        <v>7</v>
      </c>
      <c r="B299" s="234">
        <v>0</v>
      </c>
      <c r="C299" s="234"/>
      <c r="D299" s="234">
        <v>23027</v>
      </c>
      <c r="E299" s="234"/>
      <c r="F299" s="234">
        <v>0</v>
      </c>
      <c r="G299" s="238"/>
      <c r="H299" s="236"/>
      <c r="I299" s="135" t="s">
        <v>11</v>
      </c>
    </row>
    <row r="300" spans="1:9">
      <c r="A300" s="44" t="s">
        <v>4</v>
      </c>
      <c r="B300" s="234">
        <v>0</v>
      </c>
      <c r="C300" s="234"/>
      <c r="D300" s="234" t="s">
        <v>34</v>
      </c>
      <c r="E300" s="234"/>
      <c r="F300" s="234">
        <v>0</v>
      </c>
      <c r="G300" s="238"/>
      <c r="H300" s="236"/>
      <c r="I300" s="16" t="s">
        <v>6</v>
      </c>
    </row>
    <row r="301" spans="1:9">
      <c r="A301" s="76" t="s">
        <v>5</v>
      </c>
      <c r="B301" s="238">
        <v>0</v>
      </c>
      <c r="C301" s="238"/>
      <c r="D301" s="238" t="s">
        <v>34</v>
      </c>
      <c r="E301" s="238"/>
      <c r="F301" s="238">
        <v>0</v>
      </c>
      <c r="G301" s="238"/>
      <c r="H301" s="236"/>
      <c r="I301" s="135" t="s">
        <v>10</v>
      </c>
    </row>
    <row r="302" spans="1:9">
      <c r="A302" s="77" t="s">
        <v>7</v>
      </c>
      <c r="B302" s="238">
        <v>0</v>
      </c>
      <c r="C302" s="238"/>
      <c r="D302" s="238" t="s">
        <v>34</v>
      </c>
      <c r="E302" s="238"/>
      <c r="F302" s="238">
        <v>0</v>
      </c>
      <c r="G302" s="238"/>
      <c r="H302" s="236"/>
      <c r="I302" s="135" t="s">
        <v>11</v>
      </c>
    </row>
    <row r="303" spans="1:9">
      <c r="A303" s="44" t="s">
        <v>8</v>
      </c>
      <c r="B303" s="234">
        <v>0</v>
      </c>
      <c r="C303" s="234"/>
      <c r="D303" s="234" t="s">
        <v>34</v>
      </c>
      <c r="E303" s="234"/>
      <c r="F303" s="236">
        <v>0</v>
      </c>
      <c r="G303" s="238"/>
      <c r="H303" s="236"/>
      <c r="I303" s="16" t="s">
        <v>9</v>
      </c>
    </row>
    <row r="304" spans="1:9">
      <c r="A304" s="76" t="s">
        <v>5</v>
      </c>
      <c r="B304" s="238">
        <v>0</v>
      </c>
      <c r="C304" s="238"/>
      <c r="D304" s="238" t="s">
        <v>34</v>
      </c>
      <c r="E304" s="238"/>
      <c r="F304" s="242">
        <v>0</v>
      </c>
      <c r="G304" s="238"/>
      <c r="H304" s="236"/>
      <c r="I304" s="135" t="s">
        <v>10</v>
      </c>
    </row>
    <row r="305" spans="1:12" ht="15.75" thickBot="1">
      <c r="A305" s="80" t="s">
        <v>7</v>
      </c>
      <c r="B305" s="81">
        <v>0</v>
      </c>
      <c r="C305" s="81"/>
      <c r="D305" s="81" t="s">
        <v>34</v>
      </c>
      <c r="E305" s="81"/>
      <c r="F305" s="81">
        <v>0</v>
      </c>
      <c r="G305" s="81"/>
      <c r="H305" s="321"/>
      <c r="I305" s="136" t="s">
        <v>11</v>
      </c>
    </row>
    <row r="306" spans="1:12" ht="15.75" thickTop="1">
      <c r="A306" s="77" t="s">
        <v>417</v>
      </c>
      <c r="B306" s="79"/>
      <c r="C306" s="79"/>
      <c r="D306" s="79"/>
      <c r="E306" s="79"/>
      <c r="F306" s="79"/>
      <c r="G306" s="79"/>
      <c r="H306" s="74"/>
      <c r="I306" s="135"/>
    </row>
    <row r="307" spans="1:12" s="221" customFormat="1" ht="30" customHeight="1">
      <c r="A307" s="1" t="s">
        <v>332</v>
      </c>
      <c r="B307" s="1"/>
      <c r="C307" s="1"/>
      <c r="D307" s="1"/>
      <c r="E307" s="1"/>
      <c r="F307" s="1"/>
      <c r="G307" s="1"/>
      <c r="H307" s="1"/>
      <c r="I307" s="1"/>
      <c r="K307" s="217"/>
    </row>
    <row r="308" spans="1:12" s="222" customFormat="1" ht="30" customHeight="1">
      <c r="A308" s="220" t="s">
        <v>333</v>
      </c>
      <c r="B308" s="220"/>
      <c r="C308" s="220"/>
      <c r="D308" s="220"/>
      <c r="E308" s="220"/>
      <c r="F308" s="220"/>
      <c r="G308" s="220"/>
      <c r="H308" s="220"/>
      <c r="I308" s="220"/>
      <c r="L308" s="218"/>
    </row>
    <row r="323" spans="1:12" s="221" customFormat="1" ht="30" customHeight="1">
      <c r="A323" s="1" t="s">
        <v>334</v>
      </c>
      <c r="B323" s="1"/>
      <c r="C323" s="1"/>
      <c r="D323" s="1"/>
      <c r="E323" s="1"/>
      <c r="F323" s="1"/>
      <c r="G323" s="1"/>
      <c r="H323" s="1"/>
      <c r="I323" s="1"/>
      <c r="K323" s="217"/>
    </row>
    <row r="324" spans="1:12" s="222" customFormat="1" ht="30" customHeight="1">
      <c r="A324" s="220" t="s">
        <v>335</v>
      </c>
      <c r="B324" s="220"/>
      <c r="C324" s="220"/>
      <c r="D324" s="220"/>
      <c r="E324" s="220"/>
      <c r="F324" s="220"/>
      <c r="G324" s="220"/>
      <c r="H324" s="220"/>
      <c r="I324" s="220"/>
      <c r="L324" s="218"/>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51" orientation="portrait" r:id="rId1"/>
  <rowBreaks count="5" manualBreakCount="5">
    <brk id="55" max="8" man="1"/>
    <brk id="105" max="8" man="1"/>
    <brk id="155" max="8" man="1"/>
    <brk id="205" max="8" man="1"/>
    <brk id="306" max="8" man="1"/>
  </rowBreaks>
  <ignoredErrors>
    <ignoredError sqref="E190 F170:G170 F187"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H4" sqref="H4:H5"/>
    </sheetView>
  </sheetViews>
  <sheetFormatPr defaultRowHeight="15"/>
  <cols>
    <col min="1" max="1" width="64.85546875" bestFit="1" customWidth="1"/>
  </cols>
  <sheetData>
    <row r="1" spans="1:2" ht="102.75">
      <c r="A1" s="113" t="s">
        <v>74</v>
      </c>
    </row>
    <row r="2" spans="1:2" ht="92.25">
      <c r="A2" s="114" t="s">
        <v>75</v>
      </c>
    </row>
    <row r="4" spans="1:2">
      <c r="A4" s="151"/>
      <c r="B4" s="151"/>
    </row>
    <row r="11" spans="1:2">
      <c r="A11" s="402"/>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rightToLeft="1" view="pageBreakPreview" zoomScaleNormal="100" zoomScaleSheetLayoutView="100" workbookViewId="0">
      <selection activeCell="D22" sqref="D22"/>
    </sheetView>
  </sheetViews>
  <sheetFormatPr defaultRowHeight="15"/>
  <cols>
    <col min="1" max="1" width="12.7109375" customWidth="1"/>
    <col min="2" max="7" width="9.7109375" customWidth="1"/>
    <col min="8" max="8" width="13.7109375" customWidth="1"/>
    <col min="9" max="9" width="12.7109375" customWidth="1"/>
  </cols>
  <sheetData>
    <row r="1" spans="1:21" s="253" customFormat="1" ht="18.75">
      <c r="A1" s="228" t="s">
        <v>228</v>
      </c>
      <c r="B1" s="228"/>
      <c r="C1" s="228"/>
      <c r="D1" s="228"/>
      <c r="E1" s="228"/>
      <c r="F1" s="228"/>
      <c r="G1" s="228"/>
      <c r="H1" s="228"/>
      <c r="I1" s="228"/>
      <c r="K1" s="225"/>
      <c r="L1" s="225"/>
    </row>
    <row r="2" spans="1:21" s="254" customFormat="1" ht="19.5" customHeight="1">
      <c r="A2" s="229" t="s">
        <v>298</v>
      </c>
      <c r="B2" s="229"/>
      <c r="C2" s="229"/>
      <c r="D2" s="229"/>
      <c r="E2" s="229"/>
      <c r="F2" s="229"/>
      <c r="G2" s="229"/>
      <c r="H2" s="229"/>
      <c r="I2" s="229"/>
      <c r="M2" s="255"/>
    </row>
    <row r="3" spans="1:21" ht="14.25" customHeight="1">
      <c r="A3" s="10" t="s">
        <v>36</v>
      </c>
      <c r="B3" s="9"/>
      <c r="C3" s="4"/>
      <c r="D3" s="4"/>
      <c r="E3" s="8"/>
      <c r="F3" s="5"/>
      <c r="G3" s="5"/>
      <c r="H3" s="5"/>
      <c r="I3" s="11" t="s">
        <v>37</v>
      </c>
    </row>
    <row r="4" spans="1:21" ht="24" customHeight="1">
      <c r="A4" s="439" t="s">
        <v>15</v>
      </c>
      <c r="B4" s="215" t="s">
        <v>430</v>
      </c>
      <c r="C4" s="215" t="s">
        <v>45</v>
      </c>
      <c r="D4" s="215" t="s">
        <v>44</v>
      </c>
      <c r="E4" s="215" t="s">
        <v>43</v>
      </c>
      <c r="F4" s="215" t="s">
        <v>42</v>
      </c>
      <c r="G4" s="215" t="s">
        <v>435</v>
      </c>
      <c r="H4" s="440" t="s">
        <v>309</v>
      </c>
      <c r="I4" s="438" t="s">
        <v>16</v>
      </c>
    </row>
    <row r="5" spans="1:21" ht="24" customHeight="1">
      <c r="A5" s="439"/>
      <c r="B5" s="216" t="s">
        <v>431</v>
      </c>
      <c r="C5" s="216" t="s">
        <v>17</v>
      </c>
      <c r="D5" s="216" t="s">
        <v>39</v>
      </c>
      <c r="E5" s="216" t="s">
        <v>18</v>
      </c>
      <c r="F5" s="216" t="s">
        <v>19</v>
      </c>
      <c r="G5" s="216" t="s">
        <v>434</v>
      </c>
      <c r="H5" s="440"/>
      <c r="I5" s="438"/>
      <c r="O5" s="2"/>
      <c r="P5" s="2" t="s">
        <v>44</v>
      </c>
      <c r="Q5" s="18" t="s">
        <v>53</v>
      </c>
      <c r="R5" s="18" t="s">
        <v>41</v>
      </c>
      <c r="U5" s="18"/>
    </row>
    <row r="6" spans="1:21" ht="15.75">
      <c r="A6" s="12" t="s">
        <v>13</v>
      </c>
      <c r="B6" s="122"/>
      <c r="C6" s="174"/>
      <c r="D6" s="174"/>
      <c r="E6" s="174"/>
      <c r="F6" s="121"/>
      <c r="G6" s="121"/>
      <c r="H6" s="121"/>
      <c r="I6" s="15" t="s">
        <v>2</v>
      </c>
      <c r="O6" s="2"/>
      <c r="P6" s="21" t="s">
        <v>39</v>
      </c>
      <c r="Q6" s="22" t="s">
        <v>19</v>
      </c>
      <c r="R6" s="22" t="s">
        <v>20</v>
      </c>
      <c r="U6" s="22"/>
    </row>
    <row r="7" spans="1:21" s="245" customFormat="1">
      <c r="A7" s="69" t="s">
        <v>40</v>
      </c>
      <c r="B7" s="72" t="s">
        <v>35</v>
      </c>
      <c r="C7" s="158" t="s">
        <v>48</v>
      </c>
      <c r="D7" s="158">
        <f>SUM(D8:D9)</f>
        <v>6120</v>
      </c>
      <c r="E7" s="158" t="s">
        <v>48</v>
      </c>
      <c r="F7" s="72">
        <v>746</v>
      </c>
      <c r="G7" s="72">
        <v>5755</v>
      </c>
      <c r="H7" s="158" t="s">
        <v>35</v>
      </c>
      <c r="I7" s="244" t="s">
        <v>0</v>
      </c>
      <c r="O7" s="245" t="s">
        <v>1</v>
      </c>
      <c r="P7" s="247">
        <v>6.3</v>
      </c>
      <c r="Q7" s="246">
        <v>0.56999999999999995</v>
      </c>
      <c r="R7" s="247">
        <v>5.28</v>
      </c>
      <c r="S7" s="27"/>
      <c r="T7" s="27"/>
      <c r="U7" s="27"/>
    </row>
    <row r="8" spans="1:21" s="245" customFormat="1">
      <c r="A8" s="76" t="s">
        <v>5</v>
      </c>
      <c r="B8" s="72" t="s">
        <v>35</v>
      </c>
      <c r="C8" s="159" t="s">
        <v>48</v>
      </c>
      <c r="D8" s="158">
        <f>SUM(D11,D14)</f>
        <v>0</v>
      </c>
      <c r="E8" s="159" t="s">
        <v>48</v>
      </c>
      <c r="F8" s="72">
        <f t="shared" ref="F8:G9" si="0">SUM(F11,F14)</f>
        <v>0</v>
      </c>
      <c r="G8" s="72">
        <f t="shared" si="0"/>
        <v>0</v>
      </c>
      <c r="H8" s="158" t="s">
        <v>35</v>
      </c>
      <c r="I8" s="135" t="s">
        <v>10</v>
      </c>
      <c r="O8" s="18" t="s">
        <v>2</v>
      </c>
      <c r="P8" s="247">
        <v>6.1</v>
      </c>
      <c r="Q8" s="247">
        <v>0.75</v>
      </c>
      <c r="R8" s="247">
        <v>5.76</v>
      </c>
      <c r="S8" s="55"/>
      <c r="T8" s="55"/>
      <c r="U8" s="55"/>
    </row>
    <row r="9" spans="1:21" s="245" customFormat="1">
      <c r="A9" s="77" t="s">
        <v>7</v>
      </c>
      <c r="B9" s="72" t="s">
        <v>35</v>
      </c>
      <c r="C9" s="160" t="s">
        <v>48</v>
      </c>
      <c r="D9" s="158">
        <f>SUM(D12,D15)</f>
        <v>6120</v>
      </c>
      <c r="E9" s="160" t="s">
        <v>48</v>
      </c>
      <c r="F9" s="72">
        <f t="shared" si="0"/>
        <v>746</v>
      </c>
      <c r="G9" s="72">
        <f t="shared" si="0"/>
        <v>5755</v>
      </c>
      <c r="H9" s="158" t="s">
        <v>35</v>
      </c>
      <c r="I9" s="135" t="s">
        <v>11</v>
      </c>
      <c r="O9" s="18" t="s">
        <v>3</v>
      </c>
      <c r="P9" s="247">
        <v>10.3</v>
      </c>
      <c r="Q9" s="247">
        <v>0.66</v>
      </c>
      <c r="R9" s="247">
        <v>6.01</v>
      </c>
      <c r="S9" s="55"/>
      <c r="T9" s="55"/>
      <c r="U9" s="55"/>
    </row>
    <row r="10" spans="1:21" s="245" customFormat="1">
      <c r="A10" s="69" t="s">
        <v>4</v>
      </c>
      <c r="B10" s="72" t="s">
        <v>35</v>
      </c>
      <c r="C10" s="158" t="s">
        <v>48</v>
      </c>
      <c r="D10" s="158">
        <f>SUM(D11:D12)</f>
        <v>6119</v>
      </c>
      <c r="E10" s="158" t="s">
        <v>48</v>
      </c>
      <c r="F10" s="72">
        <f t="shared" ref="F10:G10" si="1">SUM(F11:F12)</f>
        <v>428</v>
      </c>
      <c r="G10" s="72">
        <f t="shared" si="1"/>
        <v>5552</v>
      </c>
      <c r="H10" s="158" t="s">
        <v>35</v>
      </c>
      <c r="I10" s="244" t="s">
        <v>6</v>
      </c>
      <c r="O10" s="18" t="s">
        <v>22</v>
      </c>
      <c r="P10" s="258">
        <v>11.69</v>
      </c>
      <c r="Q10" s="55">
        <v>1.2</v>
      </c>
      <c r="R10" s="258">
        <v>6.33</v>
      </c>
    </row>
    <row r="11" spans="1:21" s="245" customFormat="1">
      <c r="A11" s="406" t="s">
        <v>5</v>
      </c>
      <c r="B11" s="232" t="s">
        <v>35</v>
      </c>
      <c r="C11" s="161" t="s">
        <v>48</v>
      </c>
      <c r="D11" s="248" t="s">
        <v>49</v>
      </c>
      <c r="E11" s="161" t="s">
        <v>48</v>
      </c>
      <c r="F11" s="232" t="s">
        <v>49</v>
      </c>
      <c r="G11" s="232" t="s">
        <v>49</v>
      </c>
      <c r="H11" s="248" t="s">
        <v>35</v>
      </c>
      <c r="I11" s="135" t="s">
        <v>10</v>
      </c>
      <c r="O11" s="18" t="s">
        <v>251</v>
      </c>
      <c r="P11" s="258">
        <v>11.75</v>
      </c>
      <c r="Q11" s="245">
        <v>1.2</v>
      </c>
      <c r="R11" s="258">
        <v>6.61</v>
      </c>
    </row>
    <row r="12" spans="1:21" s="245" customFormat="1">
      <c r="A12" s="77" t="s">
        <v>7</v>
      </c>
      <c r="B12" s="232" t="s">
        <v>35</v>
      </c>
      <c r="C12" s="162" t="s">
        <v>48</v>
      </c>
      <c r="D12" s="248">
        <v>6119</v>
      </c>
      <c r="E12" s="162" t="s">
        <v>48</v>
      </c>
      <c r="F12" s="231">
        <v>428</v>
      </c>
      <c r="G12" s="231">
        <v>5552</v>
      </c>
      <c r="H12" s="248" t="s">
        <v>35</v>
      </c>
      <c r="I12" s="135" t="s">
        <v>11</v>
      </c>
    </row>
    <row r="13" spans="1:21" s="245" customFormat="1">
      <c r="A13" s="69" t="s">
        <v>8</v>
      </c>
      <c r="B13" s="72" t="s">
        <v>35</v>
      </c>
      <c r="C13" s="158" t="s">
        <v>48</v>
      </c>
      <c r="D13" s="158">
        <v>1</v>
      </c>
      <c r="E13" s="158" t="s">
        <v>48</v>
      </c>
      <c r="F13" s="230">
        <f t="shared" ref="F13:G13" si="2">SUM(F14:F15)</f>
        <v>318</v>
      </c>
      <c r="G13" s="230">
        <f t="shared" si="2"/>
        <v>203</v>
      </c>
      <c r="H13" s="158" t="s">
        <v>35</v>
      </c>
      <c r="I13" s="244" t="s">
        <v>9</v>
      </c>
    </row>
    <row r="14" spans="1:21" s="245" customFormat="1">
      <c r="A14" s="76" t="s">
        <v>5</v>
      </c>
      <c r="B14" s="232" t="s">
        <v>35</v>
      </c>
      <c r="C14" s="161" t="s">
        <v>48</v>
      </c>
      <c r="D14" s="248" t="s">
        <v>49</v>
      </c>
      <c r="E14" s="161" t="s">
        <v>48</v>
      </c>
      <c r="F14" s="232" t="s">
        <v>49</v>
      </c>
      <c r="G14" s="232" t="s">
        <v>49</v>
      </c>
      <c r="H14" s="248" t="s">
        <v>35</v>
      </c>
      <c r="I14" s="135" t="s">
        <v>10</v>
      </c>
    </row>
    <row r="15" spans="1:21" s="245" customFormat="1">
      <c r="A15" s="77" t="s">
        <v>7</v>
      </c>
      <c r="B15" s="232" t="s">
        <v>35</v>
      </c>
      <c r="C15" s="162" t="s">
        <v>48</v>
      </c>
      <c r="D15" s="248">
        <v>1</v>
      </c>
      <c r="E15" s="162" t="s">
        <v>48</v>
      </c>
      <c r="F15" s="231">
        <v>318</v>
      </c>
      <c r="G15" s="231">
        <v>203</v>
      </c>
      <c r="H15" s="248" t="s">
        <v>35</v>
      </c>
      <c r="I15" s="135" t="s">
        <v>11</v>
      </c>
    </row>
    <row r="16" spans="1:21" ht="15.75">
      <c r="A16" s="12" t="s">
        <v>14</v>
      </c>
      <c r="B16" s="121"/>
      <c r="C16" s="174"/>
      <c r="D16" s="174"/>
      <c r="E16" s="174"/>
      <c r="F16" s="121"/>
      <c r="G16" s="121"/>
      <c r="H16" s="121"/>
      <c r="I16" s="14" t="s">
        <v>3</v>
      </c>
      <c r="O16" s="2"/>
      <c r="P16" s="2" t="s">
        <v>44</v>
      </c>
      <c r="Q16" s="18" t="s">
        <v>53</v>
      </c>
      <c r="R16" s="18" t="s">
        <v>41</v>
      </c>
    </row>
    <row r="17" spans="1:18" s="245" customFormat="1" ht="15.75">
      <c r="A17" s="69" t="s">
        <v>40</v>
      </c>
      <c r="B17" s="72" t="s">
        <v>35</v>
      </c>
      <c r="C17" s="158" t="s">
        <v>48</v>
      </c>
      <c r="D17" s="158">
        <f>SUM(D18:D19)</f>
        <v>10321</v>
      </c>
      <c r="E17" s="158" t="s">
        <v>48</v>
      </c>
      <c r="F17" s="72">
        <f t="shared" ref="F17:G17" si="3">SUM(F18:F19)</f>
        <v>656</v>
      </c>
      <c r="G17" s="72">
        <f t="shared" si="3"/>
        <v>6010</v>
      </c>
      <c r="H17" s="158" t="s">
        <v>35</v>
      </c>
      <c r="I17" s="244" t="s">
        <v>0</v>
      </c>
      <c r="L17" s="249"/>
      <c r="O17" s="18"/>
      <c r="P17" s="22" t="s">
        <v>39</v>
      </c>
      <c r="Q17" s="22" t="s">
        <v>19</v>
      </c>
      <c r="R17" s="22" t="s">
        <v>20</v>
      </c>
    </row>
    <row r="18" spans="1:18" s="245" customFormat="1" ht="15.75">
      <c r="A18" s="76" t="s">
        <v>5</v>
      </c>
      <c r="B18" s="72" t="s">
        <v>35</v>
      </c>
      <c r="C18" s="159" t="s">
        <v>48</v>
      </c>
      <c r="D18" s="248">
        <f>SUM(D21,D24)</f>
        <v>0</v>
      </c>
      <c r="E18" s="159" t="s">
        <v>48</v>
      </c>
      <c r="F18" s="232">
        <f t="shared" ref="F18:G19" si="4">SUM(F21,F24)</f>
        <v>0</v>
      </c>
      <c r="G18" s="72">
        <f t="shared" si="4"/>
        <v>0</v>
      </c>
      <c r="H18" s="158" t="s">
        <v>35</v>
      </c>
      <c r="I18" s="135" t="s">
        <v>10</v>
      </c>
      <c r="L18" s="250"/>
      <c r="M18" s="251"/>
      <c r="O18" s="18" t="s">
        <v>2</v>
      </c>
      <c r="P18" s="55">
        <v>-2.9649595687331498</v>
      </c>
      <c r="Q18" s="55">
        <v>31.802120141342755</v>
      </c>
      <c r="R18" s="55">
        <v>9.0581769945044535</v>
      </c>
    </row>
    <row r="19" spans="1:18" s="245" customFormat="1">
      <c r="A19" s="77" t="s">
        <v>7</v>
      </c>
      <c r="B19" s="72" t="s">
        <v>35</v>
      </c>
      <c r="C19" s="160" t="s">
        <v>48</v>
      </c>
      <c r="D19" s="248">
        <f>SUM(D22,D25)</f>
        <v>10321</v>
      </c>
      <c r="E19" s="160" t="s">
        <v>48</v>
      </c>
      <c r="F19" s="232">
        <f t="shared" si="4"/>
        <v>656</v>
      </c>
      <c r="G19" s="72">
        <f t="shared" si="4"/>
        <v>6010</v>
      </c>
      <c r="H19" s="158" t="s">
        <v>35</v>
      </c>
      <c r="I19" s="135" t="s">
        <v>11</v>
      </c>
      <c r="O19" s="18" t="s">
        <v>3</v>
      </c>
      <c r="P19" s="55">
        <f>((D17-D7)/(D7))*100</f>
        <v>68.643790849673209</v>
      </c>
      <c r="Q19" s="55">
        <v>-12.064343163538874</v>
      </c>
      <c r="R19" s="55">
        <v>4.4309296264118156</v>
      </c>
    </row>
    <row r="20" spans="1:18" s="245" customFormat="1">
      <c r="A20" s="69" t="s">
        <v>4</v>
      </c>
      <c r="B20" s="72" t="s">
        <v>35</v>
      </c>
      <c r="C20" s="158" t="s">
        <v>48</v>
      </c>
      <c r="D20" s="158">
        <f>SUM(D21:D22)</f>
        <v>10311</v>
      </c>
      <c r="E20" s="158" t="s">
        <v>48</v>
      </c>
      <c r="F20" s="230">
        <f t="shared" ref="F20:G20" si="5">SUM(F21:F22)</f>
        <v>350</v>
      </c>
      <c r="G20" s="230">
        <f t="shared" si="5"/>
        <v>5815</v>
      </c>
      <c r="H20" s="158" t="s">
        <v>35</v>
      </c>
      <c r="I20" s="244" t="s">
        <v>6</v>
      </c>
      <c r="O20" s="18" t="s">
        <v>22</v>
      </c>
      <c r="P20" s="55">
        <v>13.351419436101153</v>
      </c>
      <c r="Q20" s="55">
        <v>77.591463414634148</v>
      </c>
      <c r="R20" s="55">
        <v>5.3577371048252918</v>
      </c>
    </row>
    <row r="21" spans="1:18" s="245" customFormat="1">
      <c r="A21" s="76" t="s">
        <v>5</v>
      </c>
      <c r="B21" s="232" t="s">
        <v>35</v>
      </c>
      <c r="C21" s="161" t="s">
        <v>48</v>
      </c>
      <c r="D21" s="248" t="s">
        <v>49</v>
      </c>
      <c r="E21" s="161" t="s">
        <v>48</v>
      </c>
      <c r="F21" s="232" t="s">
        <v>49</v>
      </c>
      <c r="G21" s="232" t="s">
        <v>49</v>
      </c>
      <c r="H21" s="248" t="s">
        <v>35</v>
      </c>
      <c r="I21" s="135" t="s">
        <v>10</v>
      </c>
      <c r="O21" s="18" t="s">
        <v>251</v>
      </c>
      <c r="P21" s="55">
        <f>((D37-D27)/(D27))*100</f>
        <v>0.41029147790409437</v>
      </c>
      <c r="Q21" s="256">
        <f>((F37-F27)/(F27))*100</f>
        <v>6.0944206008583688</v>
      </c>
      <c r="R21" s="256">
        <f>((G37-G27)/(G27))*100</f>
        <v>4.3114339861023376</v>
      </c>
    </row>
    <row r="22" spans="1:18" s="245" customFormat="1">
      <c r="A22" s="77" t="s">
        <v>7</v>
      </c>
      <c r="B22" s="232" t="s">
        <v>35</v>
      </c>
      <c r="C22" s="162" t="s">
        <v>48</v>
      </c>
      <c r="D22" s="248">
        <v>10311</v>
      </c>
      <c r="E22" s="162" t="s">
        <v>48</v>
      </c>
      <c r="F22" s="232">
        <v>350</v>
      </c>
      <c r="G22" s="231">
        <v>5815</v>
      </c>
      <c r="H22" s="248" t="s">
        <v>35</v>
      </c>
      <c r="I22" s="135" t="s">
        <v>11</v>
      </c>
    </row>
    <row r="23" spans="1:18" s="245" customFormat="1">
      <c r="A23" s="69" t="s">
        <v>8</v>
      </c>
      <c r="B23" s="72" t="s">
        <v>35</v>
      </c>
      <c r="C23" s="158" t="s">
        <v>48</v>
      </c>
      <c r="D23" s="158">
        <f>SUM(D24:D25)</f>
        <v>10</v>
      </c>
      <c r="E23" s="158" t="s">
        <v>48</v>
      </c>
      <c r="F23" s="230">
        <f t="shared" ref="F23:G23" si="6">SUM(F24:F25)</f>
        <v>306</v>
      </c>
      <c r="G23" s="230">
        <f t="shared" si="6"/>
        <v>195</v>
      </c>
      <c r="H23" s="158" t="s">
        <v>35</v>
      </c>
      <c r="I23" s="244" t="s">
        <v>9</v>
      </c>
    </row>
    <row r="24" spans="1:18" s="245" customFormat="1">
      <c r="A24" s="76" t="s">
        <v>5</v>
      </c>
      <c r="B24" s="232" t="s">
        <v>35</v>
      </c>
      <c r="C24" s="161" t="s">
        <v>48</v>
      </c>
      <c r="D24" s="248" t="s">
        <v>49</v>
      </c>
      <c r="E24" s="161" t="s">
        <v>48</v>
      </c>
      <c r="F24" s="232" t="s">
        <v>49</v>
      </c>
      <c r="G24" s="232" t="s">
        <v>49</v>
      </c>
      <c r="H24" s="248" t="s">
        <v>35</v>
      </c>
      <c r="I24" s="135" t="s">
        <v>10</v>
      </c>
    </row>
    <row r="25" spans="1:18" s="245" customFormat="1">
      <c r="A25" s="77" t="s">
        <v>7</v>
      </c>
      <c r="B25" s="232" t="s">
        <v>35</v>
      </c>
      <c r="C25" s="162" t="s">
        <v>48</v>
      </c>
      <c r="D25" s="248">
        <v>10</v>
      </c>
      <c r="E25" s="162" t="s">
        <v>48</v>
      </c>
      <c r="F25" s="231">
        <v>306</v>
      </c>
      <c r="G25" s="231">
        <v>195</v>
      </c>
      <c r="H25" s="248" t="s">
        <v>35</v>
      </c>
      <c r="I25" s="135" t="s">
        <v>11</v>
      </c>
    </row>
    <row r="26" spans="1:18" ht="15.75">
      <c r="A26" s="12" t="s">
        <v>21</v>
      </c>
      <c r="B26" s="121"/>
      <c r="C26" s="174"/>
      <c r="D26" s="174"/>
      <c r="E26" s="174"/>
      <c r="F26" s="121"/>
      <c r="G26" s="121"/>
      <c r="H26" s="121"/>
      <c r="I26" s="14" t="s">
        <v>22</v>
      </c>
    </row>
    <row r="27" spans="1:18" s="245" customFormat="1">
      <c r="A27" s="69" t="s">
        <v>40</v>
      </c>
      <c r="B27" s="72" t="s">
        <v>35</v>
      </c>
      <c r="C27" s="158" t="s">
        <v>48</v>
      </c>
      <c r="D27" s="158">
        <f>SUM(D28:D29)</f>
        <v>11699</v>
      </c>
      <c r="E27" s="158" t="s">
        <v>48</v>
      </c>
      <c r="F27" s="72">
        <f t="shared" ref="F27:G27" si="7">SUM(F28:F29)</f>
        <v>1165</v>
      </c>
      <c r="G27" s="72">
        <f t="shared" si="7"/>
        <v>6332</v>
      </c>
      <c r="H27" s="158" t="s">
        <v>35</v>
      </c>
      <c r="I27" s="244" t="s">
        <v>0</v>
      </c>
      <c r="P27" s="245" t="s">
        <v>433</v>
      </c>
      <c r="Q27" s="245" t="s">
        <v>432</v>
      </c>
    </row>
    <row r="28" spans="1:18" s="245" customFormat="1">
      <c r="A28" s="76" t="s">
        <v>5</v>
      </c>
      <c r="B28" s="72" t="s">
        <v>35</v>
      </c>
      <c r="C28" s="159" t="s">
        <v>48</v>
      </c>
      <c r="D28" s="158">
        <f>SUM(D31,D34)</f>
        <v>0</v>
      </c>
      <c r="E28" s="159" t="s">
        <v>48</v>
      </c>
      <c r="F28" s="72">
        <f t="shared" ref="F28:G29" si="8">SUM(F31,F34)</f>
        <v>0</v>
      </c>
      <c r="G28" s="72">
        <f t="shared" si="8"/>
        <v>0</v>
      </c>
      <c r="H28" s="158" t="s">
        <v>35</v>
      </c>
      <c r="I28" s="135" t="s">
        <v>10</v>
      </c>
      <c r="O28" s="245" t="s">
        <v>252</v>
      </c>
      <c r="P28" s="245">
        <v>63.7</v>
      </c>
      <c r="Q28" s="245">
        <v>36.299999999999997</v>
      </c>
    </row>
    <row r="29" spans="1:18" s="245" customFormat="1">
      <c r="A29" s="77" t="s">
        <v>7</v>
      </c>
      <c r="B29" s="72" t="s">
        <v>35</v>
      </c>
      <c r="C29" s="160" t="s">
        <v>48</v>
      </c>
      <c r="D29" s="158">
        <f>SUM(D32,D35)</f>
        <v>11699</v>
      </c>
      <c r="E29" s="160" t="s">
        <v>48</v>
      </c>
      <c r="F29" s="72">
        <f t="shared" si="8"/>
        <v>1165</v>
      </c>
      <c r="G29" s="72">
        <f t="shared" si="8"/>
        <v>6332</v>
      </c>
      <c r="H29" s="158" t="s">
        <v>35</v>
      </c>
      <c r="I29" s="135" t="s">
        <v>11</v>
      </c>
      <c r="O29" s="245" t="s">
        <v>399</v>
      </c>
      <c r="P29" s="245">
        <v>59.4</v>
      </c>
      <c r="Q29" s="245">
        <v>40.6</v>
      </c>
    </row>
    <row r="30" spans="1:18" s="245" customFormat="1">
      <c r="A30" s="69" t="s">
        <v>4</v>
      </c>
      <c r="B30" s="72" t="s">
        <v>35</v>
      </c>
      <c r="C30" s="158" t="s">
        <v>48</v>
      </c>
      <c r="D30" s="158">
        <f>SUM(D31:D32)</f>
        <v>11689</v>
      </c>
      <c r="E30" s="158" t="s">
        <v>48</v>
      </c>
      <c r="F30" s="230">
        <f t="shared" ref="F30:G30" si="9">SUM(F31:F32)</f>
        <v>660</v>
      </c>
      <c r="G30" s="230">
        <f t="shared" si="9"/>
        <v>6131</v>
      </c>
      <c r="H30" s="158" t="s">
        <v>35</v>
      </c>
      <c r="I30" s="244" t="s">
        <v>6</v>
      </c>
    </row>
    <row r="31" spans="1:18" s="245" customFormat="1">
      <c r="A31" s="76" t="s">
        <v>5</v>
      </c>
      <c r="B31" s="232" t="s">
        <v>35</v>
      </c>
      <c r="C31" s="161" t="s">
        <v>48</v>
      </c>
      <c r="D31" s="248" t="s">
        <v>49</v>
      </c>
      <c r="E31" s="161" t="s">
        <v>48</v>
      </c>
      <c r="F31" s="232" t="s">
        <v>49</v>
      </c>
      <c r="G31" s="232" t="s">
        <v>49</v>
      </c>
      <c r="H31" s="248" t="s">
        <v>35</v>
      </c>
      <c r="I31" s="135" t="s">
        <v>10</v>
      </c>
    </row>
    <row r="32" spans="1:18" s="245" customFormat="1">
      <c r="A32" s="77" t="s">
        <v>7</v>
      </c>
      <c r="B32" s="232" t="s">
        <v>35</v>
      </c>
      <c r="C32" s="162" t="s">
        <v>48</v>
      </c>
      <c r="D32" s="248">
        <v>11689</v>
      </c>
      <c r="E32" s="162" t="s">
        <v>48</v>
      </c>
      <c r="F32" s="232">
        <v>660</v>
      </c>
      <c r="G32" s="231">
        <v>6131</v>
      </c>
      <c r="H32" s="248" t="s">
        <v>35</v>
      </c>
      <c r="I32" s="135" t="s">
        <v>11</v>
      </c>
    </row>
    <row r="33" spans="1:10" s="245" customFormat="1">
      <c r="A33" s="69" t="s">
        <v>8</v>
      </c>
      <c r="B33" s="72" t="s">
        <v>35</v>
      </c>
      <c r="C33" s="158" t="s">
        <v>48</v>
      </c>
      <c r="D33" s="158">
        <f>SUM(D34:D35)</f>
        <v>10</v>
      </c>
      <c r="E33" s="158" t="s">
        <v>48</v>
      </c>
      <c r="F33" s="230">
        <f t="shared" ref="F33:G33" si="10">SUM(F34:F35)</f>
        <v>505</v>
      </c>
      <c r="G33" s="230">
        <f t="shared" si="10"/>
        <v>201</v>
      </c>
      <c r="H33" s="158" t="s">
        <v>35</v>
      </c>
      <c r="I33" s="244" t="s">
        <v>9</v>
      </c>
    </row>
    <row r="34" spans="1:10" s="245" customFormat="1">
      <c r="A34" s="76" t="s">
        <v>5</v>
      </c>
      <c r="B34" s="232" t="s">
        <v>35</v>
      </c>
      <c r="C34" s="161" t="s">
        <v>48</v>
      </c>
      <c r="D34" s="248" t="s">
        <v>49</v>
      </c>
      <c r="E34" s="161" t="s">
        <v>48</v>
      </c>
      <c r="F34" s="232" t="s">
        <v>49</v>
      </c>
      <c r="G34" s="232" t="s">
        <v>49</v>
      </c>
      <c r="H34" s="248" t="s">
        <v>35</v>
      </c>
      <c r="I34" s="135" t="s">
        <v>10</v>
      </c>
    </row>
    <row r="35" spans="1:10" s="245" customFormat="1">
      <c r="A35" s="77" t="s">
        <v>7</v>
      </c>
      <c r="B35" s="79" t="s">
        <v>35</v>
      </c>
      <c r="C35" s="162" t="s">
        <v>48</v>
      </c>
      <c r="D35" s="162">
        <v>10</v>
      </c>
      <c r="E35" s="162" t="s">
        <v>48</v>
      </c>
      <c r="F35" s="79">
        <v>505</v>
      </c>
      <c r="G35" s="79">
        <v>201</v>
      </c>
      <c r="H35" s="79" t="s">
        <v>35</v>
      </c>
      <c r="I35" s="135" t="s">
        <v>11</v>
      </c>
    </row>
    <row r="36" spans="1:10" ht="15.75">
      <c r="A36" s="12" t="s">
        <v>252</v>
      </c>
      <c r="B36" s="121"/>
      <c r="C36" s="174"/>
      <c r="D36" s="174"/>
      <c r="E36" s="174"/>
      <c r="F36" s="121"/>
      <c r="G36" s="121"/>
      <c r="H36" s="121"/>
      <c r="I36" s="14" t="s">
        <v>251</v>
      </c>
    </row>
    <row r="37" spans="1:10" s="245" customFormat="1">
      <c r="A37" s="69" t="s">
        <v>40</v>
      </c>
      <c r="B37" s="72">
        <f t="shared" ref="B37" si="11">SUM(B38:B39)</f>
        <v>2497</v>
      </c>
      <c r="C37" s="158" t="s">
        <v>48</v>
      </c>
      <c r="D37" s="158">
        <f>SUM(D38:D39)</f>
        <v>11747</v>
      </c>
      <c r="E37" s="158" t="s">
        <v>48</v>
      </c>
      <c r="F37" s="72">
        <f t="shared" ref="F37:G37" si="12">SUM(F38:F39)</f>
        <v>1236</v>
      </c>
      <c r="G37" s="72">
        <f t="shared" si="12"/>
        <v>6605</v>
      </c>
      <c r="H37" s="158" t="s">
        <v>35</v>
      </c>
      <c r="I37" s="244" t="s">
        <v>0</v>
      </c>
    </row>
    <row r="38" spans="1:10" s="245" customFormat="1">
      <c r="A38" s="76" t="s">
        <v>5</v>
      </c>
      <c r="B38" s="72">
        <f t="shared" ref="B38:B39" si="13">SUM(B41,B44)</f>
        <v>0</v>
      </c>
      <c r="C38" s="159" t="s">
        <v>48</v>
      </c>
      <c r="D38" s="248">
        <f>SUM(D41,D44)</f>
        <v>0</v>
      </c>
      <c r="E38" s="159" t="s">
        <v>48</v>
      </c>
      <c r="F38" s="72">
        <f t="shared" ref="F38:G39" si="14">SUM(F41,F44)</f>
        <v>0</v>
      </c>
      <c r="G38" s="72">
        <f t="shared" si="14"/>
        <v>0</v>
      </c>
      <c r="H38" s="158" t="s">
        <v>35</v>
      </c>
      <c r="I38" s="135" t="s">
        <v>10</v>
      </c>
    </row>
    <row r="39" spans="1:10" s="245" customFormat="1">
      <c r="A39" s="77" t="s">
        <v>7</v>
      </c>
      <c r="B39" s="72">
        <f t="shared" si="13"/>
        <v>2497</v>
      </c>
      <c r="C39" s="160" t="s">
        <v>48</v>
      </c>
      <c r="D39" s="158">
        <v>11747</v>
      </c>
      <c r="E39" s="160" t="s">
        <v>48</v>
      </c>
      <c r="F39" s="72">
        <f t="shared" si="14"/>
        <v>1236</v>
      </c>
      <c r="G39" s="72">
        <f t="shared" si="14"/>
        <v>6605</v>
      </c>
      <c r="H39" s="158" t="s">
        <v>35</v>
      </c>
      <c r="I39" s="135" t="s">
        <v>11</v>
      </c>
    </row>
    <row r="40" spans="1:10" s="245" customFormat="1">
      <c r="A40" s="69" t="s">
        <v>4</v>
      </c>
      <c r="B40" s="72">
        <f t="shared" ref="B40" si="15">SUM(B41:B42)</f>
        <v>1590</v>
      </c>
      <c r="C40" s="158" t="s">
        <v>48</v>
      </c>
      <c r="D40" s="158" t="s">
        <v>34</v>
      </c>
      <c r="E40" s="158" t="s">
        <v>48</v>
      </c>
      <c r="F40" s="230">
        <f t="shared" ref="F40:G40" si="16">SUM(F41:F42)</f>
        <v>717</v>
      </c>
      <c r="G40" s="230">
        <f t="shared" si="16"/>
        <v>6405</v>
      </c>
      <c r="H40" s="158" t="s">
        <v>35</v>
      </c>
      <c r="I40" s="244" t="s">
        <v>6</v>
      </c>
    </row>
    <row r="41" spans="1:10" s="245" customFormat="1">
      <c r="A41" s="76" t="s">
        <v>5</v>
      </c>
      <c r="B41" s="232">
        <v>0</v>
      </c>
      <c r="C41" s="161" t="s">
        <v>48</v>
      </c>
      <c r="D41" s="248" t="s">
        <v>34</v>
      </c>
      <c r="E41" s="161" t="s">
        <v>48</v>
      </c>
      <c r="F41" s="232">
        <v>0</v>
      </c>
      <c r="G41" s="232">
        <v>0</v>
      </c>
      <c r="H41" s="248" t="s">
        <v>35</v>
      </c>
      <c r="I41" s="135" t="s">
        <v>10</v>
      </c>
    </row>
    <row r="42" spans="1:10" s="245" customFormat="1">
      <c r="A42" s="77" t="s">
        <v>7</v>
      </c>
      <c r="B42" s="232">
        <v>1590</v>
      </c>
      <c r="C42" s="162" t="s">
        <v>48</v>
      </c>
      <c r="D42" s="248" t="s">
        <v>34</v>
      </c>
      <c r="E42" s="162" t="s">
        <v>48</v>
      </c>
      <c r="F42" s="232">
        <v>717</v>
      </c>
      <c r="G42" s="231">
        <v>6405</v>
      </c>
      <c r="H42" s="248" t="s">
        <v>35</v>
      </c>
      <c r="I42" s="135" t="s">
        <v>11</v>
      </c>
    </row>
    <row r="43" spans="1:10" s="245" customFormat="1">
      <c r="A43" s="69" t="s">
        <v>8</v>
      </c>
      <c r="B43" s="72">
        <f t="shared" ref="B43" si="17">SUM(B44:B45)</f>
        <v>907</v>
      </c>
      <c r="C43" s="158" t="s">
        <v>48</v>
      </c>
      <c r="D43" s="158" t="s">
        <v>34</v>
      </c>
      <c r="E43" s="158" t="s">
        <v>48</v>
      </c>
      <c r="F43" s="230">
        <f t="shared" ref="F43:G43" si="18">SUM(F44:F45)</f>
        <v>519</v>
      </c>
      <c r="G43" s="230">
        <f t="shared" si="18"/>
        <v>200</v>
      </c>
      <c r="H43" s="158" t="s">
        <v>35</v>
      </c>
      <c r="I43" s="244" t="s">
        <v>9</v>
      </c>
    </row>
    <row r="44" spans="1:10" s="245" customFormat="1">
      <c r="A44" s="76" t="s">
        <v>5</v>
      </c>
      <c r="B44" s="232">
        <v>0</v>
      </c>
      <c r="C44" s="161" t="s">
        <v>48</v>
      </c>
      <c r="D44" s="248" t="s">
        <v>34</v>
      </c>
      <c r="E44" s="161" t="s">
        <v>48</v>
      </c>
      <c r="F44" s="232">
        <v>0</v>
      </c>
      <c r="G44" s="232">
        <v>0</v>
      </c>
      <c r="H44" s="248" t="s">
        <v>35</v>
      </c>
      <c r="I44" s="135" t="s">
        <v>10</v>
      </c>
    </row>
    <row r="45" spans="1:10" s="245" customFormat="1">
      <c r="A45" s="77" t="s">
        <v>7</v>
      </c>
      <c r="B45" s="79">
        <v>907</v>
      </c>
      <c r="C45" s="162" t="s">
        <v>48</v>
      </c>
      <c r="D45" s="162" t="s">
        <v>34</v>
      </c>
      <c r="E45" s="162" t="s">
        <v>48</v>
      </c>
      <c r="F45" s="79">
        <v>519</v>
      </c>
      <c r="G45" s="79">
        <v>200</v>
      </c>
      <c r="H45" s="79" t="s">
        <v>35</v>
      </c>
      <c r="I45" s="135" t="s">
        <v>11</v>
      </c>
      <c r="J45" s="252"/>
    </row>
    <row r="46" spans="1:10" s="245" customFormat="1" ht="15.75">
      <c r="A46" s="12" t="s">
        <v>399</v>
      </c>
      <c r="B46" s="121"/>
      <c r="C46" s="174"/>
      <c r="D46" s="174"/>
      <c r="E46" s="174"/>
      <c r="F46" s="121"/>
      <c r="G46" s="121"/>
      <c r="H46" s="121"/>
      <c r="I46" s="14" t="s">
        <v>400</v>
      </c>
      <c r="J46" s="252"/>
    </row>
    <row r="47" spans="1:10" s="245" customFormat="1">
      <c r="A47" s="69" t="s">
        <v>40</v>
      </c>
      <c r="B47" s="72">
        <f t="shared" ref="B47" si="19">SUM(B48:B49)</f>
        <v>2367</v>
      </c>
      <c r="C47" s="158" t="s">
        <v>48</v>
      </c>
      <c r="D47" s="158"/>
      <c r="E47" s="387">
        <v>190</v>
      </c>
      <c r="F47" s="72">
        <f>SUM(F53,F50)</f>
        <v>1246</v>
      </c>
      <c r="G47" s="72">
        <f>SUM(G53,G50)</f>
        <v>6672</v>
      </c>
      <c r="H47" s="158"/>
      <c r="I47" s="244" t="s">
        <v>0</v>
      </c>
      <c r="J47" s="252"/>
    </row>
    <row r="48" spans="1:10" s="245" customFormat="1">
      <c r="A48" s="76" t="s">
        <v>5</v>
      </c>
      <c r="B48" s="72">
        <f t="shared" ref="B48:B49" si="20">SUM(B51,B54)</f>
        <v>17</v>
      </c>
      <c r="C48" s="159" t="s">
        <v>48</v>
      </c>
      <c r="D48" s="248"/>
      <c r="E48" s="387">
        <v>0</v>
      </c>
      <c r="F48" s="72">
        <f>SUM(F51,F54)</f>
        <v>0</v>
      </c>
      <c r="G48" s="72">
        <f>SUM(G51,G54)</f>
        <v>0</v>
      </c>
      <c r="H48" s="158"/>
      <c r="I48" s="135" t="s">
        <v>10</v>
      </c>
      <c r="J48" s="252"/>
    </row>
    <row r="49" spans="1:10" s="245" customFormat="1">
      <c r="A49" s="77" t="s">
        <v>7</v>
      </c>
      <c r="B49" s="72">
        <f t="shared" si="20"/>
        <v>2350</v>
      </c>
      <c r="C49" s="160" t="s">
        <v>48</v>
      </c>
      <c r="D49" s="158"/>
      <c r="E49" s="387">
        <v>190</v>
      </c>
      <c r="F49" s="72">
        <f>SUM(F52,F55)</f>
        <v>1246</v>
      </c>
      <c r="G49" s="72">
        <f>SUM(G52,G55)</f>
        <v>6672</v>
      </c>
      <c r="H49" s="158"/>
      <c r="I49" s="135" t="s">
        <v>11</v>
      </c>
      <c r="J49" s="252"/>
    </row>
    <row r="50" spans="1:10" s="245" customFormat="1">
      <c r="A50" s="69" t="s">
        <v>4</v>
      </c>
      <c r="B50" s="72">
        <f t="shared" ref="B50" si="21">SUM(B51:B52)</f>
        <v>1405</v>
      </c>
      <c r="C50" s="158" t="s">
        <v>48</v>
      </c>
      <c r="D50" s="158"/>
      <c r="E50" s="387" t="s">
        <v>34</v>
      </c>
      <c r="F50" s="230">
        <f>SUM(F51:F52)</f>
        <v>750</v>
      </c>
      <c r="G50" s="230">
        <f>SUM(G51:G52)</f>
        <v>6459</v>
      </c>
      <c r="H50" s="158"/>
      <c r="I50" s="244" t="s">
        <v>6</v>
      </c>
      <c r="J50" s="252"/>
    </row>
    <row r="51" spans="1:10" s="245" customFormat="1">
      <c r="A51" s="76" t="s">
        <v>5</v>
      </c>
      <c r="B51" s="232">
        <v>0</v>
      </c>
      <c r="C51" s="161" t="s">
        <v>48</v>
      </c>
      <c r="D51" s="248"/>
      <c r="E51" s="388" t="s">
        <v>34</v>
      </c>
      <c r="F51" s="232">
        <v>0</v>
      </c>
      <c r="G51" s="232">
        <v>0</v>
      </c>
      <c r="H51" s="248"/>
      <c r="I51" s="135" t="s">
        <v>10</v>
      </c>
      <c r="J51" s="252"/>
    </row>
    <row r="52" spans="1:10" s="245" customFormat="1">
      <c r="A52" s="77" t="s">
        <v>7</v>
      </c>
      <c r="B52" s="232">
        <v>1405</v>
      </c>
      <c r="C52" s="162" t="s">
        <v>48</v>
      </c>
      <c r="D52" s="248"/>
      <c r="E52" s="388" t="s">
        <v>34</v>
      </c>
      <c r="F52" s="232">
        <v>750</v>
      </c>
      <c r="G52" s="231">
        <v>6459</v>
      </c>
      <c r="H52" s="248"/>
      <c r="I52" s="135" t="s">
        <v>11</v>
      </c>
      <c r="J52" s="252"/>
    </row>
    <row r="53" spans="1:10" s="245" customFormat="1">
      <c r="A53" s="69" t="s">
        <v>8</v>
      </c>
      <c r="B53" s="72">
        <f t="shared" ref="B53" si="22">SUM(B54:B55)</f>
        <v>962</v>
      </c>
      <c r="C53" s="158" t="s">
        <v>48</v>
      </c>
      <c r="D53" s="158"/>
      <c r="E53" s="387" t="s">
        <v>34</v>
      </c>
      <c r="F53" s="230">
        <f>SUM(F54:F55)</f>
        <v>496</v>
      </c>
      <c r="G53" s="230">
        <f>SUM(G54:G55)</f>
        <v>213</v>
      </c>
      <c r="H53" s="158"/>
      <c r="I53" s="244" t="s">
        <v>9</v>
      </c>
      <c r="J53" s="252"/>
    </row>
    <row r="54" spans="1:10" s="245" customFormat="1">
      <c r="A54" s="76" t="s">
        <v>5</v>
      </c>
      <c r="B54" s="232">
        <v>17</v>
      </c>
      <c r="C54" s="161" t="s">
        <v>48</v>
      </c>
      <c r="D54" s="248"/>
      <c r="E54" s="388" t="s">
        <v>34</v>
      </c>
      <c r="F54" s="232">
        <v>0</v>
      </c>
      <c r="G54" s="232">
        <v>0</v>
      </c>
      <c r="H54" s="248"/>
      <c r="I54" s="135" t="s">
        <v>10</v>
      </c>
      <c r="J54" s="252"/>
    </row>
    <row r="55" spans="1:10" s="245" customFormat="1">
      <c r="A55" s="77" t="s">
        <v>7</v>
      </c>
      <c r="B55" s="79">
        <v>945</v>
      </c>
      <c r="C55" s="162" t="s">
        <v>48</v>
      </c>
      <c r="D55" s="162"/>
      <c r="E55" s="361" t="s">
        <v>34</v>
      </c>
      <c r="F55" s="79">
        <v>496</v>
      </c>
      <c r="G55" s="79">
        <v>213</v>
      </c>
      <c r="H55" s="79"/>
      <c r="I55" s="135" t="s">
        <v>11</v>
      </c>
      <c r="J55" s="252"/>
    </row>
    <row r="56" spans="1:10" s="245" customFormat="1" ht="15.75">
      <c r="A56" s="12" t="s">
        <v>406</v>
      </c>
      <c r="B56" s="121"/>
      <c r="C56" s="174"/>
      <c r="D56" s="174"/>
      <c r="E56" s="122"/>
      <c r="F56" s="121"/>
      <c r="G56" s="121"/>
      <c r="H56" s="121"/>
      <c r="I56" s="14" t="s">
        <v>409</v>
      </c>
      <c r="J56" s="252"/>
    </row>
    <row r="57" spans="1:10" s="245" customFormat="1">
      <c r="A57" s="69" t="s">
        <v>40</v>
      </c>
      <c r="B57" s="72">
        <v>2282</v>
      </c>
      <c r="C57" s="158" t="s">
        <v>48</v>
      </c>
      <c r="D57" s="158"/>
      <c r="E57" s="387">
        <v>186</v>
      </c>
      <c r="F57" s="72">
        <f>SUM(F58:F59)</f>
        <v>1280</v>
      </c>
      <c r="G57" s="72">
        <f>SUM(G58:G59)</f>
        <v>7140</v>
      </c>
      <c r="H57" s="158"/>
      <c r="I57" s="244" t="s">
        <v>0</v>
      </c>
      <c r="J57" s="252"/>
    </row>
    <row r="58" spans="1:10" s="245" customFormat="1">
      <c r="A58" s="76" t="s">
        <v>5</v>
      </c>
      <c r="B58" s="72">
        <v>14</v>
      </c>
      <c r="C58" s="159" t="s">
        <v>48</v>
      </c>
      <c r="D58" s="248"/>
      <c r="E58" s="387">
        <v>0</v>
      </c>
      <c r="F58" s="72">
        <f>SUM(F61,F64)</f>
        <v>0</v>
      </c>
      <c r="G58" s="72">
        <f>SUM(G61,G64)</f>
        <v>0</v>
      </c>
      <c r="H58" s="158"/>
      <c r="I58" s="135" t="s">
        <v>10</v>
      </c>
      <c r="J58" s="252"/>
    </row>
    <row r="59" spans="1:10" s="245" customFormat="1">
      <c r="A59" s="77" t="s">
        <v>7</v>
      </c>
      <c r="B59" s="72">
        <v>2268</v>
      </c>
      <c r="C59" s="160" t="s">
        <v>48</v>
      </c>
      <c r="D59" s="158"/>
      <c r="E59" s="387">
        <v>186</v>
      </c>
      <c r="F59" s="72">
        <f>SUM(F62,F65)</f>
        <v>1280</v>
      </c>
      <c r="G59" s="72">
        <f>SUM(G62,G65)</f>
        <v>7140</v>
      </c>
      <c r="H59" s="158"/>
      <c r="I59" s="135" t="s">
        <v>11</v>
      </c>
      <c r="J59" s="252"/>
    </row>
    <row r="60" spans="1:10" s="245" customFormat="1">
      <c r="A60" s="69" t="s">
        <v>4</v>
      </c>
      <c r="B60" s="72" t="s">
        <v>34</v>
      </c>
      <c r="C60" s="158" t="s">
        <v>48</v>
      </c>
      <c r="D60" s="158"/>
      <c r="E60" s="387" t="s">
        <v>34</v>
      </c>
      <c r="F60" s="230">
        <f>SUM(F61:F62)</f>
        <v>763</v>
      </c>
      <c r="G60" s="230">
        <f>SUM(G61:G62)</f>
        <v>6931</v>
      </c>
      <c r="H60" s="158"/>
      <c r="I60" s="244" t="s">
        <v>6</v>
      </c>
      <c r="J60" s="252"/>
    </row>
    <row r="61" spans="1:10" s="245" customFormat="1">
      <c r="A61" s="76" t="s">
        <v>5</v>
      </c>
      <c r="B61" s="232" t="s">
        <v>34</v>
      </c>
      <c r="C61" s="161" t="s">
        <v>48</v>
      </c>
      <c r="D61" s="248"/>
      <c r="E61" s="388" t="s">
        <v>34</v>
      </c>
      <c r="F61" s="232">
        <v>0</v>
      </c>
      <c r="G61" s="232">
        <v>0</v>
      </c>
      <c r="H61" s="248"/>
      <c r="I61" s="135" t="s">
        <v>10</v>
      </c>
      <c r="J61" s="252"/>
    </row>
    <row r="62" spans="1:10" s="245" customFormat="1">
      <c r="A62" s="77" t="s">
        <v>7</v>
      </c>
      <c r="B62" s="232" t="s">
        <v>34</v>
      </c>
      <c r="C62" s="162" t="s">
        <v>48</v>
      </c>
      <c r="D62" s="248"/>
      <c r="E62" s="388" t="s">
        <v>34</v>
      </c>
      <c r="F62" s="232">
        <v>763</v>
      </c>
      <c r="G62" s="231">
        <v>6931</v>
      </c>
      <c r="H62" s="248"/>
      <c r="I62" s="135" t="s">
        <v>11</v>
      </c>
      <c r="J62" s="252"/>
    </row>
    <row r="63" spans="1:10" s="245" customFormat="1">
      <c r="A63" s="69" t="s">
        <v>8</v>
      </c>
      <c r="B63" s="72" t="s">
        <v>34</v>
      </c>
      <c r="C63" s="158" t="s">
        <v>48</v>
      </c>
      <c r="D63" s="158"/>
      <c r="E63" s="387" t="s">
        <v>34</v>
      </c>
      <c r="F63" s="230">
        <f>SUM(F64:F65)</f>
        <v>517</v>
      </c>
      <c r="G63" s="230">
        <f>SUM(G64:G65)</f>
        <v>209</v>
      </c>
      <c r="H63" s="158"/>
      <c r="I63" s="244" t="s">
        <v>9</v>
      </c>
      <c r="J63" s="252"/>
    </row>
    <row r="64" spans="1:10" s="245" customFormat="1">
      <c r="A64" s="76" t="s">
        <v>5</v>
      </c>
      <c r="B64" s="232" t="s">
        <v>34</v>
      </c>
      <c r="C64" s="161" t="s">
        <v>48</v>
      </c>
      <c r="D64" s="248"/>
      <c r="E64" s="388" t="s">
        <v>34</v>
      </c>
      <c r="F64" s="232">
        <v>0</v>
      </c>
      <c r="G64" s="232">
        <v>0</v>
      </c>
      <c r="H64" s="248"/>
      <c r="I64" s="135" t="s">
        <v>10</v>
      </c>
      <c r="J64" s="252"/>
    </row>
    <row r="65" spans="1:13" s="245" customFormat="1" ht="15.75" thickBot="1">
      <c r="A65" s="80" t="s">
        <v>7</v>
      </c>
      <c r="B65" s="81" t="s">
        <v>34</v>
      </c>
      <c r="C65" s="81" t="s">
        <v>48</v>
      </c>
      <c r="D65" s="164"/>
      <c r="E65" s="352" t="s">
        <v>34</v>
      </c>
      <c r="F65" s="81">
        <v>517</v>
      </c>
      <c r="G65" s="81">
        <v>209</v>
      </c>
      <c r="H65" s="81"/>
      <c r="I65" s="136" t="s">
        <v>11</v>
      </c>
      <c r="J65" s="252"/>
    </row>
    <row r="66" spans="1:13" ht="15.75" thickTop="1">
      <c r="A66" s="212" t="s">
        <v>47</v>
      </c>
      <c r="B66" s="2"/>
      <c r="C66" s="2"/>
      <c r="D66" s="2"/>
      <c r="E66" s="2"/>
      <c r="F66" s="2"/>
      <c r="G66" s="2"/>
      <c r="H66" s="2"/>
      <c r="I66" s="213" t="s">
        <v>208</v>
      </c>
    </row>
    <row r="67" spans="1:13" s="253" customFormat="1" ht="30" customHeight="1">
      <c r="A67" s="228" t="s">
        <v>336</v>
      </c>
      <c r="B67" s="228"/>
      <c r="C67" s="228"/>
      <c r="D67" s="228"/>
      <c r="E67" s="228"/>
      <c r="F67" s="228"/>
      <c r="G67" s="228"/>
      <c r="H67" s="228"/>
      <c r="I67" s="228"/>
      <c r="K67" s="225"/>
      <c r="L67" s="225"/>
    </row>
    <row r="68" spans="1:13" s="254" customFormat="1" ht="30" customHeight="1">
      <c r="A68" s="229" t="s">
        <v>337</v>
      </c>
      <c r="B68" s="229"/>
      <c r="C68" s="229"/>
      <c r="D68" s="229"/>
      <c r="E68" s="229"/>
      <c r="F68" s="229"/>
      <c r="G68" s="229"/>
      <c r="H68" s="229"/>
      <c r="I68" s="229"/>
      <c r="M68" s="255"/>
    </row>
    <row r="83" spans="1:13">
      <c r="B83" s="212" t="s">
        <v>47</v>
      </c>
      <c r="C83" s="2"/>
      <c r="D83" s="2"/>
      <c r="E83" s="2"/>
      <c r="F83" s="2"/>
      <c r="G83" s="2"/>
      <c r="H83" s="213" t="s">
        <v>208</v>
      </c>
    </row>
    <row r="85" spans="1:13" s="253" customFormat="1" ht="30" customHeight="1">
      <c r="A85" s="228" t="s">
        <v>338</v>
      </c>
      <c r="B85" s="228"/>
      <c r="C85" s="228"/>
      <c r="D85" s="228"/>
      <c r="E85" s="228"/>
      <c r="F85" s="228"/>
      <c r="G85" s="228"/>
      <c r="H85" s="228"/>
      <c r="I85" s="228"/>
      <c r="K85" s="225"/>
      <c r="L85" s="225"/>
    </row>
    <row r="86" spans="1:13" s="254" customFormat="1" ht="30" customHeight="1">
      <c r="A86" s="229" t="s">
        <v>339</v>
      </c>
      <c r="B86" s="229"/>
      <c r="C86" s="229"/>
      <c r="D86" s="229"/>
      <c r="E86" s="229"/>
      <c r="F86" s="229"/>
      <c r="G86" s="229"/>
      <c r="H86" s="229"/>
      <c r="I86" s="229"/>
      <c r="M86" s="255"/>
    </row>
    <row r="101" spans="2:8">
      <c r="B101" s="212" t="s">
        <v>47</v>
      </c>
      <c r="C101" s="2"/>
      <c r="D101" s="2"/>
      <c r="E101" s="2"/>
      <c r="F101" s="2"/>
      <c r="G101" s="2"/>
      <c r="H101" s="213" t="s">
        <v>208</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9" orientation="portrait" r:id="rId1"/>
  <rowBreaks count="2" manualBreakCount="2">
    <brk id="35" max="8" man="1"/>
    <brk id="66" max="8" man="1"/>
  </rowBreaks>
  <colBreaks count="2" manualBreakCount="2">
    <brk id="9" max="1048575" man="1"/>
    <brk id="13"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showGridLines="0" rightToLeft="1" view="pageBreakPreview" zoomScaleNormal="100" zoomScaleSheetLayoutView="100" workbookViewId="0">
      <selection activeCell="D37" sqref="D37"/>
    </sheetView>
  </sheetViews>
  <sheetFormatPr defaultRowHeight="15"/>
  <cols>
    <col min="1" max="1" width="13.7109375" customWidth="1"/>
    <col min="2" max="7" width="9.7109375" customWidth="1"/>
    <col min="8" max="8" width="12.7109375" customWidth="1"/>
    <col min="9" max="9" width="13.7109375" customWidth="1"/>
  </cols>
  <sheetData>
    <row r="1" spans="1:20" s="253" customFormat="1" ht="18.75">
      <c r="A1" s="228" t="s">
        <v>229</v>
      </c>
      <c r="B1" s="228"/>
      <c r="C1" s="228"/>
      <c r="D1" s="228"/>
      <c r="E1" s="228"/>
      <c r="F1" s="228"/>
      <c r="G1" s="228"/>
      <c r="H1" s="228"/>
      <c r="I1" s="228"/>
      <c r="K1" s="225"/>
    </row>
    <row r="2" spans="1:20" s="254" customFormat="1" ht="18">
      <c r="A2" s="229" t="s">
        <v>299</v>
      </c>
      <c r="B2" s="229"/>
      <c r="C2" s="229"/>
      <c r="D2" s="229"/>
      <c r="E2" s="229"/>
      <c r="F2" s="229"/>
      <c r="G2" s="229"/>
      <c r="H2" s="229"/>
      <c r="I2" s="229"/>
      <c r="K2" s="227"/>
      <c r="L2" s="227"/>
      <c r="M2" s="255"/>
    </row>
    <row r="3" spans="1:20" ht="15" customHeight="1">
      <c r="A3" s="10" t="s">
        <v>36</v>
      </c>
      <c r="B3" s="9"/>
      <c r="C3" s="4"/>
      <c r="D3" s="4"/>
      <c r="E3" s="8"/>
      <c r="F3" s="5"/>
      <c r="G3" s="5"/>
      <c r="H3" s="5"/>
      <c r="I3" s="11" t="s">
        <v>37</v>
      </c>
    </row>
    <row r="4" spans="1:20" ht="24" customHeight="1">
      <c r="A4" s="439" t="s">
        <v>15</v>
      </c>
      <c r="B4" s="215" t="s">
        <v>46</v>
      </c>
      <c r="C4" s="215" t="s">
        <v>45</v>
      </c>
      <c r="D4" s="215" t="s">
        <v>44</v>
      </c>
      <c r="E4" s="215" t="s">
        <v>43</v>
      </c>
      <c r="F4" s="215" t="s">
        <v>42</v>
      </c>
      <c r="G4" s="215" t="s">
        <v>41</v>
      </c>
      <c r="H4" s="440" t="s">
        <v>309</v>
      </c>
      <c r="I4" s="438" t="s">
        <v>16</v>
      </c>
      <c r="O4" s="2"/>
      <c r="P4" t="s">
        <v>45</v>
      </c>
      <c r="Q4" s="2" t="s">
        <v>44</v>
      </c>
      <c r="R4" s="2" t="s">
        <v>52</v>
      </c>
      <c r="S4" s="18" t="s">
        <v>53</v>
      </c>
      <c r="T4" s="18" t="s">
        <v>41</v>
      </c>
    </row>
    <row r="5" spans="1:20" ht="24" customHeight="1">
      <c r="A5" s="439"/>
      <c r="B5" s="216" t="s">
        <v>38</v>
      </c>
      <c r="C5" s="216" t="s">
        <v>17</v>
      </c>
      <c r="D5" s="216" t="s">
        <v>39</v>
      </c>
      <c r="E5" s="216" t="s">
        <v>18</v>
      </c>
      <c r="F5" s="216" t="s">
        <v>19</v>
      </c>
      <c r="G5" s="216" t="s">
        <v>20</v>
      </c>
      <c r="H5" s="440"/>
      <c r="I5" s="438"/>
      <c r="O5" s="2"/>
      <c r="P5" t="s">
        <v>17</v>
      </c>
      <c r="Q5" s="21" t="s">
        <v>39</v>
      </c>
      <c r="R5" s="21" t="s">
        <v>18</v>
      </c>
      <c r="S5" s="22" t="s">
        <v>19</v>
      </c>
      <c r="T5" s="22" t="s">
        <v>20</v>
      </c>
    </row>
    <row r="6" spans="1:20" ht="15.75">
      <c r="A6" s="12" t="s">
        <v>13</v>
      </c>
      <c r="B6" s="122"/>
      <c r="C6" s="122"/>
      <c r="D6" s="122"/>
      <c r="E6" s="122"/>
      <c r="F6" s="121"/>
      <c r="G6" s="121"/>
      <c r="H6" s="121"/>
      <c r="I6" s="15" t="s">
        <v>2</v>
      </c>
      <c r="O6" t="s">
        <v>1</v>
      </c>
      <c r="P6" s="34">
        <v>1.9</v>
      </c>
      <c r="Q6" s="24">
        <v>5.0999999999999996</v>
      </c>
      <c r="R6" s="34">
        <v>0.95</v>
      </c>
      <c r="S6" s="24">
        <v>1.5</v>
      </c>
      <c r="T6" s="24">
        <v>1.8</v>
      </c>
    </row>
    <row r="7" spans="1:20" s="245" customFormat="1">
      <c r="A7" s="69" t="s">
        <v>40</v>
      </c>
      <c r="B7" s="387" t="s">
        <v>35</v>
      </c>
      <c r="C7" s="387">
        <f>SUM(C8:C9)</f>
        <v>1987</v>
      </c>
      <c r="D7" s="387">
        <f t="shared" ref="D7:G7" si="0">SUM(D8:D9)</f>
        <v>5415</v>
      </c>
      <c r="E7" s="387">
        <f t="shared" si="0"/>
        <v>1597</v>
      </c>
      <c r="F7" s="387">
        <f t="shared" si="0"/>
        <v>2361</v>
      </c>
      <c r="G7" s="387">
        <f t="shared" si="0"/>
        <v>1888</v>
      </c>
      <c r="H7" s="158" t="s">
        <v>35</v>
      </c>
      <c r="I7" s="244" t="s">
        <v>0</v>
      </c>
      <c r="O7" s="18" t="s">
        <v>2</v>
      </c>
      <c r="P7" s="256">
        <v>2</v>
      </c>
      <c r="Q7" s="55">
        <v>5.4</v>
      </c>
      <c r="R7" s="256">
        <v>1</v>
      </c>
      <c r="S7" s="55">
        <v>2.4</v>
      </c>
      <c r="T7" s="55">
        <v>1.9</v>
      </c>
    </row>
    <row r="8" spans="1:20" s="245" customFormat="1">
      <c r="A8" s="76" t="s">
        <v>5</v>
      </c>
      <c r="B8" s="387" t="s">
        <v>35</v>
      </c>
      <c r="C8" s="387">
        <v>2</v>
      </c>
      <c r="D8" s="387">
        <f>SUM(D11,D14)</f>
        <v>0</v>
      </c>
      <c r="E8" s="387">
        <v>1</v>
      </c>
      <c r="F8" s="387">
        <f t="shared" ref="F8:G9" si="1">SUM(F11,F14)</f>
        <v>11</v>
      </c>
      <c r="G8" s="387">
        <f t="shared" si="1"/>
        <v>9</v>
      </c>
      <c r="H8" s="158" t="s">
        <v>35</v>
      </c>
      <c r="I8" s="135" t="s">
        <v>10</v>
      </c>
      <c r="O8" s="18" t="s">
        <v>3</v>
      </c>
      <c r="P8" s="256">
        <v>2.2999999999999998</v>
      </c>
      <c r="Q8" s="55">
        <v>7.1</v>
      </c>
      <c r="R8" s="256">
        <v>1.1000000000000001</v>
      </c>
      <c r="S8" s="55">
        <v>2.7</v>
      </c>
      <c r="T8" s="55">
        <v>2</v>
      </c>
    </row>
    <row r="9" spans="1:20" s="245" customFormat="1">
      <c r="A9" s="77" t="s">
        <v>7</v>
      </c>
      <c r="B9" s="387" t="s">
        <v>35</v>
      </c>
      <c r="C9" s="387">
        <v>1985</v>
      </c>
      <c r="D9" s="387">
        <f>SUM(D12,D15)</f>
        <v>5415</v>
      </c>
      <c r="E9" s="387">
        <v>1596</v>
      </c>
      <c r="F9" s="387">
        <f t="shared" si="1"/>
        <v>2350</v>
      </c>
      <c r="G9" s="387">
        <f t="shared" si="1"/>
        <v>1879</v>
      </c>
      <c r="H9" s="158" t="s">
        <v>35</v>
      </c>
      <c r="I9" s="135" t="s">
        <v>11</v>
      </c>
      <c r="O9" s="18" t="s">
        <v>22</v>
      </c>
      <c r="P9" s="256">
        <v>2.4</v>
      </c>
      <c r="Q9" s="256">
        <v>8.1</v>
      </c>
      <c r="R9" s="256">
        <v>1.3</v>
      </c>
      <c r="S9" s="55">
        <v>2.8</v>
      </c>
      <c r="T9" s="256">
        <v>2.1</v>
      </c>
    </row>
    <row r="10" spans="1:20" s="245" customFormat="1">
      <c r="A10" s="69" t="s">
        <v>4</v>
      </c>
      <c r="B10" s="387" t="s">
        <v>35</v>
      </c>
      <c r="C10" s="387" t="s">
        <v>34</v>
      </c>
      <c r="D10" s="387">
        <f>SUM(D11:D12)</f>
        <v>5043</v>
      </c>
      <c r="E10" s="387" t="s">
        <v>34</v>
      </c>
      <c r="F10" s="389">
        <f t="shared" ref="F10:G10" si="2">SUM(F11:F12)</f>
        <v>4</v>
      </c>
      <c r="G10" s="389">
        <f t="shared" si="2"/>
        <v>175</v>
      </c>
      <c r="H10" s="158" t="s">
        <v>35</v>
      </c>
      <c r="I10" s="244" t="s">
        <v>6</v>
      </c>
      <c r="O10" s="18" t="s">
        <v>251</v>
      </c>
      <c r="P10" s="256">
        <v>2.5</v>
      </c>
      <c r="Q10" s="256">
        <v>11.9</v>
      </c>
      <c r="R10" s="256">
        <v>2.2999999999999998</v>
      </c>
      <c r="S10" s="55">
        <v>3.2</v>
      </c>
      <c r="T10" s="256">
        <v>2.2000000000000002</v>
      </c>
    </row>
    <row r="11" spans="1:20" s="245" customFormat="1">
      <c r="A11" s="406" t="s">
        <v>5</v>
      </c>
      <c r="B11" s="388" t="s">
        <v>35</v>
      </c>
      <c r="C11" s="388" t="s">
        <v>34</v>
      </c>
      <c r="D11" s="388" t="s">
        <v>49</v>
      </c>
      <c r="E11" s="388" t="s">
        <v>34</v>
      </c>
      <c r="F11" s="388" t="s">
        <v>49</v>
      </c>
      <c r="G11" s="388" t="s">
        <v>49</v>
      </c>
      <c r="H11" s="248" t="s">
        <v>35</v>
      </c>
      <c r="I11" s="135" t="s">
        <v>10</v>
      </c>
    </row>
    <row r="12" spans="1:20" s="245" customFormat="1">
      <c r="A12" s="77" t="s">
        <v>7</v>
      </c>
      <c r="B12" s="388" t="s">
        <v>35</v>
      </c>
      <c r="C12" s="388" t="s">
        <v>34</v>
      </c>
      <c r="D12" s="388">
        <v>5043</v>
      </c>
      <c r="E12" s="388" t="s">
        <v>34</v>
      </c>
      <c r="F12" s="390">
        <v>4</v>
      </c>
      <c r="G12" s="390">
        <v>175</v>
      </c>
      <c r="H12" s="248" t="s">
        <v>35</v>
      </c>
      <c r="I12" s="135" t="s">
        <v>11</v>
      </c>
    </row>
    <row r="13" spans="1:20" s="245" customFormat="1">
      <c r="A13" s="69" t="s">
        <v>8</v>
      </c>
      <c r="B13" s="387" t="s">
        <v>35</v>
      </c>
      <c r="C13" s="387" t="s">
        <v>34</v>
      </c>
      <c r="D13" s="387">
        <f>SUM(D14:D15)</f>
        <v>372</v>
      </c>
      <c r="E13" s="387" t="s">
        <v>34</v>
      </c>
      <c r="F13" s="389">
        <f t="shared" ref="F13:G13" si="3">SUM(F14:F15)</f>
        <v>2357</v>
      </c>
      <c r="G13" s="389">
        <f t="shared" si="3"/>
        <v>1713</v>
      </c>
      <c r="H13" s="158" t="s">
        <v>35</v>
      </c>
      <c r="I13" s="244" t="s">
        <v>9</v>
      </c>
    </row>
    <row r="14" spans="1:20" s="245" customFormat="1">
      <c r="A14" s="76" t="s">
        <v>5</v>
      </c>
      <c r="B14" s="388" t="s">
        <v>35</v>
      </c>
      <c r="C14" s="388" t="s">
        <v>34</v>
      </c>
      <c r="D14" s="388" t="s">
        <v>49</v>
      </c>
      <c r="E14" s="388" t="s">
        <v>34</v>
      </c>
      <c r="F14" s="390">
        <v>11</v>
      </c>
      <c r="G14" s="390">
        <v>9</v>
      </c>
      <c r="H14" s="248" t="s">
        <v>35</v>
      </c>
      <c r="I14" s="135" t="s">
        <v>10</v>
      </c>
    </row>
    <row r="15" spans="1:20" s="245" customFormat="1">
      <c r="A15" s="77" t="s">
        <v>7</v>
      </c>
      <c r="B15" s="388" t="s">
        <v>35</v>
      </c>
      <c r="C15" s="388" t="s">
        <v>34</v>
      </c>
      <c r="D15" s="388">
        <v>372</v>
      </c>
      <c r="E15" s="388" t="s">
        <v>34</v>
      </c>
      <c r="F15" s="390">
        <v>2346</v>
      </c>
      <c r="G15" s="390">
        <v>1704</v>
      </c>
      <c r="H15" s="248" t="s">
        <v>35</v>
      </c>
      <c r="I15" s="135" t="s">
        <v>11</v>
      </c>
    </row>
    <row r="16" spans="1:20" ht="15.75">
      <c r="A16" s="12" t="s">
        <v>14</v>
      </c>
      <c r="B16" s="121"/>
      <c r="C16" s="122"/>
      <c r="D16" s="122"/>
      <c r="E16" s="122"/>
      <c r="F16" s="121"/>
      <c r="G16" s="121"/>
      <c r="H16" s="121"/>
      <c r="I16" s="14" t="s">
        <v>3</v>
      </c>
    </row>
    <row r="17" spans="1:20" s="245" customFormat="1">
      <c r="A17" s="69" t="s">
        <v>40</v>
      </c>
      <c r="B17" s="387" t="s">
        <v>35</v>
      </c>
      <c r="C17" s="387">
        <f t="shared" ref="C17:G17" si="4">SUM(C18:C19)</f>
        <v>2261</v>
      </c>
      <c r="D17" s="387">
        <f t="shared" si="4"/>
        <v>7090</v>
      </c>
      <c r="E17" s="387">
        <f t="shared" si="4"/>
        <v>1883</v>
      </c>
      <c r="F17" s="387">
        <f t="shared" si="4"/>
        <v>2711</v>
      </c>
      <c r="G17" s="387">
        <f t="shared" si="4"/>
        <v>2020</v>
      </c>
      <c r="H17" s="158" t="s">
        <v>35</v>
      </c>
      <c r="I17" s="244" t="s">
        <v>0</v>
      </c>
      <c r="O17" s="18"/>
      <c r="P17" s="245" t="s">
        <v>45</v>
      </c>
      <c r="Q17" s="18" t="s">
        <v>44</v>
      </c>
      <c r="R17" s="18" t="s">
        <v>52</v>
      </c>
      <c r="S17" s="18" t="s">
        <v>53</v>
      </c>
      <c r="T17" s="18" t="s">
        <v>41</v>
      </c>
    </row>
    <row r="18" spans="1:20" s="245" customFormat="1">
      <c r="A18" s="76" t="s">
        <v>5</v>
      </c>
      <c r="B18" s="387" t="s">
        <v>35</v>
      </c>
      <c r="C18" s="387">
        <v>4</v>
      </c>
      <c r="D18" s="387">
        <f>SUM(D21,D24)</f>
        <v>0</v>
      </c>
      <c r="E18" s="387">
        <v>2</v>
      </c>
      <c r="F18" s="387">
        <f t="shared" ref="F18:G18" si="5">SUM(F21,F24)</f>
        <v>29</v>
      </c>
      <c r="G18" s="387">
        <f t="shared" si="5"/>
        <v>16</v>
      </c>
      <c r="H18" s="158" t="s">
        <v>35</v>
      </c>
      <c r="I18" s="135" t="s">
        <v>10</v>
      </c>
      <c r="O18" s="18"/>
      <c r="P18" s="245" t="s">
        <v>17</v>
      </c>
      <c r="Q18" s="22" t="s">
        <v>39</v>
      </c>
      <c r="R18" s="22" t="s">
        <v>18</v>
      </c>
      <c r="S18" s="22" t="s">
        <v>19</v>
      </c>
      <c r="T18" s="22" t="s">
        <v>20</v>
      </c>
    </row>
    <row r="19" spans="1:20" s="245" customFormat="1">
      <c r="A19" s="77" t="s">
        <v>7</v>
      </c>
      <c r="B19" s="387" t="s">
        <v>35</v>
      </c>
      <c r="C19" s="387">
        <v>2257</v>
      </c>
      <c r="D19" s="387">
        <f>SUM(D22,D25)</f>
        <v>7090</v>
      </c>
      <c r="E19" s="387">
        <v>1881</v>
      </c>
      <c r="F19" s="387">
        <f t="shared" ref="F19:G19" si="6">SUM(F22,F25)</f>
        <v>2682</v>
      </c>
      <c r="G19" s="387">
        <f t="shared" si="6"/>
        <v>2004</v>
      </c>
      <c r="H19" s="158" t="s">
        <v>35</v>
      </c>
      <c r="I19" s="135" t="s">
        <v>11</v>
      </c>
      <c r="O19" s="18" t="s">
        <v>2</v>
      </c>
    </row>
    <row r="20" spans="1:20" s="245" customFormat="1">
      <c r="A20" s="69" t="s">
        <v>4</v>
      </c>
      <c r="B20" s="387" t="s">
        <v>35</v>
      </c>
      <c r="C20" s="387" t="s">
        <v>34</v>
      </c>
      <c r="D20" s="387">
        <f>SUM(D21:D22)</f>
        <v>6607</v>
      </c>
      <c r="E20" s="387" t="s">
        <v>34</v>
      </c>
      <c r="F20" s="387" t="s">
        <v>49</v>
      </c>
      <c r="G20" s="389">
        <f>SUM(G21:G22)</f>
        <v>180</v>
      </c>
      <c r="H20" s="158" t="s">
        <v>35</v>
      </c>
      <c r="I20" s="244" t="s">
        <v>6</v>
      </c>
      <c r="O20" s="18" t="s">
        <v>3</v>
      </c>
      <c r="P20" s="256">
        <f>((C17-C7)/C7)*100</f>
        <v>13.789632611977856</v>
      </c>
      <c r="Q20" s="27">
        <f>((D17-D7)/D7)*100</f>
        <v>30.932594644506</v>
      </c>
      <c r="R20" s="256">
        <f>((E17-E7)/E7)*100</f>
        <v>17.908578584846587</v>
      </c>
      <c r="S20" s="27">
        <f>((F17-F7)/F7)*100</f>
        <v>14.824227022448117</v>
      </c>
      <c r="T20" s="27">
        <f>((G17-G7)/G7)*100</f>
        <v>6.9915254237288131</v>
      </c>
    </row>
    <row r="21" spans="1:20" s="245" customFormat="1" ht="15.75">
      <c r="A21" s="76" t="s">
        <v>5</v>
      </c>
      <c r="B21" s="388" t="s">
        <v>35</v>
      </c>
      <c r="C21" s="388" t="s">
        <v>34</v>
      </c>
      <c r="D21" s="388" t="s">
        <v>49</v>
      </c>
      <c r="E21" s="388" t="s">
        <v>34</v>
      </c>
      <c r="F21" s="388" t="s">
        <v>49</v>
      </c>
      <c r="G21" s="388" t="s">
        <v>49</v>
      </c>
      <c r="H21" s="248" t="s">
        <v>35</v>
      </c>
      <c r="I21" s="135" t="s">
        <v>10</v>
      </c>
      <c r="K21" s="249"/>
      <c r="O21" s="18" t="s">
        <v>22</v>
      </c>
      <c r="P21" s="256">
        <f>((C27-C17)/C17)*100</f>
        <v>6.4130915524104379</v>
      </c>
      <c r="Q21" s="55">
        <f>((D27-D17)/D17)*100</f>
        <v>14.823695345557123</v>
      </c>
      <c r="R21" s="256">
        <f>((E27-E17)/E17)*100</f>
        <v>10.09028146574615</v>
      </c>
      <c r="S21" s="27">
        <f>((F27-F17)/F17)*100</f>
        <v>3.7993360383622274</v>
      </c>
      <c r="T21" s="27">
        <f>((G27-G17)/G17)*100</f>
        <v>3.2673267326732676</v>
      </c>
    </row>
    <row r="22" spans="1:20" s="245" customFormat="1">
      <c r="A22" s="77" t="s">
        <v>7</v>
      </c>
      <c r="B22" s="388" t="s">
        <v>35</v>
      </c>
      <c r="C22" s="388" t="s">
        <v>34</v>
      </c>
      <c r="D22" s="388">
        <v>6607</v>
      </c>
      <c r="E22" s="388" t="s">
        <v>34</v>
      </c>
      <c r="F22" s="388" t="s">
        <v>49</v>
      </c>
      <c r="G22" s="390">
        <v>180</v>
      </c>
      <c r="H22" s="248" t="s">
        <v>35</v>
      </c>
      <c r="I22" s="135" t="s">
        <v>11</v>
      </c>
      <c r="O22" s="18" t="s">
        <v>251</v>
      </c>
      <c r="P22" s="256">
        <f>((C37-C27)/C27)*100</f>
        <v>4.9459684123025767</v>
      </c>
      <c r="Q22" s="55">
        <f>((D37-D27)/D27)*100</f>
        <v>46.136838226262128</v>
      </c>
      <c r="R22" s="256">
        <f>((E37-E27)/E27)*100</f>
        <v>11.336227689339122</v>
      </c>
      <c r="S22" s="27">
        <f>((F37-F27)/F27)*100</f>
        <v>12.579957356076759</v>
      </c>
      <c r="T22" s="27">
        <f>((G37-G27)/G27)*100</f>
        <v>3.1160115052732502</v>
      </c>
    </row>
    <row r="23" spans="1:20" s="245" customFormat="1">
      <c r="A23" s="69" t="s">
        <v>8</v>
      </c>
      <c r="B23" s="387" t="s">
        <v>35</v>
      </c>
      <c r="C23" s="387" t="s">
        <v>34</v>
      </c>
      <c r="D23" s="387">
        <f>SUM(D24:D25)</f>
        <v>483</v>
      </c>
      <c r="E23" s="387" t="s">
        <v>34</v>
      </c>
      <c r="F23" s="389">
        <f>SUM(F24:F25)</f>
        <v>2711</v>
      </c>
      <c r="G23" s="389">
        <f>SUM(G24:G25)</f>
        <v>1840</v>
      </c>
      <c r="H23" s="158" t="s">
        <v>35</v>
      </c>
      <c r="I23" s="244" t="s">
        <v>9</v>
      </c>
    </row>
    <row r="24" spans="1:20" s="245" customFormat="1">
      <c r="A24" s="76" t="s">
        <v>5</v>
      </c>
      <c r="B24" s="388" t="s">
        <v>35</v>
      </c>
      <c r="C24" s="388" t="s">
        <v>34</v>
      </c>
      <c r="D24" s="388" t="s">
        <v>49</v>
      </c>
      <c r="E24" s="388" t="s">
        <v>34</v>
      </c>
      <c r="F24" s="390">
        <v>29</v>
      </c>
      <c r="G24" s="390">
        <v>16</v>
      </c>
      <c r="H24" s="248" t="s">
        <v>35</v>
      </c>
      <c r="I24" s="135" t="s">
        <v>10</v>
      </c>
    </row>
    <row r="25" spans="1:20" s="245" customFormat="1">
      <c r="A25" s="77" t="s">
        <v>7</v>
      </c>
      <c r="B25" s="388" t="s">
        <v>35</v>
      </c>
      <c r="C25" s="388" t="s">
        <v>34</v>
      </c>
      <c r="D25" s="391">
        <v>483</v>
      </c>
      <c r="E25" s="388" t="s">
        <v>34</v>
      </c>
      <c r="F25" s="390">
        <v>2682</v>
      </c>
      <c r="G25" s="390">
        <v>1824</v>
      </c>
      <c r="H25" s="248" t="s">
        <v>35</v>
      </c>
      <c r="I25" s="135" t="s">
        <v>11</v>
      </c>
    </row>
    <row r="26" spans="1:20" ht="15.75">
      <c r="A26" s="12" t="s">
        <v>21</v>
      </c>
      <c r="B26" s="121"/>
      <c r="C26" s="122"/>
      <c r="D26" s="122"/>
      <c r="E26" s="122"/>
      <c r="F26" s="121"/>
      <c r="G26" s="121"/>
      <c r="H26" s="121"/>
      <c r="I26" s="14" t="s">
        <v>22</v>
      </c>
    </row>
    <row r="27" spans="1:20" s="245" customFormat="1">
      <c r="A27" s="69" t="s">
        <v>40</v>
      </c>
      <c r="B27" s="387" t="s">
        <v>35</v>
      </c>
      <c r="C27" s="387">
        <f>SUM(C28:C29)</f>
        <v>2406</v>
      </c>
      <c r="D27" s="387">
        <f t="shared" ref="D27:G27" si="7">SUM(D28:D29)</f>
        <v>8141</v>
      </c>
      <c r="E27" s="387">
        <f t="shared" si="7"/>
        <v>2073</v>
      </c>
      <c r="F27" s="387">
        <f t="shared" si="7"/>
        <v>2814</v>
      </c>
      <c r="G27" s="387">
        <f t="shared" si="7"/>
        <v>2086</v>
      </c>
      <c r="H27" s="158" t="s">
        <v>35</v>
      </c>
      <c r="I27" s="244" t="s">
        <v>0</v>
      </c>
    </row>
    <row r="28" spans="1:20" s="245" customFormat="1">
      <c r="A28" s="76" t="s">
        <v>5</v>
      </c>
      <c r="B28" s="387" t="s">
        <v>35</v>
      </c>
      <c r="C28" s="387">
        <v>1</v>
      </c>
      <c r="D28" s="387">
        <f>SUM(D31,D34)</f>
        <v>0</v>
      </c>
      <c r="E28" s="387">
        <f>SUM(E31,E34)</f>
        <v>0</v>
      </c>
      <c r="F28" s="387">
        <f t="shared" ref="F28:G29" si="8">SUM(F31,F34)</f>
        <v>1</v>
      </c>
      <c r="G28" s="387">
        <f t="shared" si="8"/>
        <v>16</v>
      </c>
      <c r="H28" s="158" t="s">
        <v>35</v>
      </c>
      <c r="I28" s="135" t="s">
        <v>10</v>
      </c>
    </row>
    <row r="29" spans="1:20" s="245" customFormat="1">
      <c r="A29" s="77" t="s">
        <v>7</v>
      </c>
      <c r="B29" s="387" t="s">
        <v>35</v>
      </c>
      <c r="C29" s="387">
        <v>2405</v>
      </c>
      <c r="D29" s="387">
        <f>SUM(D32,D35)</f>
        <v>8141</v>
      </c>
      <c r="E29" s="387">
        <v>2073</v>
      </c>
      <c r="F29" s="387">
        <f t="shared" si="8"/>
        <v>2813</v>
      </c>
      <c r="G29" s="387">
        <f t="shared" si="8"/>
        <v>2070</v>
      </c>
      <c r="H29" s="158" t="s">
        <v>35</v>
      </c>
      <c r="I29" s="135" t="s">
        <v>11</v>
      </c>
    </row>
    <row r="30" spans="1:20" s="245" customFormat="1">
      <c r="A30" s="69" t="s">
        <v>4</v>
      </c>
      <c r="B30" s="387" t="s">
        <v>35</v>
      </c>
      <c r="C30" s="387" t="s">
        <v>35</v>
      </c>
      <c r="D30" s="387">
        <f>SUM(D31:D32)</f>
        <v>7810</v>
      </c>
      <c r="E30" s="387" t="s">
        <v>34</v>
      </c>
      <c r="F30" s="389">
        <f t="shared" ref="F30:G30" si="9">SUM(F31:F32)</f>
        <v>6</v>
      </c>
      <c r="G30" s="389">
        <f t="shared" si="9"/>
        <v>171</v>
      </c>
      <c r="H30" s="158" t="s">
        <v>35</v>
      </c>
      <c r="I30" s="244" t="s">
        <v>6</v>
      </c>
    </row>
    <row r="31" spans="1:20" s="245" customFormat="1">
      <c r="A31" s="76" t="s">
        <v>5</v>
      </c>
      <c r="B31" s="388" t="s">
        <v>35</v>
      </c>
      <c r="C31" s="388" t="s">
        <v>34</v>
      </c>
      <c r="D31" s="388" t="s">
        <v>49</v>
      </c>
      <c r="E31" s="388" t="s">
        <v>34</v>
      </c>
      <c r="F31" s="388" t="s">
        <v>49</v>
      </c>
      <c r="G31" s="388" t="s">
        <v>49</v>
      </c>
      <c r="H31" s="248" t="s">
        <v>35</v>
      </c>
      <c r="I31" s="135" t="s">
        <v>10</v>
      </c>
    </row>
    <row r="32" spans="1:20" s="245" customFormat="1">
      <c r="A32" s="77" t="s">
        <v>7</v>
      </c>
      <c r="B32" s="388" t="s">
        <v>35</v>
      </c>
      <c r="C32" s="388" t="s">
        <v>34</v>
      </c>
      <c r="D32" s="388">
        <v>7810</v>
      </c>
      <c r="E32" s="388" t="s">
        <v>34</v>
      </c>
      <c r="F32" s="390">
        <v>6</v>
      </c>
      <c r="G32" s="390">
        <v>171</v>
      </c>
      <c r="H32" s="248" t="s">
        <v>35</v>
      </c>
      <c r="I32" s="135" t="s">
        <v>11</v>
      </c>
    </row>
    <row r="33" spans="1:9" s="245" customFormat="1">
      <c r="A33" s="69" t="s">
        <v>8</v>
      </c>
      <c r="B33" s="387" t="s">
        <v>35</v>
      </c>
      <c r="C33" s="387" t="s">
        <v>35</v>
      </c>
      <c r="D33" s="387">
        <f>SUM(D34:D35)</f>
        <v>331</v>
      </c>
      <c r="E33" s="387" t="s">
        <v>34</v>
      </c>
      <c r="F33" s="389">
        <f t="shared" ref="F33:G33" si="10">SUM(F34:F35)</f>
        <v>2808</v>
      </c>
      <c r="G33" s="387">
        <f t="shared" si="10"/>
        <v>1915</v>
      </c>
      <c r="H33" s="158" t="s">
        <v>35</v>
      </c>
      <c r="I33" s="244" t="s">
        <v>9</v>
      </c>
    </row>
    <row r="34" spans="1:9" s="245" customFormat="1">
      <c r="A34" s="76" t="s">
        <v>5</v>
      </c>
      <c r="B34" s="388" t="s">
        <v>35</v>
      </c>
      <c r="C34" s="388" t="s">
        <v>34</v>
      </c>
      <c r="D34" s="388" t="s">
        <v>49</v>
      </c>
      <c r="E34" s="388" t="s">
        <v>34</v>
      </c>
      <c r="F34" s="390">
        <v>1</v>
      </c>
      <c r="G34" s="390">
        <v>16</v>
      </c>
      <c r="H34" s="248" t="s">
        <v>35</v>
      </c>
      <c r="I34" s="135" t="s">
        <v>10</v>
      </c>
    </row>
    <row r="35" spans="1:9" s="245" customFormat="1">
      <c r="A35" s="77" t="s">
        <v>7</v>
      </c>
      <c r="B35" s="361" t="s">
        <v>35</v>
      </c>
      <c r="C35" s="361" t="s">
        <v>34</v>
      </c>
      <c r="D35" s="361">
        <v>331</v>
      </c>
      <c r="E35" s="361" t="s">
        <v>34</v>
      </c>
      <c r="F35" s="361">
        <v>2807</v>
      </c>
      <c r="G35" s="361">
        <v>1899</v>
      </c>
      <c r="H35" s="79" t="s">
        <v>35</v>
      </c>
      <c r="I35" s="135" t="s">
        <v>11</v>
      </c>
    </row>
    <row r="36" spans="1:9" ht="15.75">
      <c r="A36" s="12" t="s">
        <v>252</v>
      </c>
      <c r="B36" s="121"/>
      <c r="C36" s="122"/>
      <c r="D36" s="122"/>
      <c r="E36" s="122"/>
      <c r="F36" s="121"/>
      <c r="G36" s="121"/>
      <c r="H36" s="121"/>
      <c r="I36" s="14" t="s">
        <v>251</v>
      </c>
    </row>
    <row r="37" spans="1:9" s="245" customFormat="1">
      <c r="A37" s="69" t="s">
        <v>40</v>
      </c>
      <c r="B37" s="387" t="s">
        <v>35</v>
      </c>
      <c r="C37" s="387">
        <f>SUM(C38:C39)</f>
        <v>2525</v>
      </c>
      <c r="D37" s="387">
        <f t="shared" ref="D37:G37" si="11">SUM(D38:D39)</f>
        <v>11897</v>
      </c>
      <c r="E37" s="387">
        <f t="shared" si="11"/>
        <v>2308</v>
      </c>
      <c r="F37" s="387">
        <f t="shared" si="11"/>
        <v>3168</v>
      </c>
      <c r="G37" s="387">
        <f t="shared" si="11"/>
        <v>2151</v>
      </c>
      <c r="H37" s="158" t="s">
        <v>35</v>
      </c>
      <c r="I37" s="244" t="s">
        <v>0</v>
      </c>
    </row>
    <row r="38" spans="1:9" s="245" customFormat="1">
      <c r="A38" s="76" t="s">
        <v>5</v>
      </c>
      <c r="B38" s="387" t="s">
        <v>35</v>
      </c>
      <c r="C38" s="387">
        <v>3</v>
      </c>
      <c r="D38" s="387">
        <v>0</v>
      </c>
      <c r="E38" s="387">
        <v>4</v>
      </c>
      <c r="F38" s="387">
        <f>SUM(F41,F44)</f>
        <v>4</v>
      </c>
      <c r="G38" s="387">
        <v>21</v>
      </c>
      <c r="H38" s="158" t="s">
        <v>35</v>
      </c>
      <c r="I38" s="135" t="s">
        <v>10</v>
      </c>
    </row>
    <row r="39" spans="1:9" s="245" customFormat="1">
      <c r="A39" s="77" t="s">
        <v>7</v>
      </c>
      <c r="B39" s="387" t="s">
        <v>35</v>
      </c>
      <c r="C39" s="387">
        <v>2522</v>
      </c>
      <c r="D39" s="387">
        <v>11897</v>
      </c>
      <c r="E39" s="387">
        <v>2304</v>
      </c>
      <c r="F39" s="387">
        <f>SUM(F42,F45)</f>
        <v>3164</v>
      </c>
      <c r="G39" s="387">
        <v>2130</v>
      </c>
      <c r="H39" s="158" t="s">
        <v>35</v>
      </c>
      <c r="I39" s="135" t="s">
        <v>11</v>
      </c>
    </row>
    <row r="40" spans="1:9" s="245" customFormat="1">
      <c r="A40" s="69" t="s">
        <v>4</v>
      </c>
      <c r="B40" s="387" t="s">
        <v>35</v>
      </c>
      <c r="C40" s="387" t="s">
        <v>34</v>
      </c>
      <c r="D40" s="387" t="s">
        <v>34</v>
      </c>
      <c r="E40" s="387" t="s">
        <v>34</v>
      </c>
      <c r="F40" s="389">
        <f t="shared" ref="F40:G40" si="12">SUM(F41:F42)</f>
        <v>4</v>
      </c>
      <c r="G40" s="389">
        <f t="shared" si="12"/>
        <v>380</v>
      </c>
      <c r="H40" s="158" t="s">
        <v>35</v>
      </c>
      <c r="I40" s="244" t="s">
        <v>6</v>
      </c>
    </row>
    <row r="41" spans="1:9" s="245" customFormat="1">
      <c r="A41" s="76" t="s">
        <v>5</v>
      </c>
      <c r="B41" s="388" t="s">
        <v>35</v>
      </c>
      <c r="C41" s="388" t="s">
        <v>34</v>
      </c>
      <c r="D41" s="388" t="s">
        <v>34</v>
      </c>
      <c r="E41" s="388" t="s">
        <v>34</v>
      </c>
      <c r="F41" s="388">
        <v>0</v>
      </c>
      <c r="G41" s="388">
        <v>0</v>
      </c>
      <c r="H41" s="248" t="s">
        <v>35</v>
      </c>
      <c r="I41" s="135" t="s">
        <v>10</v>
      </c>
    </row>
    <row r="42" spans="1:9" s="245" customFormat="1">
      <c r="A42" s="77" t="s">
        <v>7</v>
      </c>
      <c r="B42" s="388" t="s">
        <v>35</v>
      </c>
      <c r="C42" s="388" t="s">
        <v>34</v>
      </c>
      <c r="D42" s="388" t="s">
        <v>34</v>
      </c>
      <c r="E42" s="388" t="s">
        <v>34</v>
      </c>
      <c r="F42" s="390">
        <v>4</v>
      </c>
      <c r="G42" s="390">
        <v>380</v>
      </c>
      <c r="H42" s="248" t="s">
        <v>35</v>
      </c>
      <c r="I42" s="135" t="s">
        <v>11</v>
      </c>
    </row>
    <row r="43" spans="1:9" s="245" customFormat="1">
      <c r="A43" s="69" t="s">
        <v>8</v>
      </c>
      <c r="B43" s="387" t="s">
        <v>35</v>
      </c>
      <c r="C43" s="387" t="s">
        <v>34</v>
      </c>
      <c r="D43" s="387" t="s">
        <v>34</v>
      </c>
      <c r="E43" s="387" t="s">
        <v>34</v>
      </c>
      <c r="F43" s="389">
        <f t="shared" ref="F43" si="13">SUM(F44:F45)</f>
        <v>3164</v>
      </c>
      <c r="G43" s="387">
        <f t="shared" ref="G43" si="14">SUM(G44:G45)</f>
        <v>1771</v>
      </c>
      <c r="H43" s="158" t="s">
        <v>35</v>
      </c>
      <c r="I43" s="244" t="s">
        <v>9</v>
      </c>
    </row>
    <row r="44" spans="1:9" s="245" customFormat="1">
      <c r="A44" s="76" t="s">
        <v>5</v>
      </c>
      <c r="B44" s="388" t="s">
        <v>35</v>
      </c>
      <c r="C44" s="388" t="s">
        <v>34</v>
      </c>
      <c r="D44" s="388" t="s">
        <v>34</v>
      </c>
      <c r="E44" s="388" t="s">
        <v>34</v>
      </c>
      <c r="F44" s="390">
        <v>4</v>
      </c>
      <c r="G44" s="390">
        <v>21</v>
      </c>
      <c r="H44" s="248" t="s">
        <v>35</v>
      </c>
      <c r="I44" s="135" t="s">
        <v>10</v>
      </c>
    </row>
    <row r="45" spans="1:9" s="245" customFormat="1">
      <c r="A45" s="77" t="s">
        <v>7</v>
      </c>
      <c r="B45" s="361" t="s">
        <v>35</v>
      </c>
      <c r="C45" s="361" t="s">
        <v>34</v>
      </c>
      <c r="D45" s="361" t="s">
        <v>34</v>
      </c>
      <c r="E45" s="361" t="s">
        <v>34</v>
      </c>
      <c r="F45" s="361">
        <v>3160</v>
      </c>
      <c r="G45" s="361">
        <v>1750</v>
      </c>
      <c r="H45" s="79" t="s">
        <v>35</v>
      </c>
      <c r="I45" s="135" t="s">
        <v>11</v>
      </c>
    </row>
    <row r="46" spans="1:9" s="245" customFormat="1" ht="15.75">
      <c r="A46" s="12" t="s">
        <v>399</v>
      </c>
      <c r="B46" s="121"/>
      <c r="C46" s="122"/>
      <c r="D46" s="122"/>
      <c r="E46" s="122"/>
      <c r="F46" s="121"/>
      <c r="G46" s="121"/>
      <c r="H46" s="121"/>
      <c r="I46" s="14" t="s">
        <v>400</v>
      </c>
    </row>
    <row r="47" spans="1:9" s="245" customFormat="1">
      <c r="A47" s="69" t="s">
        <v>40</v>
      </c>
      <c r="B47" s="387" t="s">
        <v>35</v>
      </c>
      <c r="C47" s="387"/>
      <c r="D47" s="387"/>
      <c r="E47" s="387">
        <v>3008</v>
      </c>
      <c r="F47" s="387">
        <f>SUM(F53,F50)</f>
        <v>2954</v>
      </c>
      <c r="G47" s="387">
        <f>SUM(G53,G50)</f>
        <v>2229</v>
      </c>
      <c r="H47" s="158"/>
      <c r="I47" s="244" t="s">
        <v>0</v>
      </c>
    </row>
    <row r="48" spans="1:9" s="245" customFormat="1">
      <c r="A48" s="76" t="s">
        <v>5</v>
      </c>
      <c r="B48" s="387" t="s">
        <v>35</v>
      </c>
      <c r="C48" s="387"/>
      <c r="D48" s="387"/>
      <c r="E48" s="387">
        <v>4</v>
      </c>
      <c r="F48" s="387">
        <f>SUM(F51,F54)</f>
        <v>0</v>
      </c>
      <c r="G48" s="387">
        <f>SUM(G51,G54)</f>
        <v>15</v>
      </c>
      <c r="H48" s="158"/>
      <c r="I48" s="135" t="s">
        <v>10</v>
      </c>
    </row>
    <row r="49" spans="1:9" s="245" customFormat="1">
      <c r="A49" s="77" t="s">
        <v>7</v>
      </c>
      <c r="B49" s="387" t="s">
        <v>35</v>
      </c>
      <c r="C49" s="387"/>
      <c r="D49" s="387"/>
      <c r="E49" s="387">
        <v>3004</v>
      </c>
      <c r="F49" s="387">
        <f>SUM(F52,F55)</f>
        <v>2954</v>
      </c>
      <c r="G49" s="387">
        <f>SUM(G52,G55)</f>
        <v>2214</v>
      </c>
      <c r="H49" s="158"/>
      <c r="I49" s="135" t="s">
        <v>11</v>
      </c>
    </row>
    <row r="50" spans="1:9" s="245" customFormat="1">
      <c r="A50" s="69" t="s">
        <v>4</v>
      </c>
      <c r="B50" s="387" t="s">
        <v>35</v>
      </c>
      <c r="C50" s="387"/>
      <c r="D50" s="387"/>
      <c r="E50" s="387" t="s">
        <v>34</v>
      </c>
      <c r="F50" s="389">
        <f>SUM(F51:F52)</f>
        <v>15</v>
      </c>
      <c r="G50" s="389">
        <f>SUM(G51:G52)</f>
        <v>169</v>
      </c>
      <c r="H50" s="158"/>
      <c r="I50" s="244" t="s">
        <v>6</v>
      </c>
    </row>
    <row r="51" spans="1:9" s="245" customFormat="1">
      <c r="A51" s="76" t="s">
        <v>5</v>
      </c>
      <c r="B51" s="388" t="s">
        <v>35</v>
      </c>
      <c r="C51" s="388"/>
      <c r="D51" s="388"/>
      <c r="E51" s="388" t="s">
        <v>34</v>
      </c>
      <c r="F51" s="388">
        <v>0</v>
      </c>
      <c r="G51" s="388">
        <v>0</v>
      </c>
      <c r="H51" s="248"/>
      <c r="I51" s="135" t="s">
        <v>10</v>
      </c>
    </row>
    <row r="52" spans="1:9" s="245" customFormat="1">
      <c r="A52" s="77" t="s">
        <v>7</v>
      </c>
      <c r="B52" s="388" t="s">
        <v>35</v>
      </c>
      <c r="C52" s="388"/>
      <c r="D52" s="388"/>
      <c r="E52" s="388" t="s">
        <v>34</v>
      </c>
      <c r="F52" s="390">
        <v>15</v>
      </c>
      <c r="G52" s="390">
        <v>169</v>
      </c>
      <c r="H52" s="248"/>
      <c r="I52" s="135" t="s">
        <v>11</v>
      </c>
    </row>
    <row r="53" spans="1:9" s="245" customFormat="1">
      <c r="A53" s="69" t="s">
        <v>8</v>
      </c>
      <c r="B53" s="387" t="s">
        <v>35</v>
      </c>
      <c r="C53" s="387"/>
      <c r="D53" s="387"/>
      <c r="E53" s="387" t="s">
        <v>34</v>
      </c>
      <c r="F53" s="389">
        <f>SUM(F54:F55)</f>
        <v>2939</v>
      </c>
      <c r="G53" s="389">
        <f>SUM(G54:G55)</f>
        <v>2060</v>
      </c>
      <c r="H53" s="158"/>
      <c r="I53" s="244" t="s">
        <v>9</v>
      </c>
    </row>
    <row r="54" spans="1:9" s="245" customFormat="1">
      <c r="A54" s="76" t="s">
        <v>5</v>
      </c>
      <c r="B54" s="388" t="s">
        <v>35</v>
      </c>
      <c r="C54" s="388"/>
      <c r="D54" s="388"/>
      <c r="E54" s="388" t="s">
        <v>34</v>
      </c>
      <c r="F54" s="390">
        <v>0</v>
      </c>
      <c r="G54" s="390">
        <v>15</v>
      </c>
      <c r="H54" s="248"/>
      <c r="I54" s="135" t="s">
        <v>10</v>
      </c>
    </row>
    <row r="55" spans="1:9" s="245" customFormat="1">
      <c r="A55" s="77" t="s">
        <v>7</v>
      </c>
      <c r="B55" s="361" t="s">
        <v>35</v>
      </c>
      <c r="C55" s="361"/>
      <c r="D55" s="361"/>
      <c r="E55" s="361" t="s">
        <v>34</v>
      </c>
      <c r="F55" s="361">
        <v>2939</v>
      </c>
      <c r="G55" s="361">
        <v>2045</v>
      </c>
      <c r="H55" s="79"/>
      <c r="I55" s="135" t="s">
        <v>11</v>
      </c>
    </row>
    <row r="56" spans="1:9" s="245" customFormat="1" ht="15.75">
      <c r="A56" s="12" t="s">
        <v>406</v>
      </c>
      <c r="B56" s="121"/>
      <c r="C56" s="122"/>
      <c r="D56" s="122"/>
      <c r="E56" s="122"/>
      <c r="F56" s="121"/>
      <c r="G56" s="121"/>
      <c r="H56" s="121"/>
      <c r="I56" s="14" t="s">
        <v>407</v>
      </c>
    </row>
    <row r="57" spans="1:9" s="245" customFormat="1">
      <c r="A57" s="69" t="s">
        <v>40</v>
      </c>
      <c r="B57" s="387" t="s">
        <v>34</v>
      </c>
      <c r="C57" s="387"/>
      <c r="D57" s="387"/>
      <c r="E57" s="387">
        <v>2885</v>
      </c>
      <c r="F57" s="387">
        <f>SUM(F58:F59)</f>
        <v>3182</v>
      </c>
      <c r="G57" s="387">
        <f>SUM(G58:G59)</f>
        <v>2151</v>
      </c>
      <c r="H57" s="158"/>
      <c r="I57" s="244" t="s">
        <v>0</v>
      </c>
    </row>
    <row r="58" spans="1:9" s="245" customFormat="1">
      <c r="A58" s="76" t="s">
        <v>5</v>
      </c>
      <c r="B58" s="387" t="s">
        <v>34</v>
      </c>
      <c r="C58" s="387"/>
      <c r="D58" s="387"/>
      <c r="E58" s="387">
        <v>1</v>
      </c>
      <c r="F58" s="387">
        <f>SUM(F61,F64)</f>
        <v>17</v>
      </c>
      <c r="G58" s="387">
        <f>SUM(G61,G64)</f>
        <v>14</v>
      </c>
      <c r="H58" s="158"/>
      <c r="I58" s="135" t="s">
        <v>10</v>
      </c>
    </row>
    <row r="59" spans="1:9" s="245" customFormat="1">
      <c r="A59" s="77" t="s">
        <v>7</v>
      </c>
      <c r="B59" s="387" t="s">
        <v>34</v>
      </c>
      <c r="C59" s="387"/>
      <c r="D59" s="387"/>
      <c r="E59" s="387">
        <v>2884</v>
      </c>
      <c r="F59" s="387">
        <f>SUM(F62,F65)</f>
        <v>3165</v>
      </c>
      <c r="G59" s="387">
        <f>SUM(G62,G65)</f>
        <v>2137</v>
      </c>
      <c r="H59" s="158"/>
      <c r="I59" s="135" t="s">
        <v>11</v>
      </c>
    </row>
    <row r="60" spans="1:9" s="245" customFormat="1">
      <c r="A60" s="69" t="s">
        <v>4</v>
      </c>
      <c r="B60" s="387" t="s">
        <v>34</v>
      </c>
      <c r="C60" s="387"/>
      <c r="D60" s="387"/>
      <c r="E60" s="387" t="s">
        <v>34</v>
      </c>
      <c r="F60" s="389">
        <f>SUM(F61:F62)</f>
        <v>4</v>
      </c>
      <c r="G60" s="389">
        <f>SUM(G61:G62)</f>
        <v>132</v>
      </c>
      <c r="H60" s="158"/>
      <c r="I60" s="244" t="s">
        <v>6</v>
      </c>
    </row>
    <row r="61" spans="1:9" s="245" customFormat="1">
      <c r="A61" s="76" t="s">
        <v>5</v>
      </c>
      <c r="B61" s="388" t="s">
        <v>34</v>
      </c>
      <c r="C61" s="388"/>
      <c r="D61" s="388"/>
      <c r="E61" s="388" t="s">
        <v>34</v>
      </c>
      <c r="F61" s="388">
        <v>0</v>
      </c>
      <c r="G61" s="388">
        <v>1</v>
      </c>
      <c r="H61" s="248"/>
      <c r="I61" s="135" t="s">
        <v>10</v>
      </c>
    </row>
    <row r="62" spans="1:9" s="245" customFormat="1">
      <c r="A62" s="77" t="s">
        <v>7</v>
      </c>
      <c r="B62" s="388" t="s">
        <v>34</v>
      </c>
      <c r="C62" s="388"/>
      <c r="D62" s="388"/>
      <c r="E62" s="388" t="s">
        <v>34</v>
      </c>
      <c r="F62" s="390">
        <v>4</v>
      </c>
      <c r="G62" s="390">
        <v>131</v>
      </c>
      <c r="H62" s="248"/>
      <c r="I62" s="135" t="s">
        <v>11</v>
      </c>
    </row>
    <row r="63" spans="1:9" s="245" customFormat="1">
      <c r="A63" s="69" t="s">
        <v>8</v>
      </c>
      <c r="B63" s="387" t="s">
        <v>34</v>
      </c>
      <c r="C63" s="387"/>
      <c r="D63" s="387"/>
      <c r="E63" s="387" t="s">
        <v>34</v>
      </c>
      <c r="F63" s="389">
        <f>SUM(F64:F65)</f>
        <v>3178</v>
      </c>
      <c r="G63" s="389">
        <f>SUM(G64:G65)</f>
        <v>2019</v>
      </c>
      <c r="H63" s="158"/>
      <c r="I63" s="244" t="s">
        <v>9</v>
      </c>
    </row>
    <row r="64" spans="1:9" s="245" customFormat="1">
      <c r="A64" s="76" t="s">
        <v>5</v>
      </c>
      <c r="B64" s="388" t="s">
        <v>34</v>
      </c>
      <c r="C64" s="388"/>
      <c r="D64" s="388"/>
      <c r="E64" s="388" t="s">
        <v>34</v>
      </c>
      <c r="F64" s="390">
        <v>17</v>
      </c>
      <c r="G64" s="390">
        <v>13</v>
      </c>
      <c r="H64" s="248"/>
      <c r="I64" s="135" t="s">
        <v>10</v>
      </c>
    </row>
    <row r="65" spans="1:13" s="245" customFormat="1" ht="15.75" thickBot="1">
      <c r="A65" s="80" t="s">
        <v>7</v>
      </c>
      <c r="B65" s="352" t="s">
        <v>34</v>
      </c>
      <c r="C65" s="352"/>
      <c r="D65" s="352"/>
      <c r="E65" s="352" t="s">
        <v>34</v>
      </c>
      <c r="F65" s="352">
        <v>3161</v>
      </c>
      <c r="G65" s="352">
        <v>2006</v>
      </c>
      <c r="H65" s="81"/>
      <c r="I65" s="136" t="s">
        <v>11</v>
      </c>
    </row>
    <row r="66" spans="1:13" ht="15.75" thickTop="1">
      <c r="A66" s="212" t="s">
        <v>47</v>
      </c>
      <c r="B66" s="2"/>
      <c r="C66" s="2"/>
      <c r="D66" s="2"/>
      <c r="E66" s="2"/>
      <c r="F66" s="2"/>
      <c r="G66" s="2"/>
      <c r="H66" s="2"/>
      <c r="I66" s="213" t="s">
        <v>208</v>
      </c>
    </row>
    <row r="67" spans="1:13" s="253" customFormat="1" ht="30" customHeight="1">
      <c r="A67" s="228" t="s">
        <v>340</v>
      </c>
      <c r="B67" s="228"/>
      <c r="C67" s="228"/>
      <c r="D67" s="228"/>
      <c r="E67" s="228"/>
      <c r="F67" s="228"/>
      <c r="G67" s="228"/>
      <c r="H67" s="228"/>
      <c r="I67" s="228"/>
      <c r="K67" s="225"/>
    </row>
    <row r="68" spans="1:13" s="254" customFormat="1" ht="30" customHeight="1">
      <c r="A68" s="229" t="s">
        <v>341</v>
      </c>
      <c r="B68" s="229"/>
      <c r="C68" s="229"/>
      <c r="D68" s="229"/>
      <c r="E68" s="229"/>
      <c r="F68" s="229"/>
      <c r="G68" s="229"/>
      <c r="H68" s="229"/>
      <c r="I68" s="229"/>
      <c r="K68" s="227"/>
      <c r="L68" s="227"/>
      <c r="M68" s="255"/>
    </row>
    <row r="83" spans="1:13">
      <c r="B83" s="214" t="s">
        <v>47</v>
      </c>
      <c r="C83" s="2"/>
      <c r="D83" s="2"/>
      <c r="E83" s="2"/>
      <c r="F83" s="2"/>
      <c r="G83" s="2"/>
      <c r="H83" s="213" t="s">
        <v>208</v>
      </c>
    </row>
    <row r="85" spans="1:13" s="253" customFormat="1" ht="30" customHeight="1">
      <c r="A85" s="228" t="s">
        <v>342</v>
      </c>
      <c r="B85" s="228"/>
      <c r="C85" s="228"/>
      <c r="D85" s="228"/>
      <c r="E85" s="228"/>
      <c r="F85" s="228"/>
      <c r="G85" s="228"/>
      <c r="H85" s="228"/>
      <c r="I85" s="228"/>
      <c r="K85" s="225"/>
    </row>
    <row r="86" spans="1:13" s="254" customFormat="1" ht="30" customHeight="1">
      <c r="A86" s="229" t="s">
        <v>343</v>
      </c>
      <c r="B86" s="229"/>
      <c r="C86" s="229"/>
      <c r="D86" s="229"/>
      <c r="E86" s="229"/>
      <c r="F86" s="229"/>
      <c r="G86" s="229"/>
      <c r="H86" s="229"/>
      <c r="I86" s="229"/>
      <c r="K86" s="227"/>
      <c r="L86" s="227"/>
      <c r="M86" s="255"/>
    </row>
    <row r="101" spans="2:8">
      <c r="B101" s="214" t="s">
        <v>47</v>
      </c>
      <c r="C101" s="2"/>
      <c r="D101" s="2"/>
      <c r="E101" s="2"/>
      <c r="F101" s="2"/>
      <c r="G101" s="2"/>
      <c r="H101" s="213" t="s">
        <v>208</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35" max="8" man="1"/>
    <brk id="66" max="8"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rightToLeft="1" zoomScale="130" zoomScaleNormal="130" zoomScaleSheetLayoutView="130" workbookViewId="0">
      <selection activeCell="H4" sqref="H4:H5"/>
    </sheetView>
  </sheetViews>
  <sheetFormatPr defaultRowHeight="14.25"/>
  <cols>
    <col min="1" max="1" width="37.7109375" style="92" customWidth="1"/>
    <col min="2" max="2" width="13.140625" style="87" customWidth="1"/>
    <col min="3" max="3" width="38.42578125" style="93" customWidth="1"/>
    <col min="4" max="255" width="9.140625" style="87"/>
    <col min="256" max="256" width="56.28515625" style="87" customWidth="1"/>
    <col min="257" max="257" width="13.140625" style="87" customWidth="1"/>
    <col min="258" max="258" width="54.7109375" style="87" customWidth="1"/>
    <col min="259" max="259" width="8.140625" style="87" customWidth="1"/>
    <col min="260" max="511" width="9.140625" style="87"/>
    <col min="512" max="512" width="56.28515625" style="87" customWidth="1"/>
    <col min="513" max="513" width="13.140625" style="87" customWidth="1"/>
    <col min="514" max="514" width="54.7109375" style="87" customWidth="1"/>
    <col min="515" max="515" width="8.140625" style="87" customWidth="1"/>
    <col min="516" max="767" width="9.140625" style="87"/>
    <col min="768" max="768" width="56.28515625" style="87" customWidth="1"/>
    <col min="769" max="769" width="13.140625" style="87" customWidth="1"/>
    <col min="770" max="770" width="54.7109375" style="87" customWidth="1"/>
    <col min="771" max="771" width="8.140625" style="87" customWidth="1"/>
    <col min="772" max="1023" width="9.140625" style="87"/>
    <col min="1024" max="1024" width="56.28515625" style="87" customWidth="1"/>
    <col min="1025" max="1025" width="13.140625" style="87" customWidth="1"/>
    <col min="1026" max="1026" width="54.7109375" style="87" customWidth="1"/>
    <col min="1027" max="1027" width="8.140625" style="87" customWidth="1"/>
    <col min="1028" max="1279" width="9.140625" style="87"/>
    <col min="1280" max="1280" width="56.28515625" style="87" customWidth="1"/>
    <col min="1281" max="1281" width="13.140625" style="87" customWidth="1"/>
    <col min="1282" max="1282" width="54.7109375" style="87" customWidth="1"/>
    <col min="1283" max="1283" width="8.140625" style="87" customWidth="1"/>
    <col min="1284" max="1535" width="9.140625" style="87"/>
    <col min="1536" max="1536" width="56.28515625" style="87" customWidth="1"/>
    <col min="1537" max="1537" width="13.140625" style="87" customWidth="1"/>
    <col min="1538" max="1538" width="54.7109375" style="87" customWidth="1"/>
    <col min="1539" max="1539" width="8.140625" style="87" customWidth="1"/>
    <col min="1540" max="1791" width="9.140625" style="87"/>
    <col min="1792" max="1792" width="56.28515625" style="87" customWidth="1"/>
    <col min="1793" max="1793" width="13.140625" style="87" customWidth="1"/>
    <col min="1794" max="1794" width="54.7109375" style="87" customWidth="1"/>
    <col min="1795" max="1795" width="8.140625" style="87" customWidth="1"/>
    <col min="1796" max="2047" width="9.140625" style="87"/>
    <col min="2048" max="2048" width="56.28515625" style="87" customWidth="1"/>
    <col min="2049" max="2049" width="13.140625" style="87" customWidth="1"/>
    <col min="2050" max="2050" width="54.7109375" style="87" customWidth="1"/>
    <col min="2051" max="2051" width="8.140625" style="87" customWidth="1"/>
    <col min="2052" max="2303" width="9.140625" style="87"/>
    <col min="2304" max="2304" width="56.28515625" style="87" customWidth="1"/>
    <col min="2305" max="2305" width="13.140625" style="87" customWidth="1"/>
    <col min="2306" max="2306" width="54.7109375" style="87" customWidth="1"/>
    <col min="2307" max="2307" width="8.140625" style="87" customWidth="1"/>
    <col min="2308" max="2559" width="9.140625" style="87"/>
    <col min="2560" max="2560" width="56.28515625" style="87" customWidth="1"/>
    <col min="2561" max="2561" width="13.140625" style="87" customWidth="1"/>
    <col min="2562" max="2562" width="54.7109375" style="87" customWidth="1"/>
    <col min="2563" max="2563" width="8.140625" style="87" customWidth="1"/>
    <col min="2564" max="2815" width="9.140625" style="87"/>
    <col min="2816" max="2816" width="56.28515625" style="87" customWidth="1"/>
    <col min="2817" max="2817" width="13.140625" style="87" customWidth="1"/>
    <col min="2818" max="2818" width="54.7109375" style="87" customWidth="1"/>
    <col min="2819" max="2819" width="8.140625" style="87" customWidth="1"/>
    <col min="2820" max="3071" width="9.140625" style="87"/>
    <col min="3072" max="3072" width="56.28515625" style="87" customWidth="1"/>
    <col min="3073" max="3073" width="13.140625" style="87" customWidth="1"/>
    <col min="3074" max="3074" width="54.7109375" style="87" customWidth="1"/>
    <col min="3075" max="3075" width="8.140625" style="87" customWidth="1"/>
    <col min="3076" max="3327" width="9.140625" style="87"/>
    <col min="3328" max="3328" width="56.28515625" style="87" customWidth="1"/>
    <col min="3329" max="3329" width="13.140625" style="87" customWidth="1"/>
    <col min="3330" max="3330" width="54.7109375" style="87" customWidth="1"/>
    <col min="3331" max="3331" width="8.140625" style="87" customWidth="1"/>
    <col min="3332" max="3583" width="9.140625" style="87"/>
    <col min="3584" max="3584" width="56.28515625" style="87" customWidth="1"/>
    <col min="3585" max="3585" width="13.140625" style="87" customWidth="1"/>
    <col min="3586" max="3586" width="54.7109375" style="87" customWidth="1"/>
    <col min="3587" max="3587" width="8.140625" style="87" customWidth="1"/>
    <col min="3588" max="3839" width="9.140625" style="87"/>
    <col min="3840" max="3840" width="56.28515625" style="87" customWidth="1"/>
    <col min="3841" max="3841" width="13.140625" style="87" customWidth="1"/>
    <col min="3842" max="3842" width="54.7109375" style="87" customWidth="1"/>
    <col min="3843" max="3843" width="8.140625" style="87" customWidth="1"/>
    <col min="3844" max="4095" width="9.140625" style="87"/>
    <col min="4096" max="4096" width="56.28515625" style="87" customWidth="1"/>
    <col min="4097" max="4097" width="13.140625" style="87" customWidth="1"/>
    <col min="4098" max="4098" width="54.7109375" style="87" customWidth="1"/>
    <col min="4099" max="4099" width="8.140625" style="87" customWidth="1"/>
    <col min="4100" max="4351" width="9.140625" style="87"/>
    <col min="4352" max="4352" width="56.28515625" style="87" customWidth="1"/>
    <col min="4353" max="4353" width="13.140625" style="87" customWidth="1"/>
    <col min="4354" max="4354" width="54.7109375" style="87" customWidth="1"/>
    <col min="4355" max="4355" width="8.140625" style="87" customWidth="1"/>
    <col min="4356" max="4607" width="9.140625" style="87"/>
    <col min="4608" max="4608" width="56.28515625" style="87" customWidth="1"/>
    <col min="4609" max="4609" width="13.140625" style="87" customWidth="1"/>
    <col min="4610" max="4610" width="54.7109375" style="87" customWidth="1"/>
    <col min="4611" max="4611" width="8.140625" style="87" customWidth="1"/>
    <col min="4612" max="4863" width="9.140625" style="87"/>
    <col min="4864" max="4864" width="56.28515625" style="87" customWidth="1"/>
    <col min="4865" max="4865" width="13.140625" style="87" customWidth="1"/>
    <col min="4866" max="4866" width="54.7109375" style="87" customWidth="1"/>
    <col min="4867" max="4867" width="8.140625" style="87" customWidth="1"/>
    <col min="4868" max="5119" width="9.140625" style="87"/>
    <col min="5120" max="5120" width="56.28515625" style="87" customWidth="1"/>
    <col min="5121" max="5121" width="13.140625" style="87" customWidth="1"/>
    <col min="5122" max="5122" width="54.7109375" style="87" customWidth="1"/>
    <col min="5123" max="5123" width="8.140625" style="87" customWidth="1"/>
    <col min="5124" max="5375" width="9.140625" style="87"/>
    <col min="5376" max="5376" width="56.28515625" style="87" customWidth="1"/>
    <col min="5377" max="5377" width="13.140625" style="87" customWidth="1"/>
    <col min="5378" max="5378" width="54.7109375" style="87" customWidth="1"/>
    <col min="5379" max="5379" width="8.140625" style="87" customWidth="1"/>
    <col min="5380" max="5631" width="9.140625" style="87"/>
    <col min="5632" max="5632" width="56.28515625" style="87" customWidth="1"/>
    <col min="5633" max="5633" width="13.140625" style="87" customWidth="1"/>
    <col min="5634" max="5634" width="54.7109375" style="87" customWidth="1"/>
    <col min="5635" max="5635" width="8.140625" style="87" customWidth="1"/>
    <col min="5636" max="5887" width="9.140625" style="87"/>
    <col min="5888" max="5888" width="56.28515625" style="87" customWidth="1"/>
    <col min="5889" max="5889" width="13.140625" style="87" customWidth="1"/>
    <col min="5890" max="5890" width="54.7109375" style="87" customWidth="1"/>
    <col min="5891" max="5891" width="8.140625" style="87" customWidth="1"/>
    <col min="5892" max="6143" width="9.140625" style="87"/>
    <col min="6144" max="6144" width="56.28515625" style="87" customWidth="1"/>
    <col min="6145" max="6145" width="13.140625" style="87" customWidth="1"/>
    <col min="6146" max="6146" width="54.7109375" style="87" customWidth="1"/>
    <col min="6147" max="6147" width="8.140625" style="87" customWidth="1"/>
    <col min="6148" max="6399" width="9.140625" style="87"/>
    <col min="6400" max="6400" width="56.28515625" style="87" customWidth="1"/>
    <col min="6401" max="6401" width="13.140625" style="87" customWidth="1"/>
    <col min="6402" max="6402" width="54.7109375" style="87" customWidth="1"/>
    <col min="6403" max="6403" width="8.140625" style="87" customWidth="1"/>
    <col min="6404" max="6655" width="9.140625" style="87"/>
    <col min="6656" max="6656" width="56.28515625" style="87" customWidth="1"/>
    <col min="6657" max="6657" width="13.140625" style="87" customWidth="1"/>
    <col min="6658" max="6658" width="54.7109375" style="87" customWidth="1"/>
    <col min="6659" max="6659" width="8.140625" style="87" customWidth="1"/>
    <col min="6660" max="6911" width="9.140625" style="87"/>
    <col min="6912" max="6912" width="56.28515625" style="87" customWidth="1"/>
    <col min="6913" max="6913" width="13.140625" style="87" customWidth="1"/>
    <col min="6914" max="6914" width="54.7109375" style="87" customWidth="1"/>
    <col min="6915" max="6915" width="8.140625" style="87" customWidth="1"/>
    <col min="6916" max="7167" width="9.140625" style="87"/>
    <col min="7168" max="7168" width="56.28515625" style="87" customWidth="1"/>
    <col min="7169" max="7169" width="13.140625" style="87" customWidth="1"/>
    <col min="7170" max="7170" width="54.7109375" style="87" customWidth="1"/>
    <col min="7171" max="7171" width="8.140625" style="87" customWidth="1"/>
    <col min="7172" max="7423" width="9.140625" style="87"/>
    <col min="7424" max="7424" width="56.28515625" style="87" customWidth="1"/>
    <col min="7425" max="7425" width="13.140625" style="87" customWidth="1"/>
    <col min="7426" max="7426" width="54.7109375" style="87" customWidth="1"/>
    <col min="7427" max="7427" width="8.140625" style="87" customWidth="1"/>
    <col min="7428" max="7679" width="9.140625" style="87"/>
    <col min="7680" max="7680" width="56.28515625" style="87" customWidth="1"/>
    <col min="7681" max="7681" width="13.140625" style="87" customWidth="1"/>
    <col min="7682" max="7682" width="54.7109375" style="87" customWidth="1"/>
    <col min="7683" max="7683" width="8.140625" style="87" customWidth="1"/>
    <col min="7684" max="7935" width="9.140625" style="87"/>
    <col min="7936" max="7936" width="56.28515625" style="87" customWidth="1"/>
    <col min="7937" max="7937" width="13.140625" style="87" customWidth="1"/>
    <col min="7938" max="7938" width="54.7109375" style="87" customWidth="1"/>
    <col min="7939" max="7939" width="8.140625" style="87" customWidth="1"/>
    <col min="7940" max="8191" width="9.140625" style="87"/>
    <col min="8192" max="8192" width="56.28515625" style="87" customWidth="1"/>
    <col min="8193" max="8193" width="13.140625" style="87" customWidth="1"/>
    <col min="8194" max="8194" width="54.7109375" style="87" customWidth="1"/>
    <col min="8195" max="8195" width="8.140625" style="87" customWidth="1"/>
    <col min="8196" max="8447" width="9.140625" style="87"/>
    <col min="8448" max="8448" width="56.28515625" style="87" customWidth="1"/>
    <col min="8449" max="8449" width="13.140625" style="87" customWidth="1"/>
    <col min="8450" max="8450" width="54.7109375" style="87" customWidth="1"/>
    <col min="8451" max="8451" width="8.140625" style="87" customWidth="1"/>
    <col min="8452" max="8703" width="9.140625" style="87"/>
    <col min="8704" max="8704" width="56.28515625" style="87" customWidth="1"/>
    <col min="8705" max="8705" width="13.140625" style="87" customWidth="1"/>
    <col min="8706" max="8706" width="54.7109375" style="87" customWidth="1"/>
    <col min="8707" max="8707" width="8.140625" style="87" customWidth="1"/>
    <col min="8708" max="8959" width="9.140625" style="87"/>
    <col min="8960" max="8960" width="56.28515625" style="87" customWidth="1"/>
    <col min="8961" max="8961" width="13.140625" style="87" customWidth="1"/>
    <col min="8962" max="8962" width="54.7109375" style="87" customWidth="1"/>
    <col min="8963" max="8963" width="8.140625" style="87" customWidth="1"/>
    <col min="8964" max="9215" width="9.140625" style="87"/>
    <col min="9216" max="9216" width="56.28515625" style="87" customWidth="1"/>
    <col min="9217" max="9217" width="13.140625" style="87" customWidth="1"/>
    <col min="9218" max="9218" width="54.7109375" style="87" customWidth="1"/>
    <col min="9219" max="9219" width="8.140625" style="87" customWidth="1"/>
    <col min="9220" max="9471" width="9.140625" style="87"/>
    <col min="9472" max="9472" width="56.28515625" style="87" customWidth="1"/>
    <col min="9473" max="9473" width="13.140625" style="87" customWidth="1"/>
    <col min="9474" max="9474" width="54.7109375" style="87" customWidth="1"/>
    <col min="9475" max="9475" width="8.140625" style="87" customWidth="1"/>
    <col min="9476" max="9727" width="9.140625" style="87"/>
    <col min="9728" max="9728" width="56.28515625" style="87" customWidth="1"/>
    <col min="9729" max="9729" width="13.140625" style="87" customWidth="1"/>
    <col min="9730" max="9730" width="54.7109375" style="87" customWidth="1"/>
    <col min="9731" max="9731" width="8.140625" style="87" customWidth="1"/>
    <col min="9732" max="9983" width="9.140625" style="87"/>
    <col min="9984" max="9984" width="56.28515625" style="87" customWidth="1"/>
    <col min="9985" max="9985" width="13.140625" style="87" customWidth="1"/>
    <col min="9986" max="9986" width="54.7109375" style="87" customWidth="1"/>
    <col min="9987" max="9987" width="8.140625" style="87" customWidth="1"/>
    <col min="9988" max="10239" width="9.140625" style="87"/>
    <col min="10240" max="10240" width="56.28515625" style="87" customWidth="1"/>
    <col min="10241" max="10241" width="13.140625" style="87" customWidth="1"/>
    <col min="10242" max="10242" width="54.7109375" style="87" customWidth="1"/>
    <col min="10243" max="10243" width="8.140625" style="87" customWidth="1"/>
    <col min="10244" max="10495" width="9.140625" style="87"/>
    <col min="10496" max="10496" width="56.28515625" style="87" customWidth="1"/>
    <col min="10497" max="10497" width="13.140625" style="87" customWidth="1"/>
    <col min="10498" max="10498" width="54.7109375" style="87" customWidth="1"/>
    <col min="10499" max="10499" width="8.140625" style="87" customWidth="1"/>
    <col min="10500" max="10751" width="9.140625" style="87"/>
    <col min="10752" max="10752" width="56.28515625" style="87" customWidth="1"/>
    <col min="10753" max="10753" width="13.140625" style="87" customWidth="1"/>
    <col min="10754" max="10754" width="54.7109375" style="87" customWidth="1"/>
    <col min="10755" max="10755" width="8.140625" style="87" customWidth="1"/>
    <col min="10756" max="11007" width="9.140625" style="87"/>
    <col min="11008" max="11008" width="56.28515625" style="87" customWidth="1"/>
    <col min="11009" max="11009" width="13.140625" style="87" customWidth="1"/>
    <col min="11010" max="11010" width="54.7109375" style="87" customWidth="1"/>
    <col min="11011" max="11011" width="8.140625" style="87" customWidth="1"/>
    <col min="11012" max="11263" width="9.140625" style="87"/>
    <col min="11264" max="11264" width="56.28515625" style="87" customWidth="1"/>
    <col min="11265" max="11265" width="13.140625" style="87" customWidth="1"/>
    <col min="11266" max="11266" width="54.7109375" style="87" customWidth="1"/>
    <col min="11267" max="11267" width="8.140625" style="87" customWidth="1"/>
    <col min="11268" max="11519" width="9.140625" style="87"/>
    <col min="11520" max="11520" width="56.28515625" style="87" customWidth="1"/>
    <col min="11521" max="11521" width="13.140625" style="87" customWidth="1"/>
    <col min="11522" max="11522" width="54.7109375" style="87" customWidth="1"/>
    <col min="11523" max="11523" width="8.140625" style="87" customWidth="1"/>
    <col min="11524" max="11775" width="9.140625" style="87"/>
    <col min="11776" max="11776" width="56.28515625" style="87" customWidth="1"/>
    <col min="11777" max="11777" width="13.140625" style="87" customWidth="1"/>
    <col min="11778" max="11778" width="54.7109375" style="87" customWidth="1"/>
    <col min="11779" max="11779" width="8.140625" style="87" customWidth="1"/>
    <col min="11780" max="12031" width="9.140625" style="87"/>
    <col min="12032" max="12032" width="56.28515625" style="87" customWidth="1"/>
    <col min="12033" max="12033" width="13.140625" style="87" customWidth="1"/>
    <col min="12034" max="12034" width="54.7109375" style="87" customWidth="1"/>
    <col min="12035" max="12035" width="8.140625" style="87" customWidth="1"/>
    <col min="12036" max="12287" width="9.140625" style="87"/>
    <col min="12288" max="12288" width="56.28515625" style="87" customWidth="1"/>
    <col min="12289" max="12289" width="13.140625" style="87" customWidth="1"/>
    <col min="12290" max="12290" width="54.7109375" style="87" customWidth="1"/>
    <col min="12291" max="12291" width="8.140625" style="87" customWidth="1"/>
    <col min="12292" max="12543" width="9.140625" style="87"/>
    <col min="12544" max="12544" width="56.28515625" style="87" customWidth="1"/>
    <col min="12545" max="12545" width="13.140625" style="87" customWidth="1"/>
    <col min="12546" max="12546" width="54.7109375" style="87" customWidth="1"/>
    <col min="12547" max="12547" width="8.140625" style="87" customWidth="1"/>
    <col min="12548" max="12799" width="9.140625" style="87"/>
    <col min="12800" max="12800" width="56.28515625" style="87" customWidth="1"/>
    <col min="12801" max="12801" width="13.140625" style="87" customWidth="1"/>
    <col min="12802" max="12802" width="54.7109375" style="87" customWidth="1"/>
    <col min="12803" max="12803" width="8.140625" style="87" customWidth="1"/>
    <col min="12804" max="13055" width="9.140625" style="87"/>
    <col min="13056" max="13056" width="56.28515625" style="87" customWidth="1"/>
    <col min="13057" max="13057" width="13.140625" style="87" customWidth="1"/>
    <col min="13058" max="13058" width="54.7109375" style="87" customWidth="1"/>
    <col min="13059" max="13059" width="8.140625" style="87" customWidth="1"/>
    <col min="13060" max="13311" width="9.140625" style="87"/>
    <col min="13312" max="13312" width="56.28515625" style="87" customWidth="1"/>
    <col min="13313" max="13313" width="13.140625" style="87" customWidth="1"/>
    <col min="13314" max="13314" width="54.7109375" style="87" customWidth="1"/>
    <col min="13315" max="13315" width="8.140625" style="87" customWidth="1"/>
    <col min="13316" max="13567" width="9.140625" style="87"/>
    <col min="13568" max="13568" width="56.28515625" style="87" customWidth="1"/>
    <col min="13569" max="13569" width="13.140625" style="87" customWidth="1"/>
    <col min="13570" max="13570" width="54.7109375" style="87" customWidth="1"/>
    <col min="13571" max="13571" width="8.140625" style="87" customWidth="1"/>
    <col min="13572" max="13823" width="9.140625" style="87"/>
    <col min="13824" max="13824" width="56.28515625" style="87" customWidth="1"/>
    <col min="13825" max="13825" width="13.140625" style="87" customWidth="1"/>
    <col min="13826" max="13826" width="54.7109375" style="87" customWidth="1"/>
    <col min="13827" max="13827" width="8.140625" style="87" customWidth="1"/>
    <col min="13828" max="14079" width="9.140625" style="87"/>
    <col min="14080" max="14080" width="56.28515625" style="87" customWidth="1"/>
    <col min="14081" max="14081" width="13.140625" style="87" customWidth="1"/>
    <col min="14082" max="14082" width="54.7109375" style="87" customWidth="1"/>
    <col min="14083" max="14083" width="8.140625" style="87" customWidth="1"/>
    <col min="14084" max="14335" width="9.140625" style="87"/>
    <col min="14336" max="14336" width="56.28515625" style="87" customWidth="1"/>
    <col min="14337" max="14337" width="13.140625" style="87" customWidth="1"/>
    <col min="14338" max="14338" width="54.7109375" style="87" customWidth="1"/>
    <col min="14339" max="14339" width="8.140625" style="87" customWidth="1"/>
    <col min="14340" max="14591" width="9.140625" style="87"/>
    <col min="14592" max="14592" width="56.28515625" style="87" customWidth="1"/>
    <col min="14593" max="14593" width="13.140625" style="87" customWidth="1"/>
    <col min="14594" max="14594" width="54.7109375" style="87" customWidth="1"/>
    <col min="14595" max="14595" width="8.140625" style="87" customWidth="1"/>
    <col min="14596" max="14847" width="9.140625" style="87"/>
    <col min="14848" max="14848" width="56.28515625" style="87" customWidth="1"/>
    <col min="14849" max="14849" width="13.140625" style="87" customWidth="1"/>
    <col min="14850" max="14850" width="54.7109375" style="87" customWidth="1"/>
    <col min="14851" max="14851" width="8.140625" style="87" customWidth="1"/>
    <col min="14852" max="15103" width="9.140625" style="87"/>
    <col min="15104" max="15104" width="56.28515625" style="87" customWidth="1"/>
    <col min="15105" max="15105" width="13.140625" style="87" customWidth="1"/>
    <col min="15106" max="15106" width="54.7109375" style="87" customWidth="1"/>
    <col min="15107" max="15107" width="8.140625" style="87" customWidth="1"/>
    <col min="15108" max="15359" width="9.140625" style="87"/>
    <col min="15360" max="15360" width="56.28515625" style="87" customWidth="1"/>
    <col min="15361" max="15361" width="13.140625" style="87" customWidth="1"/>
    <col min="15362" max="15362" width="54.7109375" style="87" customWidth="1"/>
    <col min="15363" max="15363" width="8.140625" style="87" customWidth="1"/>
    <col min="15364" max="15615" width="9.140625" style="87"/>
    <col min="15616" max="15616" width="56.28515625" style="87" customWidth="1"/>
    <col min="15617" max="15617" width="13.140625" style="87" customWidth="1"/>
    <col min="15618" max="15618" width="54.7109375" style="87" customWidth="1"/>
    <col min="15619" max="15619" width="8.140625" style="87" customWidth="1"/>
    <col min="15620" max="15871" width="9.140625" style="87"/>
    <col min="15872" max="15872" width="56.28515625" style="87" customWidth="1"/>
    <col min="15873" max="15873" width="13.140625" style="87" customWidth="1"/>
    <col min="15874" max="15874" width="54.7109375" style="87" customWidth="1"/>
    <col min="15875" max="15875" width="8.140625" style="87" customWidth="1"/>
    <col min="15876" max="16127" width="9.140625" style="87"/>
    <col min="16128" max="16128" width="56.28515625" style="87" customWidth="1"/>
    <col min="16129" max="16129" width="13.140625" style="87" customWidth="1"/>
    <col min="16130" max="16130" width="54.7109375" style="87" customWidth="1"/>
    <col min="16131" max="16131" width="8.140625" style="87" customWidth="1"/>
    <col min="16132" max="16384" width="9.140625" style="87"/>
  </cols>
  <sheetData>
    <row r="1" spans="1:12" ht="15">
      <c r="A1" s="436" t="s">
        <v>64</v>
      </c>
      <c r="B1" s="94" t="s">
        <v>109</v>
      </c>
      <c r="C1" s="437" t="s">
        <v>65</v>
      </c>
    </row>
    <row r="2" spans="1:12" ht="12.75">
      <c r="A2" s="436"/>
      <c r="B2" s="95" t="s">
        <v>110</v>
      </c>
      <c r="C2" s="437"/>
    </row>
    <row r="3" spans="1:12" ht="18">
      <c r="A3" s="88" t="s">
        <v>66</v>
      </c>
      <c r="B3" s="89"/>
      <c r="C3" s="90" t="s">
        <v>67</v>
      </c>
      <c r="D3" s="91"/>
      <c r="E3" s="91"/>
    </row>
    <row r="4" spans="1:12" ht="18">
      <c r="A4" s="88" t="s">
        <v>68</v>
      </c>
      <c r="B4" s="132"/>
      <c r="C4" s="90" t="s">
        <v>69</v>
      </c>
      <c r="D4" s="91"/>
      <c r="E4" s="91"/>
    </row>
    <row r="5" spans="1:12" ht="18">
      <c r="A5" s="88" t="s">
        <v>111</v>
      </c>
      <c r="B5" s="89"/>
      <c r="C5" s="90" t="s">
        <v>112</v>
      </c>
      <c r="D5" s="91"/>
      <c r="E5" s="91"/>
      <c r="F5" s="91"/>
      <c r="G5" s="91"/>
      <c r="H5" s="91"/>
      <c r="I5" s="91"/>
      <c r="J5" s="91"/>
      <c r="K5" s="91"/>
      <c r="L5" s="91"/>
    </row>
    <row r="6" spans="1:12" ht="18">
      <c r="A6" s="88" t="s">
        <v>70</v>
      </c>
      <c r="B6" s="89"/>
      <c r="C6" s="90" t="s">
        <v>71</v>
      </c>
      <c r="D6" s="91"/>
      <c r="E6" s="91"/>
      <c r="F6" s="91"/>
      <c r="G6" s="91"/>
    </row>
    <row r="7" spans="1:12" ht="18">
      <c r="A7" s="88" t="s">
        <v>113</v>
      </c>
      <c r="B7" s="89"/>
      <c r="C7" s="90" t="s">
        <v>114</v>
      </c>
      <c r="D7" s="91"/>
      <c r="E7" s="91"/>
      <c r="F7" s="91"/>
    </row>
    <row r="8" spans="1:12" ht="18">
      <c r="A8" s="88" t="s">
        <v>115</v>
      </c>
      <c r="B8" s="89"/>
      <c r="C8" s="90" t="s">
        <v>116</v>
      </c>
      <c r="D8" s="91"/>
      <c r="E8" s="91"/>
      <c r="F8" s="91"/>
      <c r="G8" s="91"/>
      <c r="H8" s="91"/>
      <c r="I8" s="91"/>
    </row>
    <row r="9" spans="1:12" ht="18">
      <c r="A9" s="88" t="s">
        <v>117</v>
      </c>
      <c r="B9" s="89"/>
      <c r="C9" s="90" t="s">
        <v>63</v>
      </c>
      <c r="D9" s="91"/>
      <c r="E9" s="91"/>
      <c r="F9" s="91"/>
      <c r="G9" s="91"/>
      <c r="H9" s="91"/>
      <c r="I9" s="91"/>
    </row>
    <row r="10" spans="1:12" ht="18">
      <c r="A10" s="88" t="s">
        <v>143</v>
      </c>
      <c r="B10" s="89"/>
      <c r="C10" s="90" t="s">
        <v>147</v>
      </c>
    </row>
    <row r="11" spans="1:12" ht="18">
      <c r="A11" s="409" t="s">
        <v>144</v>
      </c>
      <c r="B11" s="89"/>
      <c r="C11" s="90" t="s">
        <v>148</v>
      </c>
    </row>
    <row r="12" spans="1:12" ht="18">
      <c r="A12" s="88" t="s">
        <v>145</v>
      </c>
      <c r="B12" s="89"/>
      <c r="C12" s="90" t="s">
        <v>149</v>
      </c>
    </row>
    <row r="13" spans="1:12" ht="18.75" thickBot="1">
      <c r="A13" s="96" t="s">
        <v>146</v>
      </c>
      <c r="B13" s="97"/>
      <c r="C13" s="98" t="s">
        <v>150</v>
      </c>
    </row>
    <row r="14" spans="1:12" ht="15" thickTop="1"/>
  </sheetData>
  <mergeCells count="2">
    <mergeCell ref="A1:A2"/>
    <mergeCell ref="C1:C2"/>
  </mergeCells>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rightToLeft="1" view="pageBreakPreview" topLeftCell="A28" zoomScaleNormal="100" zoomScaleSheetLayoutView="100" workbookViewId="0">
      <selection activeCell="D8" sqref="D8"/>
    </sheetView>
  </sheetViews>
  <sheetFormatPr defaultRowHeight="15"/>
  <cols>
    <col min="1" max="1" width="14.5703125" customWidth="1"/>
    <col min="8" max="8" width="12" customWidth="1"/>
    <col min="9" max="9" width="11.7109375" customWidth="1"/>
    <col min="19" max="19" width="10.7109375" bestFit="1" customWidth="1"/>
    <col min="20" max="20" width="9.7109375" bestFit="1" customWidth="1"/>
  </cols>
  <sheetData>
    <row r="1" spans="1:22" s="253" customFormat="1" ht="18.75">
      <c r="A1" s="228" t="s">
        <v>300</v>
      </c>
      <c r="B1" s="228"/>
      <c r="C1" s="228"/>
      <c r="D1" s="228"/>
      <c r="E1" s="228"/>
      <c r="F1" s="228"/>
      <c r="G1" s="228"/>
      <c r="H1" s="228"/>
      <c r="I1" s="228"/>
      <c r="K1" s="225"/>
    </row>
    <row r="2" spans="1:22" s="254" customFormat="1" ht="31.5">
      <c r="A2" s="229" t="s">
        <v>301</v>
      </c>
      <c r="B2" s="229"/>
      <c r="C2" s="229"/>
      <c r="D2" s="229"/>
      <c r="E2" s="229"/>
      <c r="F2" s="229"/>
      <c r="G2" s="229"/>
      <c r="H2" s="229"/>
      <c r="I2" s="229"/>
      <c r="L2" s="255"/>
    </row>
    <row r="3" spans="1:22" ht="12" customHeight="1">
      <c r="A3" s="152" t="s">
        <v>36</v>
      </c>
      <c r="B3" s="153"/>
      <c r="C3" s="4"/>
      <c r="D3" s="4"/>
      <c r="E3" s="8"/>
      <c r="F3" s="5"/>
      <c r="G3" s="5"/>
      <c r="H3" s="5"/>
      <c r="I3" s="11" t="s">
        <v>37</v>
      </c>
    </row>
    <row r="4" spans="1:22" ht="24" customHeight="1">
      <c r="A4" s="439" t="s">
        <v>15</v>
      </c>
      <c r="B4" s="215" t="s">
        <v>46</v>
      </c>
      <c r="C4" s="215" t="s">
        <v>45</v>
      </c>
      <c r="D4" s="215" t="s">
        <v>44</v>
      </c>
      <c r="E4" s="215" t="s">
        <v>43</v>
      </c>
      <c r="F4" s="215" t="s">
        <v>42</v>
      </c>
      <c r="G4" s="215" t="s">
        <v>41</v>
      </c>
      <c r="H4" s="440" t="s">
        <v>309</v>
      </c>
      <c r="I4" s="438" t="s">
        <v>16</v>
      </c>
    </row>
    <row r="5" spans="1:22" ht="24" customHeight="1">
      <c r="A5" s="439"/>
      <c r="B5" s="216" t="s">
        <v>38</v>
      </c>
      <c r="C5" s="216" t="s">
        <v>17</v>
      </c>
      <c r="D5" s="216" t="s">
        <v>39</v>
      </c>
      <c r="E5" s="216" t="s">
        <v>18</v>
      </c>
      <c r="F5" s="216" t="s">
        <v>19</v>
      </c>
      <c r="G5" s="216" t="s">
        <v>20</v>
      </c>
      <c r="H5" s="440"/>
      <c r="I5" s="438"/>
    </row>
    <row r="6" spans="1:22" ht="15.75">
      <c r="A6" s="12" t="s">
        <v>13</v>
      </c>
      <c r="B6" s="122"/>
      <c r="C6" s="122"/>
      <c r="D6" s="122"/>
      <c r="E6" s="122"/>
      <c r="F6" s="121"/>
      <c r="G6" s="121"/>
      <c r="H6" s="124"/>
      <c r="I6" s="14" t="s">
        <v>1</v>
      </c>
    </row>
    <row r="7" spans="1:22" s="245" customFormat="1">
      <c r="A7" s="69" t="s">
        <v>40</v>
      </c>
      <c r="B7" s="387" t="s">
        <v>35</v>
      </c>
      <c r="C7" s="387">
        <f>SUM('T09'!C7,'T10'!C7)</f>
        <v>1987</v>
      </c>
      <c r="D7" s="387">
        <f>SUM('T09'!D7,'T10'!D7)</f>
        <v>11535</v>
      </c>
      <c r="E7" s="387">
        <f>SUM('T09'!E7,'T10'!E7)</f>
        <v>1597</v>
      </c>
      <c r="F7" s="387">
        <f>SUM('T09'!F7,'T10'!F7)</f>
        <v>3107</v>
      </c>
      <c r="G7" s="387">
        <f>SUM('T09'!G7,'T10'!G7)</f>
        <v>7643</v>
      </c>
      <c r="H7" s="158" t="s">
        <v>34</v>
      </c>
      <c r="I7" s="244" t="s">
        <v>0</v>
      </c>
    </row>
    <row r="8" spans="1:22" s="245" customFormat="1">
      <c r="A8" s="76" t="s">
        <v>5</v>
      </c>
      <c r="B8" s="387" t="s">
        <v>35</v>
      </c>
      <c r="C8" s="387">
        <f>SUM('T09'!C8,'T10'!C8)</f>
        <v>2</v>
      </c>
      <c r="D8" s="387">
        <f>SUM('T09'!D8,'T10'!D8)</f>
        <v>0</v>
      </c>
      <c r="E8" s="387">
        <f>SUM('T09'!E8,'T10'!E8)</f>
        <v>1</v>
      </c>
      <c r="F8" s="387">
        <f>SUM('T09'!F8,'T10'!F8)</f>
        <v>11</v>
      </c>
      <c r="G8" s="387">
        <f>SUM('T09'!G8,'T10'!G8)</f>
        <v>9</v>
      </c>
      <c r="H8" s="158" t="s">
        <v>34</v>
      </c>
      <c r="I8" s="135" t="s">
        <v>10</v>
      </c>
      <c r="R8" s="245" t="s">
        <v>45</v>
      </c>
      <c r="S8" s="18" t="s">
        <v>44</v>
      </c>
      <c r="T8" s="18" t="s">
        <v>52</v>
      </c>
      <c r="U8" s="18" t="s">
        <v>53</v>
      </c>
      <c r="V8" s="18" t="s">
        <v>41</v>
      </c>
    </row>
    <row r="9" spans="1:22" s="245" customFormat="1">
      <c r="A9" s="77" t="s">
        <v>7</v>
      </c>
      <c r="B9" s="387" t="s">
        <v>35</v>
      </c>
      <c r="C9" s="387">
        <f>SUM('T09'!C9,'T10'!C9)</f>
        <v>1985</v>
      </c>
      <c r="D9" s="387">
        <f>SUM('T09'!D9,'T10'!D9)</f>
        <v>11535</v>
      </c>
      <c r="E9" s="387">
        <f>SUM('T09'!E9,'T10'!E9)</f>
        <v>1596</v>
      </c>
      <c r="F9" s="387">
        <f>SUM('T09'!F9,'T10'!F9)</f>
        <v>3096</v>
      </c>
      <c r="G9" s="387">
        <f>SUM('T09'!G9,'T10'!G9)</f>
        <v>7634</v>
      </c>
      <c r="H9" s="158" t="s">
        <v>34</v>
      </c>
      <c r="I9" s="135" t="s">
        <v>11</v>
      </c>
      <c r="Q9" s="18"/>
      <c r="R9" s="245" t="s">
        <v>17</v>
      </c>
      <c r="S9" s="22" t="s">
        <v>39</v>
      </c>
      <c r="T9" s="22" t="s">
        <v>18</v>
      </c>
      <c r="U9" s="22" t="s">
        <v>19</v>
      </c>
      <c r="V9" s="22" t="s">
        <v>20</v>
      </c>
    </row>
    <row r="10" spans="1:22" s="245" customFormat="1">
      <c r="A10" s="69" t="s">
        <v>4</v>
      </c>
      <c r="B10" s="387" t="s">
        <v>35</v>
      </c>
      <c r="C10" s="387" t="s">
        <v>35</v>
      </c>
      <c r="D10" s="387">
        <f>SUM('T09'!D10,'T10'!D10)</f>
        <v>11162</v>
      </c>
      <c r="E10" s="387">
        <v>990</v>
      </c>
      <c r="F10" s="387">
        <f>SUM('T09'!F10,'T10'!F10)</f>
        <v>432</v>
      </c>
      <c r="G10" s="387">
        <f>SUM('T09'!G10,'T10'!G10)</f>
        <v>5727</v>
      </c>
      <c r="H10" s="158" t="s">
        <v>34</v>
      </c>
      <c r="I10" s="244" t="s">
        <v>6</v>
      </c>
      <c r="Q10" s="18"/>
    </row>
    <row r="11" spans="1:22" s="245" customFormat="1">
      <c r="A11" s="406" t="s">
        <v>5</v>
      </c>
      <c r="B11" s="388" t="s">
        <v>35</v>
      </c>
      <c r="C11" s="388" t="s">
        <v>34</v>
      </c>
      <c r="D11" s="388">
        <f>SUM('T09'!D11,'T10'!D11)</f>
        <v>0</v>
      </c>
      <c r="E11" s="388" t="s">
        <v>49</v>
      </c>
      <c r="F11" s="388">
        <f>SUM('T09'!F11,'T10'!F11)</f>
        <v>0</v>
      </c>
      <c r="G11" s="388">
        <f>SUM('T09'!G11,'T10'!G11)</f>
        <v>0</v>
      </c>
      <c r="H11" s="248" t="s">
        <v>34</v>
      </c>
      <c r="I11" s="135" t="s">
        <v>10</v>
      </c>
      <c r="Q11" s="245" t="s">
        <v>1</v>
      </c>
      <c r="S11" s="257"/>
    </row>
    <row r="12" spans="1:22" s="245" customFormat="1">
      <c r="A12" s="77" t="s">
        <v>7</v>
      </c>
      <c r="B12" s="388" t="s">
        <v>35</v>
      </c>
      <c r="C12" s="388" t="s">
        <v>34</v>
      </c>
      <c r="D12" s="388">
        <f>SUM('T09'!D12,'T10'!D12)</f>
        <v>11162</v>
      </c>
      <c r="E12" s="388">
        <v>990</v>
      </c>
      <c r="F12" s="388">
        <f>SUM('T09'!F12,'T10'!F12)</f>
        <v>432</v>
      </c>
      <c r="G12" s="388">
        <f>SUM('T09'!G12,'T10'!G12)</f>
        <v>5727</v>
      </c>
      <c r="H12" s="248" t="s">
        <v>34</v>
      </c>
      <c r="I12" s="135" t="s">
        <v>11</v>
      </c>
      <c r="O12" s="256">
        <f>100-V12</f>
        <v>0.20000000000000284</v>
      </c>
      <c r="Q12" s="18" t="s">
        <v>2</v>
      </c>
      <c r="R12" s="256">
        <v>99.899345747357827</v>
      </c>
      <c r="S12" s="256">
        <v>100</v>
      </c>
      <c r="T12" s="256">
        <v>99.904306220095691</v>
      </c>
      <c r="U12" s="256">
        <v>97.3</v>
      </c>
      <c r="V12" s="256">
        <v>99.8</v>
      </c>
    </row>
    <row r="13" spans="1:22" s="245" customFormat="1">
      <c r="A13" s="69" t="s">
        <v>8</v>
      </c>
      <c r="B13" s="387" t="s">
        <v>35</v>
      </c>
      <c r="C13" s="387" t="s">
        <v>35</v>
      </c>
      <c r="D13" s="387">
        <f>SUM('T09'!D13,'T10'!D13)</f>
        <v>373</v>
      </c>
      <c r="E13" s="387">
        <v>55</v>
      </c>
      <c r="F13" s="387">
        <f>SUM('T09'!F13,'T10'!F13)</f>
        <v>2675</v>
      </c>
      <c r="G13" s="387">
        <f>SUM('T09'!G13,'T10'!G13)</f>
        <v>1916</v>
      </c>
      <c r="H13" s="158" t="s">
        <v>34</v>
      </c>
      <c r="I13" s="244" t="s">
        <v>9</v>
      </c>
      <c r="O13" s="256">
        <f t="shared" ref="O13:O15" si="0">100-V13</f>
        <v>9.9999999999994316E-2</v>
      </c>
      <c r="Q13" s="18" t="s">
        <v>3</v>
      </c>
      <c r="R13" s="256">
        <v>99.823087129588671</v>
      </c>
      <c r="S13" s="256">
        <v>100</v>
      </c>
      <c r="T13" s="256">
        <v>99.820948970456584</v>
      </c>
      <c r="U13" s="256">
        <v>99.65</v>
      </c>
      <c r="V13" s="256">
        <v>99.9</v>
      </c>
    </row>
    <row r="14" spans="1:22" s="245" customFormat="1">
      <c r="A14" s="76" t="s">
        <v>5</v>
      </c>
      <c r="B14" s="388" t="s">
        <v>35</v>
      </c>
      <c r="C14" s="388" t="s">
        <v>34</v>
      </c>
      <c r="D14" s="388">
        <f>SUM('T09'!D14,'T10'!D14)</f>
        <v>0</v>
      </c>
      <c r="E14" s="388">
        <v>1</v>
      </c>
      <c r="F14" s="388">
        <f>SUM('T09'!F14,'T10'!F14)</f>
        <v>11</v>
      </c>
      <c r="G14" s="388">
        <f>SUM('T09'!G14,'T10'!G14)</f>
        <v>9</v>
      </c>
      <c r="H14" s="248" t="s">
        <v>34</v>
      </c>
      <c r="I14" s="135" t="s">
        <v>10</v>
      </c>
      <c r="O14" s="256">
        <f t="shared" si="0"/>
        <v>0.20000000000000284</v>
      </c>
      <c r="Q14" s="18" t="s">
        <v>22</v>
      </c>
      <c r="R14" s="256">
        <v>99.9</v>
      </c>
      <c r="S14" s="256">
        <v>100</v>
      </c>
      <c r="T14" s="256">
        <v>100</v>
      </c>
      <c r="U14" s="256">
        <v>99.14</v>
      </c>
      <c r="V14" s="256">
        <v>99.8</v>
      </c>
    </row>
    <row r="15" spans="1:22" s="245" customFormat="1">
      <c r="A15" s="77" t="s">
        <v>7</v>
      </c>
      <c r="B15" s="388" t="s">
        <v>35</v>
      </c>
      <c r="C15" s="388" t="s">
        <v>34</v>
      </c>
      <c r="D15" s="388">
        <f>SUM('T09'!D15,'T10'!D15)</f>
        <v>373</v>
      </c>
      <c r="E15" s="388">
        <v>54</v>
      </c>
      <c r="F15" s="388">
        <f>SUM('T09'!F15,'T10'!F15)</f>
        <v>2664</v>
      </c>
      <c r="G15" s="388">
        <f>SUM('T09'!G15,'T10'!G15)</f>
        <v>1907</v>
      </c>
      <c r="H15" s="248" t="s">
        <v>34</v>
      </c>
      <c r="I15" s="135" t="s">
        <v>11</v>
      </c>
      <c r="O15" s="256">
        <f t="shared" si="0"/>
        <v>0.26381909547738758</v>
      </c>
      <c r="Q15" s="18" t="s">
        <v>251</v>
      </c>
      <c r="R15" s="256">
        <v>99.869306930693071</v>
      </c>
      <c r="S15" s="256">
        <v>100</v>
      </c>
      <c r="T15" s="256">
        <v>99.809358752166375</v>
      </c>
      <c r="U15" s="256">
        <v>99.90009082652135</v>
      </c>
      <c r="V15" s="256">
        <v>99.736180904522612</v>
      </c>
    </row>
    <row r="16" spans="1:22" ht="15.75">
      <c r="A16" s="12" t="s">
        <v>14</v>
      </c>
      <c r="B16" s="121"/>
      <c r="C16" s="122"/>
      <c r="D16" s="122"/>
      <c r="E16" s="122"/>
      <c r="F16" s="121"/>
      <c r="G16" s="121"/>
      <c r="H16" s="124"/>
      <c r="I16" s="15" t="s">
        <v>2</v>
      </c>
    </row>
    <row r="17" spans="1:21" s="245" customFormat="1">
      <c r="A17" s="69" t="s">
        <v>40</v>
      </c>
      <c r="B17" s="387" t="s">
        <v>35</v>
      </c>
      <c r="C17" s="387">
        <f>SUM('T09'!C17,'T10'!C17)</f>
        <v>2261</v>
      </c>
      <c r="D17" s="387">
        <f>SUM('T09'!D17,'T10'!D17)</f>
        <v>17411</v>
      </c>
      <c r="E17" s="387">
        <f>SUM('T09'!E17,'T10'!E17)</f>
        <v>1883</v>
      </c>
      <c r="F17" s="387">
        <f>SUM('T09'!F17,'T10'!F17)</f>
        <v>3367</v>
      </c>
      <c r="G17" s="387">
        <f>SUM('T09'!G17,'T10'!G17)</f>
        <v>8030</v>
      </c>
      <c r="H17" s="158" t="s">
        <v>34</v>
      </c>
      <c r="I17" s="244" t="s">
        <v>0</v>
      </c>
      <c r="L17" s="259"/>
    </row>
    <row r="18" spans="1:21" s="245" customFormat="1">
      <c r="A18" s="76" t="s">
        <v>5</v>
      </c>
      <c r="B18" s="387" t="s">
        <v>35</v>
      </c>
      <c r="C18" s="387">
        <f>SUM('T09'!C18,'T10'!C18)</f>
        <v>4</v>
      </c>
      <c r="D18" s="387">
        <f>SUM('T09'!D18,'T10'!D18)</f>
        <v>0</v>
      </c>
      <c r="E18" s="387">
        <f>SUM('T09'!E18,'T10'!E18)</f>
        <v>2</v>
      </c>
      <c r="F18" s="387">
        <f>SUM('T09'!F18,'T10'!F18)</f>
        <v>29</v>
      </c>
      <c r="G18" s="387">
        <f>SUM('T09'!G18,'T10'!G18)</f>
        <v>16</v>
      </c>
      <c r="H18" s="158" t="s">
        <v>34</v>
      </c>
      <c r="I18" s="135" t="s">
        <v>10</v>
      </c>
      <c r="L18" s="259"/>
      <c r="R18" s="18" t="s">
        <v>44</v>
      </c>
      <c r="S18" s="18" t="s">
        <v>52</v>
      </c>
      <c r="T18" s="18" t="s">
        <v>53</v>
      </c>
      <c r="U18" s="18" t="s">
        <v>41</v>
      </c>
    </row>
    <row r="19" spans="1:21" s="245" customFormat="1">
      <c r="A19" s="77" t="s">
        <v>7</v>
      </c>
      <c r="B19" s="387" t="s">
        <v>35</v>
      </c>
      <c r="C19" s="387">
        <f>SUM('T09'!C19,'T10'!C19)</f>
        <v>2257</v>
      </c>
      <c r="D19" s="387">
        <f>SUM('T09'!D19,'T10'!D19)</f>
        <v>17411</v>
      </c>
      <c r="E19" s="387">
        <f>SUM('T09'!E19,'T10'!E19)</f>
        <v>1881</v>
      </c>
      <c r="F19" s="387">
        <f>SUM('T09'!F19,'T10'!F19)</f>
        <v>3338</v>
      </c>
      <c r="G19" s="387">
        <f>SUM('T09'!G19,'T10'!G19)</f>
        <v>8014</v>
      </c>
      <c r="H19" s="158" t="s">
        <v>34</v>
      </c>
      <c r="I19" s="135" t="s">
        <v>11</v>
      </c>
      <c r="R19" s="22" t="s">
        <v>39</v>
      </c>
      <c r="S19" s="22" t="s">
        <v>18</v>
      </c>
      <c r="T19" s="22" t="s">
        <v>19</v>
      </c>
      <c r="U19" s="22" t="s">
        <v>20</v>
      </c>
    </row>
    <row r="20" spans="1:21" s="245" customFormat="1">
      <c r="A20" s="69" t="s">
        <v>4</v>
      </c>
      <c r="B20" s="387" t="s">
        <v>35</v>
      </c>
      <c r="C20" s="387" t="s">
        <v>35</v>
      </c>
      <c r="D20" s="387">
        <f>SUM('T09'!D20,'T10'!D20)</f>
        <v>16918</v>
      </c>
      <c r="E20" s="387" t="s">
        <v>34</v>
      </c>
      <c r="F20" s="387">
        <f>SUM('T09'!F20,'T10'!F20)</f>
        <v>350</v>
      </c>
      <c r="G20" s="387">
        <f>SUM('T09'!G20,'T10'!G20)</f>
        <v>5995</v>
      </c>
      <c r="H20" s="158" t="s">
        <v>34</v>
      </c>
      <c r="I20" s="244" t="s">
        <v>6</v>
      </c>
      <c r="Q20" s="245" t="s">
        <v>1</v>
      </c>
      <c r="R20" s="245">
        <v>95.4</v>
      </c>
      <c r="S20" s="256"/>
      <c r="T20" s="245">
        <v>20.9</v>
      </c>
      <c r="U20" s="245">
        <v>75.099999999999994</v>
      </c>
    </row>
    <row r="21" spans="1:21" s="245" customFormat="1">
      <c r="A21" s="76" t="s">
        <v>5</v>
      </c>
      <c r="B21" s="388" t="s">
        <v>35</v>
      </c>
      <c r="C21" s="388" t="s">
        <v>34</v>
      </c>
      <c r="D21" s="388">
        <f>SUM('T09'!D21,'T10'!D21)</f>
        <v>0</v>
      </c>
      <c r="E21" s="388" t="s">
        <v>34</v>
      </c>
      <c r="F21" s="388">
        <f>SUM('T09'!F21,'T10'!F21)</f>
        <v>0</v>
      </c>
      <c r="G21" s="388">
        <f>SUM('T09'!G21,'T10'!G21)</f>
        <v>0</v>
      </c>
      <c r="H21" s="248" t="s">
        <v>34</v>
      </c>
      <c r="I21" s="135" t="s">
        <v>10</v>
      </c>
      <c r="Q21" s="18" t="s">
        <v>2</v>
      </c>
      <c r="R21" s="256">
        <f>(D10/D7)*100</f>
        <v>96.766363242306028</v>
      </c>
      <c r="S21" s="256"/>
      <c r="T21" s="256">
        <f t="shared" ref="T21:U21" si="1">(F10/F7)*100</f>
        <v>13.904087544254908</v>
      </c>
      <c r="U21" s="256">
        <f t="shared" si="1"/>
        <v>74.931309695145885</v>
      </c>
    </row>
    <row r="22" spans="1:21" s="245" customFormat="1">
      <c r="A22" s="77" t="s">
        <v>7</v>
      </c>
      <c r="B22" s="388" t="s">
        <v>35</v>
      </c>
      <c r="C22" s="388" t="s">
        <v>34</v>
      </c>
      <c r="D22" s="388">
        <f>SUM('T09'!D22,'T10'!D22)</f>
        <v>16918</v>
      </c>
      <c r="E22" s="388" t="s">
        <v>34</v>
      </c>
      <c r="F22" s="388">
        <f>SUM('T09'!F22,'T10'!F22)</f>
        <v>350</v>
      </c>
      <c r="G22" s="388">
        <f>SUM('T09'!G22,'T10'!G22)</f>
        <v>5995</v>
      </c>
      <c r="H22" s="248" t="s">
        <v>34</v>
      </c>
      <c r="I22" s="135" t="s">
        <v>11</v>
      </c>
      <c r="Q22" s="18" t="s">
        <v>3</v>
      </c>
      <c r="R22" s="256">
        <f>(D20/D17)*100</f>
        <v>97.168456722761476</v>
      </c>
      <c r="S22" s="256"/>
      <c r="T22" s="256">
        <f t="shared" ref="T22:U22" si="2">(F20/F17)*100</f>
        <v>10.395010395010395</v>
      </c>
      <c r="U22" s="256">
        <f t="shared" si="2"/>
        <v>74.657534246575338</v>
      </c>
    </row>
    <row r="23" spans="1:21" s="245" customFormat="1">
      <c r="A23" s="69" t="s">
        <v>8</v>
      </c>
      <c r="B23" s="387" t="s">
        <v>35</v>
      </c>
      <c r="C23" s="387" t="s">
        <v>35</v>
      </c>
      <c r="D23" s="387">
        <f>SUM('T09'!D23,'T10'!D23)</f>
        <v>493</v>
      </c>
      <c r="E23" s="387" t="s">
        <v>34</v>
      </c>
      <c r="F23" s="387">
        <f>SUM('T09'!F23,'T10'!F23)</f>
        <v>3017</v>
      </c>
      <c r="G23" s="387">
        <f>SUM('T09'!G23,'T10'!G23)</f>
        <v>2035</v>
      </c>
      <c r="H23" s="158" t="s">
        <v>34</v>
      </c>
      <c r="I23" s="244" t="s">
        <v>9</v>
      </c>
      <c r="Q23" s="18" t="s">
        <v>22</v>
      </c>
      <c r="R23" s="256">
        <f>(D30/D27)*100</f>
        <v>98.28125</v>
      </c>
      <c r="S23" s="256"/>
      <c r="T23" s="256">
        <f t="shared" ref="T23:U23" si="3">(F30/F27)*100</f>
        <v>16.737873837647648</v>
      </c>
      <c r="U23" s="256">
        <f t="shared" si="3"/>
        <v>74.863387978142086</v>
      </c>
    </row>
    <row r="24" spans="1:21" s="245" customFormat="1">
      <c r="A24" s="76" t="s">
        <v>5</v>
      </c>
      <c r="B24" s="388" t="s">
        <v>35</v>
      </c>
      <c r="C24" s="388" t="s">
        <v>34</v>
      </c>
      <c r="D24" s="388">
        <f>SUM('T09'!D24,'T10'!D24)</f>
        <v>0</v>
      </c>
      <c r="E24" s="388" t="s">
        <v>34</v>
      </c>
      <c r="F24" s="388">
        <f>SUM('T09'!F24,'T10'!F24)</f>
        <v>29</v>
      </c>
      <c r="G24" s="388">
        <f>SUM('T09'!G24,'T10'!G24)</f>
        <v>16</v>
      </c>
      <c r="H24" s="248" t="s">
        <v>34</v>
      </c>
      <c r="I24" s="135" t="s">
        <v>10</v>
      </c>
      <c r="Q24" s="18" t="s">
        <v>251</v>
      </c>
      <c r="T24" s="256">
        <f t="shared" ref="T24:U24" si="4">(F40/F37)*100</f>
        <v>16.371480472297911</v>
      </c>
      <c r="U24" s="256">
        <f t="shared" si="4"/>
        <v>77.489721333942441</v>
      </c>
    </row>
    <row r="25" spans="1:21" s="245" customFormat="1">
      <c r="A25" s="77" t="s">
        <v>7</v>
      </c>
      <c r="B25" s="388" t="s">
        <v>35</v>
      </c>
      <c r="C25" s="388" t="s">
        <v>34</v>
      </c>
      <c r="D25" s="388">
        <f>SUM('T09'!D25,'T10'!D25)</f>
        <v>493</v>
      </c>
      <c r="E25" s="388" t="s">
        <v>34</v>
      </c>
      <c r="F25" s="388">
        <f>SUM('T09'!F25,'T10'!F25)</f>
        <v>2988</v>
      </c>
      <c r="G25" s="388">
        <f>SUM('T09'!G25,'T10'!G25)</f>
        <v>2019</v>
      </c>
      <c r="H25" s="248" t="s">
        <v>34</v>
      </c>
      <c r="I25" s="135" t="s">
        <v>11</v>
      </c>
      <c r="S25" s="257"/>
      <c r="T25" s="27"/>
    </row>
    <row r="26" spans="1:21" ht="15.75">
      <c r="A26" s="12" t="s">
        <v>21</v>
      </c>
      <c r="B26" s="121"/>
      <c r="C26" s="122"/>
      <c r="D26" s="122"/>
      <c r="E26" s="122"/>
      <c r="F26" s="121"/>
      <c r="G26" s="121"/>
      <c r="H26" s="124"/>
      <c r="I26" s="14" t="s">
        <v>3</v>
      </c>
      <c r="S26" s="39"/>
      <c r="T26" s="40"/>
    </row>
    <row r="27" spans="1:21" s="245" customFormat="1">
      <c r="A27" s="69" t="s">
        <v>40</v>
      </c>
      <c r="B27" s="387" t="s">
        <v>35</v>
      </c>
      <c r="C27" s="387">
        <f>SUM('T09'!C27,'T10'!C27)</f>
        <v>2406</v>
      </c>
      <c r="D27" s="387">
        <f>SUM('T09'!D27,'T10'!D27)</f>
        <v>19840</v>
      </c>
      <c r="E27" s="387">
        <f>SUM('T09'!E27,'T10'!E27)</f>
        <v>2073</v>
      </c>
      <c r="F27" s="387">
        <f>SUM('T09'!F27,'T10'!F27)</f>
        <v>3979</v>
      </c>
      <c r="G27" s="387">
        <f>SUM('T09'!G27,'T10'!G27)</f>
        <v>8418</v>
      </c>
      <c r="H27" s="158" t="s">
        <v>34</v>
      </c>
      <c r="I27" s="244" t="s">
        <v>0</v>
      </c>
    </row>
    <row r="28" spans="1:21" s="245" customFormat="1">
      <c r="A28" s="76" t="s">
        <v>5</v>
      </c>
      <c r="B28" s="387" t="s">
        <v>35</v>
      </c>
      <c r="C28" s="387">
        <f>SUM('T09'!C28,'T10'!C28)</f>
        <v>1</v>
      </c>
      <c r="D28" s="387">
        <f>SUM('T09'!D28,'T10'!D28)</f>
        <v>0</v>
      </c>
      <c r="E28" s="387">
        <f>SUM('T09'!E28,'T10'!E28)</f>
        <v>0</v>
      </c>
      <c r="F28" s="387">
        <f>SUM('T09'!F28,'T10'!F28)</f>
        <v>1</v>
      </c>
      <c r="G28" s="387">
        <f>SUM('T09'!G28,'T10'!G28)</f>
        <v>16</v>
      </c>
      <c r="H28" s="158" t="s">
        <v>34</v>
      </c>
      <c r="I28" s="135" t="s">
        <v>10</v>
      </c>
    </row>
    <row r="29" spans="1:21" s="245" customFormat="1">
      <c r="A29" s="77" t="s">
        <v>7</v>
      </c>
      <c r="B29" s="387" t="s">
        <v>35</v>
      </c>
      <c r="C29" s="387">
        <f>SUM('T09'!C29,'T10'!C29)</f>
        <v>2405</v>
      </c>
      <c r="D29" s="387">
        <f>SUM('T09'!D29,'T10'!D29)</f>
        <v>19840</v>
      </c>
      <c r="E29" s="387">
        <f>SUM('T09'!E29,'T10'!E29)</f>
        <v>2073</v>
      </c>
      <c r="F29" s="387">
        <f>SUM('T09'!F29,'T10'!F29)</f>
        <v>3978</v>
      </c>
      <c r="G29" s="387">
        <f>SUM('T09'!G29,'T10'!G29)</f>
        <v>8402</v>
      </c>
      <c r="H29" s="158" t="s">
        <v>34</v>
      </c>
      <c r="I29" s="135" t="s">
        <v>11</v>
      </c>
    </row>
    <row r="30" spans="1:21" s="245" customFormat="1">
      <c r="A30" s="69" t="s">
        <v>4</v>
      </c>
      <c r="B30" s="387" t="s">
        <v>35</v>
      </c>
      <c r="C30" s="387" t="s">
        <v>35</v>
      </c>
      <c r="D30" s="387">
        <f>SUM('T09'!D30,'T10'!D30)</f>
        <v>19499</v>
      </c>
      <c r="E30" s="387" t="s">
        <v>34</v>
      </c>
      <c r="F30" s="387">
        <f>SUM('T09'!F30,'T10'!F30)</f>
        <v>666</v>
      </c>
      <c r="G30" s="387">
        <f>SUM('T09'!G30,'T10'!G30)</f>
        <v>6302</v>
      </c>
      <c r="H30" s="158" t="s">
        <v>34</v>
      </c>
      <c r="I30" s="244" t="s">
        <v>6</v>
      </c>
    </row>
    <row r="31" spans="1:21" s="245" customFormat="1">
      <c r="A31" s="76" t="s">
        <v>5</v>
      </c>
      <c r="B31" s="388" t="s">
        <v>35</v>
      </c>
      <c r="C31" s="388" t="s">
        <v>34</v>
      </c>
      <c r="D31" s="388">
        <f>SUM('T09'!D31,'T10'!D31)</f>
        <v>0</v>
      </c>
      <c r="E31" s="388" t="s">
        <v>34</v>
      </c>
      <c r="F31" s="388">
        <f>SUM('T09'!F31,'T10'!F31)</f>
        <v>0</v>
      </c>
      <c r="G31" s="388">
        <f>SUM('T09'!G31,'T10'!G31)</f>
        <v>0</v>
      </c>
      <c r="H31" s="248" t="s">
        <v>34</v>
      </c>
      <c r="I31" s="135" t="s">
        <v>10</v>
      </c>
    </row>
    <row r="32" spans="1:21" s="245" customFormat="1">
      <c r="A32" s="77" t="s">
        <v>7</v>
      </c>
      <c r="B32" s="388" t="s">
        <v>35</v>
      </c>
      <c r="C32" s="388" t="s">
        <v>34</v>
      </c>
      <c r="D32" s="388">
        <f>SUM('T09'!D32,'T10'!D32)</f>
        <v>19499</v>
      </c>
      <c r="E32" s="388" t="s">
        <v>34</v>
      </c>
      <c r="F32" s="388">
        <f>SUM('T09'!F32,'T10'!F32)</f>
        <v>666</v>
      </c>
      <c r="G32" s="388">
        <f>SUM('T09'!G32,'T10'!G32)</f>
        <v>6302</v>
      </c>
      <c r="H32" s="248" t="s">
        <v>34</v>
      </c>
      <c r="I32" s="135" t="s">
        <v>11</v>
      </c>
    </row>
    <row r="33" spans="1:9" s="245" customFormat="1">
      <c r="A33" s="69" t="s">
        <v>8</v>
      </c>
      <c r="B33" s="387" t="s">
        <v>35</v>
      </c>
      <c r="C33" s="387" t="s">
        <v>35</v>
      </c>
      <c r="D33" s="387">
        <f>SUM('T09'!D33,'T10'!D33)</f>
        <v>341</v>
      </c>
      <c r="E33" s="387" t="s">
        <v>34</v>
      </c>
      <c r="F33" s="387">
        <f>SUM('T09'!F33,'T10'!F33)</f>
        <v>3313</v>
      </c>
      <c r="G33" s="387">
        <f>SUM('T09'!G33,'T10'!G33)</f>
        <v>2116</v>
      </c>
      <c r="H33" s="158" t="s">
        <v>34</v>
      </c>
      <c r="I33" s="244" t="s">
        <v>9</v>
      </c>
    </row>
    <row r="34" spans="1:9" s="245" customFormat="1">
      <c r="A34" s="76" t="s">
        <v>5</v>
      </c>
      <c r="B34" s="388" t="s">
        <v>35</v>
      </c>
      <c r="C34" s="388" t="s">
        <v>34</v>
      </c>
      <c r="D34" s="388">
        <f>SUM('T09'!D34,'T10'!D34)</f>
        <v>0</v>
      </c>
      <c r="E34" s="388" t="s">
        <v>34</v>
      </c>
      <c r="F34" s="388">
        <f>SUM('T09'!F34,'T10'!F34)</f>
        <v>1</v>
      </c>
      <c r="G34" s="388">
        <f>SUM('T09'!G34,'T10'!G34)</f>
        <v>16</v>
      </c>
      <c r="H34" s="248" t="s">
        <v>34</v>
      </c>
      <c r="I34" s="135" t="s">
        <v>10</v>
      </c>
    </row>
    <row r="35" spans="1:9" s="245" customFormat="1">
      <c r="A35" s="77" t="s">
        <v>7</v>
      </c>
      <c r="B35" s="361" t="s">
        <v>35</v>
      </c>
      <c r="C35" s="361" t="s">
        <v>34</v>
      </c>
      <c r="D35" s="388">
        <f>SUM('T09'!D35,'T10'!D35)</f>
        <v>341</v>
      </c>
      <c r="E35" s="388" t="s">
        <v>34</v>
      </c>
      <c r="F35" s="388">
        <f>SUM('T09'!F35,'T10'!F35)</f>
        <v>3312</v>
      </c>
      <c r="G35" s="388">
        <f>SUM('T09'!G35,'T10'!G35)</f>
        <v>2100</v>
      </c>
      <c r="H35" s="79" t="s">
        <v>34</v>
      </c>
      <c r="I35" s="135" t="s">
        <v>11</v>
      </c>
    </row>
    <row r="36" spans="1:9" ht="15.75">
      <c r="A36" s="12" t="s">
        <v>252</v>
      </c>
      <c r="B36" s="121"/>
      <c r="C36" s="122"/>
      <c r="D36" s="122"/>
      <c r="E36" s="122"/>
      <c r="F36" s="121"/>
      <c r="G36" s="121"/>
      <c r="H36" s="124"/>
      <c r="I36" s="14" t="s">
        <v>251</v>
      </c>
    </row>
    <row r="37" spans="1:9" s="245" customFormat="1">
      <c r="A37" s="69" t="s">
        <v>40</v>
      </c>
      <c r="B37" s="387" t="s">
        <v>34</v>
      </c>
      <c r="C37" s="387">
        <f>SUM('T09'!C37,'T10'!C37)</f>
        <v>2525</v>
      </c>
      <c r="D37" s="387">
        <f>SUM('T09'!D37,'T10'!D37)</f>
        <v>23644</v>
      </c>
      <c r="E37" s="387">
        <f>SUM('T09'!E37,'T10'!E37)</f>
        <v>2308</v>
      </c>
      <c r="F37" s="387">
        <f>SUM('T09'!F37,'T10'!F37)</f>
        <v>4404</v>
      </c>
      <c r="G37" s="387">
        <f>SUM('T09'!G37,'T10'!G37)</f>
        <v>8756</v>
      </c>
      <c r="H37" s="158" t="s">
        <v>34</v>
      </c>
      <c r="I37" s="244" t="s">
        <v>0</v>
      </c>
    </row>
    <row r="38" spans="1:9" s="245" customFormat="1">
      <c r="A38" s="76" t="s">
        <v>5</v>
      </c>
      <c r="B38" s="387" t="s">
        <v>34</v>
      </c>
      <c r="C38" s="387">
        <f>SUM('T09'!C38,'T10'!C38)</f>
        <v>3</v>
      </c>
      <c r="D38" s="387">
        <f>SUM('T09'!D38,'T10'!D38)</f>
        <v>0</v>
      </c>
      <c r="E38" s="387">
        <f>SUM('T09'!E38,'T10'!E38)</f>
        <v>4</v>
      </c>
      <c r="F38" s="387">
        <f>SUM('T09'!F38,'T10'!F38)</f>
        <v>4</v>
      </c>
      <c r="G38" s="387">
        <f>SUM('T09'!G38,'T10'!G38)</f>
        <v>21</v>
      </c>
      <c r="H38" s="158" t="s">
        <v>34</v>
      </c>
      <c r="I38" s="135" t="s">
        <v>10</v>
      </c>
    </row>
    <row r="39" spans="1:9" s="245" customFormat="1">
      <c r="A39" s="77" t="s">
        <v>7</v>
      </c>
      <c r="B39" s="387" t="s">
        <v>34</v>
      </c>
      <c r="C39" s="387">
        <f>SUM('T09'!C39,'T10'!C39)</f>
        <v>2522</v>
      </c>
      <c r="D39" s="387">
        <f>SUM('T09'!D39,'T10'!D39)</f>
        <v>23644</v>
      </c>
      <c r="E39" s="387">
        <f>SUM('T09'!E39,'T10'!E39)</f>
        <v>2304</v>
      </c>
      <c r="F39" s="387">
        <f>SUM('T09'!F39,'T10'!F39)</f>
        <v>4400</v>
      </c>
      <c r="G39" s="387">
        <f>SUM('T09'!G39,'T10'!G39)</f>
        <v>8735</v>
      </c>
      <c r="H39" s="158" t="s">
        <v>34</v>
      </c>
      <c r="I39" s="135" t="s">
        <v>11</v>
      </c>
    </row>
    <row r="40" spans="1:9" s="245" customFormat="1">
      <c r="A40" s="69" t="s">
        <v>4</v>
      </c>
      <c r="B40" s="387" t="s">
        <v>34</v>
      </c>
      <c r="C40" s="387" t="s">
        <v>34</v>
      </c>
      <c r="D40" s="387" t="s">
        <v>34</v>
      </c>
      <c r="E40" s="387" t="s">
        <v>34</v>
      </c>
      <c r="F40" s="387">
        <f>SUM('T09'!F40,'T10'!F40)</f>
        <v>721</v>
      </c>
      <c r="G40" s="387">
        <f>SUM('T09'!G40,'T10'!G40)</f>
        <v>6785</v>
      </c>
      <c r="H40" s="158" t="s">
        <v>34</v>
      </c>
      <c r="I40" s="244" t="s">
        <v>6</v>
      </c>
    </row>
    <row r="41" spans="1:9" s="245" customFormat="1">
      <c r="A41" s="76" t="s">
        <v>5</v>
      </c>
      <c r="B41" s="388" t="s">
        <v>34</v>
      </c>
      <c r="C41" s="388" t="s">
        <v>34</v>
      </c>
      <c r="D41" s="388" t="s">
        <v>34</v>
      </c>
      <c r="E41" s="388" t="s">
        <v>34</v>
      </c>
      <c r="F41" s="388">
        <f>SUM('T09'!F41,'T10'!F41)</f>
        <v>0</v>
      </c>
      <c r="G41" s="388">
        <f>SUM('T09'!G41,'T10'!G41)</f>
        <v>0</v>
      </c>
      <c r="H41" s="248" t="s">
        <v>34</v>
      </c>
      <c r="I41" s="135" t="s">
        <v>10</v>
      </c>
    </row>
    <row r="42" spans="1:9" s="245" customFormat="1">
      <c r="A42" s="77" t="s">
        <v>7</v>
      </c>
      <c r="B42" s="388" t="s">
        <v>34</v>
      </c>
      <c r="C42" s="388" t="s">
        <v>34</v>
      </c>
      <c r="D42" s="388" t="s">
        <v>34</v>
      </c>
      <c r="E42" s="388" t="s">
        <v>34</v>
      </c>
      <c r="F42" s="388">
        <f>SUM('T09'!F42,'T10'!F42)</f>
        <v>721</v>
      </c>
      <c r="G42" s="388">
        <f>SUM('T09'!G42,'T10'!G42)</f>
        <v>6785</v>
      </c>
      <c r="H42" s="248" t="s">
        <v>34</v>
      </c>
      <c r="I42" s="135" t="s">
        <v>11</v>
      </c>
    </row>
    <row r="43" spans="1:9" s="245" customFormat="1">
      <c r="A43" s="69" t="s">
        <v>8</v>
      </c>
      <c r="B43" s="387" t="s">
        <v>34</v>
      </c>
      <c r="C43" s="387" t="s">
        <v>34</v>
      </c>
      <c r="D43" s="387" t="s">
        <v>34</v>
      </c>
      <c r="E43" s="387" t="s">
        <v>34</v>
      </c>
      <c r="F43" s="387">
        <f>SUM('T09'!F43,'T10'!F43)</f>
        <v>3683</v>
      </c>
      <c r="G43" s="387">
        <f>SUM('T09'!G43,'T10'!G43)</f>
        <v>1971</v>
      </c>
      <c r="H43" s="158" t="s">
        <v>34</v>
      </c>
      <c r="I43" s="244" t="s">
        <v>9</v>
      </c>
    </row>
    <row r="44" spans="1:9" s="245" customFormat="1">
      <c r="A44" s="76" t="s">
        <v>5</v>
      </c>
      <c r="B44" s="388" t="s">
        <v>34</v>
      </c>
      <c r="C44" s="388" t="s">
        <v>34</v>
      </c>
      <c r="D44" s="388" t="s">
        <v>34</v>
      </c>
      <c r="E44" s="388" t="s">
        <v>34</v>
      </c>
      <c r="F44" s="388">
        <f>SUM('T09'!F44,'T10'!F44)</f>
        <v>4</v>
      </c>
      <c r="G44" s="388">
        <f>SUM('T09'!G44,'T10'!G44)</f>
        <v>21</v>
      </c>
      <c r="H44" s="248" t="s">
        <v>34</v>
      </c>
      <c r="I44" s="135" t="s">
        <v>10</v>
      </c>
    </row>
    <row r="45" spans="1:9" s="245" customFormat="1">
      <c r="A45" s="77" t="s">
        <v>7</v>
      </c>
      <c r="B45" s="361" t="s">
        <v>34</v>
      </c>
      <c r="C45" s="361" t="s">
        <v>34</v>
      </c>
      <c r="D45" s="388" t="s">
        <v>34</v>
      </c>
      <c r="E45" s="388" t="s">
        <v>34</v>
      </c>
      <c r="F45" s="388">
        <f>SUM('T09'!F45,'T10'!F45)</f>
        <v>3679</v>
      </c>
      <c r="G45" s="388">
        <f>SUM('T09'!G45,'T10'!G45)</f>
        <v>1950</v>
      </c>
      <c r="H45" s="79" t="s">
        <v>34</v>
      </c>
      <c r="I45" s="135" t="s">
        <v>11</v>
      </c>
    </row>
    <row r="46" spans="1:9" s="245" customFormat="1" ht="15.75">
      <c r="A46" s="12" t="s">
        <v>399</v>
      </c>
      <c r="B46" s="121"/>
      <c r="C46" s="122"/>
      <c r="D46" s="122"/>
      <c r="E46" s="122"/>
      <c r="F46" s="121"/>
      <c r="G46" s="121"/>
      <c r="H46" s="124"/>
      <c r="I46" s="14" t="s">
        <v>400</v>
      </c>
    </row>
    <row r="47" spans="1:9" s="245" customFormat="1">
      <c r="A47" s="69" t="s">
        <v>40</v>
      </c>
      <c r="B47" s="387" t="s">
        <v>34</v>
      </c>
      <c r="C47" s="387"/>
      <c r="D47" s="387"/>
      <c r="E47" s="387">
        <f>SUM('T09'!E47,'T10'!E47)</f>
        <v>3198</v>
      </c>
      <c r="F47" s="387">
        <f>'T09'!F47+'T10'!F47</f>
        <v>4200</v>
      </c>
      <c r="G47" s="387">
        <f>'T09'!G47+'T10'!G47</f>
        <v>8901</v>
      </c>
      <c r="H47" s="158"/>
      <c r="I47" s="244" t="s">
        <v>0</v>
      </c>
    </row>
    <row r="48" spans="1:9" s="245" customFormat="1">
      <c r="A48" s="76" t="s">
        <v>5</v>
      </c>
      <c r="B48" s="387" t="s">
        <v>34</v>
      </c>
      <c r="C48" s="387"/>
      <c r="D48" s="387"/>
      <c r="E48" s="387">
        <f>SUM('T09'!E48,'T10'!E48)</f>
        <v>4</v>
      </c>
      <c r="F48" s="387">
        <f>'T09'!F48+'T10'!F48</f>
        <v>0</v>
      </c>
      <c r="G48" s="387">
        <f>'T09'!G48+'T10'!G48</f>
        <v>15</v>
      </c>
      <c r="H48" s="158"/>
      <c r="I48" s="135" t="s">
        <v>10</v>
      </c>
    </row>
    <row r="49" spans="1:9" s="245" customFormat="1">
      <c r="A49" s="77" t="s">
        <v>7</v>
      </c>
      <c r="B49" s="387" t="s">
        <v>34</v>
      </c>
      <c r="C49" s="387"/>
      <c r="D49" s="387"/>
      <c r="E49" s="387">
        <f>SUM('T09'!E49,'T10'!E49)</f>
        <v>3194</v>
      </c>
      <c r="F49" s="387">
        <f>'T09'!F49+'T10'!F49</f>
        <v>4200</v>
      </c>
      <c r="G49" s="387">
        <f>'T09'!G49+'T10'!G49</f>
        <v>8886</v>
      </c>
      <c r="H49" s="158"/>
      <c r="I49" s="135" t="s">
        <v>11</v>
      </c>
    </row>
    <row r="50" spans="1:9" s="245" customFormat="1">
      <c r="A50" s="69" t="s">
        <v>4</v>
      </c>
      <c r="B50" s="387" t="s">
        <v>34</v>
      </c>
      <c r="C50" s="387"/>
      <c r="D50" s="387"/>
      <c r="E50" s="387" t="s">
        <v>34</v>
      </c>
      <c r="F50" s="387">
        <f>'T09'!F50+'T10'!F50</f>
        <v>765</v>
      </c>
      <c r="G50" s="387">
        <f>'T09'!G50+'T10'!G50</f>
        <v>6628</v>
      </c>
      <c r="H50" s="158"/>
      <c r="I50" s="244" t="s">
        <v>6</v>
      </c>
    </row>
    <row r="51" spans="1:9" s="245" customFormat="1">
      <c r="A51" s="76" t="s">
        <v>5</v>
      </c>
      <c r="B51" s="388" t="s">
        <v>34</v>
      </c>
      <c r="C51" s="388"/>
      <c r="D51" s="388"/>
      <c r="E51" s="388" t="s">
        <v>34</v>
      </c>
      <c r="F51" s="388">
        <f>'T09'!F51+'T10'!F51</f>
        <v>0</v>
      </c>
      <c r="G51" s="388">
        <f>'T09'!G51+'T10'!G51</f>
        <v>0</v>
      </c>
      <c r="H51" s="248"/>
      <c r="I51" s="135" t="s">
        <v>10</v>
      </c>
    </row>
    <row r="52" spans="1:9" s="245" customFormat="1">
      <c r="A52" s="77" t="s">
        <v>7</v>
      </c>
      <c r="B52" s="388" t="s">
        <v>34</v>
      </c>
      <c r="C52" s="388"/>
      <c r="D52" s="388"/>
      <c r="E52" s="388" t="s">
        <v>34</v>
      </c>
      <c r="F52" s="388">
        <f>'T09'!F52+'T10'!F52</f>
        <v>765</v>
      </c>
      <c r="G52" s="388">
        <f>'T09'!G52+'T10'!G52</f>
        <v>6628</v>
      </c>
      <c r="H52" s="248"/>
      <c r="I52" s="135" t="s">
        <v>11</v>
      </c>
    </row>
    <row r="53" spans="1:9" s="245" customFormat="1">
      <c r="A53" s="69" t="s">
        <v>8</v>
      </c>
      <c r="B53" s="387" t="s">
        <v>34</v>
      </c>
      <c r="C53" s="387"/>
      <c r="D53" s="387"/>
      <c r="E53" s="387" t="s">
        <v>34</v>
      </c>
      <c r="F53" s="387">
        <f>'T09'!F53+'T10'!F53</f>
        <v>3435</v>
      </c>
      <c r="G53" s="387">
        <f>'T09'!G53+'T10'!G53</f>
        <v>2273</v>
      </c>
      <c r="H53" s="158"/>
      <c r="I53" s="244" t="s">
        <v>9</v>
      </c>
    </row>
    <row r="54" spans="1:9" s="245" customFormat="1">
      <c r="A54" s="76" t="s">
        <v>5</v>
      </c>
      <c r="B54" s="388" t="s">
        <v>34</v>
      </c>
      <c r="C54" s="388"/>
      <c r="D54" s="388"/>
      <c r="E54" s="388" t="s">
        <v>34</v>
      </c>
      <c r="F54" s="388">
        <f>'T09'!F54+'T10'!F54</f>
        <v>0</v>
      </c>
      <c r="G54" s="388">
        <f>'T09'!G54+'T10'!G54</f>
        <v>15</v>
      </c>
      <c r="H54" s="248"/>
      <c r="I54" s="135" t="s">
        <v>10</v>
      </c>
    </row>
    <row r="55" spans="1:9" s="245" customFormat="1">
      <c r="A55" s="77" t="s">
        <v>7</v>
      </c>
      <c r="B55" s="361" t="s">
        <v>34</v>
      </c>
      <c r="C55" s="361"/>
      <c r="D55" s="361"/>
      <c r="E55" s="361" t="s">
        <v>34</v>
      </c>
      <c r="F55" s="388">
        <f>'T09'!F55+'T10'!F55</f>
        <v>3435</v>
      </c>
      <c r="G55" s="388">
        <f>'T09'!G55+'T10'!G55</f>
        <v>2258</v>
      </c>
      <c r="H55" s="79"/>
      <c r="I55" s="135" t="s">
        <v>11</v>
      </c>
    </row>
    <row r="56" spans="1:9" s="245" customFormat="1" ht="15.75">
      <c r="A56" s="12" t="s">
        <v>406</v>
      </c>
      <c r="B56" s="121"/>
      <c r="C56" s="122"/>
      <c r="D56" s="122"/>
      <c r="E56" s="122"/>
      <c r="F56" s="121"/>
      <c r="G56" s="121"/>
      <c r="H56" s="124"/>
      <c r="I56" s="14" t="s">
        <v>407</v>
      </c>
    </row>
    <row r="57" spans="1:9" s="245" customFormat="1">
      <c r="A57" s="69" t="s">
        <v>40</v>
      </c>
      <c r="B57" s="387" t="s">
        <v>34</v>
      </c>
      <c r="C57" s="387"/>
      <c r="D57" s="387"/>
      <c r="E57" s="387">
        <f>SUM('T09'!E57,'T10'!E57)</f>
        <v>3071</v>
      </c>
      <c r="F57" s="387">
        <f>SUM('T09'!F57,'T10'!F57)</f>
        <v>4462</v>
      </c>
      <c r="G57" s="387">
        <f>SUM('T09'!G57,'T10'!G57)</f>
        <v>9291</v>
      </c>
      <c r="H57" s="158"/>
      <c r="I57" s="244" t="s">
        <v>0</v>
      </c>
    </row>
    <row r="58" spans="1:9" s="245" customFormat="1">
      <c r="A58" s="76" t="s">
        <v>5</v>
      </c>
      <c r="B58" s="387" t="s">
        <v>34</v>
      </c>
      <c r="C58" s="387"/>
      <c r="D58" s="387"/>
      <c r="E58" s="387">
        <f>SUM('T09'!E58,'T10'!E58)</f>
        <v>1</v>
      </c>
      <c r="F58" s="387">
        <f>SUM('T09'!F58,'T10'!F58)</f>
        <v>17</v>
      </c>
      <c r="G58" s="387">
        <f>SUM('T09'!G58,'T10'!G58)</f>
        <v>14</v>
      </c>
      <c r="H58" s="158"/>
      <c r="I58" s="135" t="s">
        <v>10</v>
      </c>
    </row>
    <row r="59" spans="1:9" s="245" customFormat="1">
      <c r="A59" s="77" t="s">
        <v>7</v>
      </c>
      <c r="B59" s="387" t="s">
        <v>34</v>
      </c>
      <c r="C59" s="387"/>
      <c r="D59" s="387"/>
      <c r="E59" s="387">
        <f>SUM('T09'!E59,'T10'!E59)</f>
        <v>3070</v>
      </c>
      <c r="F59" s="387">
        <f>SUM('T09'!F59,'T10'!F59)</f>
        <v>4445</v>
      </c>
      <c r="G59" s="387">
        <f>SUM('T09'!G59,'T10'!G59)</f>
        <v>9277</v>
      </c>
      <c r="H59" s="158"/>
      <c r="I59" s="135" t="s">
        <v>11</v>
      </c>
    </row>
    <row r="60" spans="1:9" s="245" customFormat="1">
      <c r="A60" s="69" t="s">
        <v>4</v>
      </c>
      <c r="B60" s="387" t="s">
        <v>34</v>
      </c>
      <c r="C60" s="387"/>
      <c r="D60" s="387"/>
      <c r="E60" s="387" t="s">
        <v>34</v>
      </c>
      <c r="F60" s="387">
        <f>SUM('T09'!F60,'T10'!F60)</f>
        <v>767</v>
      </c>
      <c r="G60" s="387">
        <f>SUM('T09'!G60,'T10'!G60)</f>
        <v>7063</v>
      </c>
      <c r="H60" s="158"/>
      <c r="I60" s="244" t="s">
        <v>6</v>
      </c>
    </row>
    <row r="61" spans="1:9" s="245" customFormat="1">
      <c r="A61" s="76" t="s">
        <v>5</v>
      </c>
      <c r="B61" s="388" t="s">
        <v>34</v>
      </c>
      <c r="C61" s="388"/>
      <c r="D61" s="388"/>
      <c r="E61" s="388" t="s">
        <v>34</v>
      </c>
      <c r="F61" s="388">
        <f>SUM('T09'!F61,'T10'!F61)</f>
        <v>0</v>
      </c>
      <c r="G61" s="388">
        <f>SUM('T09'!G61,'T10'!G61)</f>
        <v>1</v>
      </c>
      <c r="H61" s="248"/>
      <c r="I61" s="135" t="s">
        <v>10</v>
      </c>
    </row>
    <row r="62" spans="1:9" s="245" customFormat="1">
      <c r="A62" s="77" t="s">
        <v>7</v>
      </c>
      <c r="B62" s="388" t="s">
        <v>34</v>
      </c>
      <c r="C62" s="388"/>
      <c r="D62" s="388"/>
      <c r="E62" s="388" t="s">
        <v>34</v>
      </c>
      <c r="F62" s="388">
        <f>SUM('T09'!F62,'T10'!F62)</f>
        <v>767</v>
      </c>
      <c r="G62" s="388">
        <f>SUM('T09'!G62,'T10'!G62)</f>
        <v>7062</v>
      </c>
      <c r="H62" s="248"/>
      <c r="I62" s="135" t="s">
        <v>11</v>
      </c>
    </row>
    <row r="63" spans="1:9" s="245" customFormat="1">
      <c r="A63" s="69" t="s">
        <v>8</v>
      </c>
      <c r="B63" s="387" t="s">
        <v>34</v>
      </c>
      <c r="C63" s="387"/>
      <c r="D63" s="387"/>
      <c r="E63" s="387" t="s">
        <v>34</v>
      </c>
      <c r="F63" s="387">
        <f>SUM('T09'!F63,'T10'!F63)</f>
        <v>3695</v>
      </c>
      <c r="G63" s="387">
        <f>SUM('T09'!G63,'T10'!G63)</f>
        <v>2228</v>
      </c>
      <c r="H63" s="158"/>
      <c r="I63" s="244" t="s">
        <v>9</v>
      </c>
    </row>
    <row r="64" spans="1:9" s="245" customFormat="1">
      <c r="A64" s="76" t="s">
        <v>5</v>
      </c>
      <c r="B64" s="388" t="s">
        <v>34</v>
      </c>
      <c r="C64" s="388"/>
      <c r="D64" s="388"/>
      <c r="E64" s="388" t="s">
        <v>34</v>
      </c>
      <c r="F64" s="388">
        <f>SUM('T09'!F64,'T10'!F64)</f>
        <v>17</v>
      </c>
      <c r="G64" s="388">
        <f>SUM('T09'!G64,'T10'!G64)</f>
        <v>13</v>
      </c>
      <c r="H64" s="248"/>
      <c r="I64" s="135" t="s">
        <v>10</v>
      </c>
    </row>
    <row r="65" spans="1:12" s="245" customFormat="1" ht="15.75" thickBot="1">
      <c r="A65" s="80" t="s">
        <v>7</v>
      </c>
      <c r="B65" s="352" t="s">
        <v>34</v>
      </c>
      <c r="C65" s="352"/>
      <c r="D65" s="352"/>
      <c r="E65" s="352" t="s">
        <v>34</v>
      </c>
      <c r="F65" s="352">
        <f>SUM('T09'!F65,'T10'!F65)</f>
        <v>3678</v>
      </c>
      <c r="G65" s="352">
        <f>SUM('T09'!G65,'T10'!G65)</f>
        <v>2215</v>
      </c>
      <c r="H65" s="81"/>
      <c r="I65" s="136" t="s">
        <v>11</v>
      </c>
    </row>
    <row r="66" spans="1:12" ht="15.75" thickTop="1">
      <c r="A66" s="212" t="s">
        <v>47</v>
      </c>
      <c r="B66" s="2"/>
      <c r="C66" s="2"/>
      <c r="D66" s="2"/>
      <c r="E66" s="2"/>
      <c r="F66" s="2"/>
      <c r="G66" s="2"/>
      <c r="H66" s="2"/>
      <c r="I66" s="213" t="s">
        <v>208</v>
      </c>
    </row>
    <row r="67" spans="1:12" s="253" customFormat="1" ht="30" customHeight="1">
      <c r="A67" s="228" t="s">
        <v>344</v>
      </c>
      <c r="B67" s="228"/>
      <c r="C67" s="228"/>
      <c r="D67" s="228"/>
      <c r="E67" s="228"/>
      <c r="F67" s="228"/>
      <c r="G67" s="228"/>
      <c r="H67" s="228"/>
      <c r="I67" s="228"/>
      <c r="K67" s="225"/>
    </row>
    <row r="68" spans="1:12" s="254" customFormat="1" ht="30" customHeight="1">
      <c r="A68" s="229" t="s">
        <v>345</v>
      </c>
      <c r="B68" s="229"/>
      <c r="C68" s="229"/>
      <c r="D68" s="229"/>
      <c r="E68" s="229"/>
      <c r="F68" s="229"/>
      <c r="G68" s="229"/>
      <c r="H68" s="229"/>
      <c r="I68" s="229"/>
      <c r="L68" s="255"/>
    </row>
    <row r="83" spans="1:12">
      <c r="B83" s="214" t="s">
        <v>47</v>
      </c>
      <c r="C83" s="2"/>
      <c r="D83" s="2"/>
      <c r="E83" s="2"/>
      <c r="F83" s="2"/>
      <c r="G83" s="2"/>
      <c r="H83" s="213" t="s">
        <v>208</v>
      </c>
    </row>
    <row r="85" spans="1:12" s="253" customFormat="1" ht="30" customHeight="1">
      <c r="A85" s="228" t="s">
        <v>346</v>
      </c>
      <c r="B85" s="228"/>
      <c r="C85" s="228"/>
      <c r="D85" s="228"/>
      <c r="E85" s="228"/>
      <c r="F85" s="228"/>
      <c r="G85" s="228"/>
      <c r="H85" s="228"/>
      <c r="I85" s="228"/>
      <c r="K85" s="225"/>
    </row>
    <row r="86" spans="1:12" s="254" customFormat="1" ht="33.75">
      <c r="A86" s="229" t="s">
        <v>347</v>
      </c>
      <c r="B86" s="229"/>
      <c r="C86" s="229"/>
      <c r="D86" s="229"/>
      <c r="E86" s="229"/>
      <c r="F86" s="229"/>
      <c r="G86" s="229"/>
      <c r="H86" s="229"/>
      <c r="I86" s="229"/>
      <c r="L86" s="255"/>
    </row>
    <row r="101" spans="2:8">
      <c r="B101" s="214" t="s">
        <v>47</v>
      </c>
      <c r="C101" s="2"/>
      <c r="D101" s="2"/>
      <c r="E101" s="2"/>
      <c r="F101" s="2"/>
      <c r="G101" s="2"/>
      <c r="H101" s="213" t="s">
        <v>208</v>
      </c>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orientation="portrait" r:id="rId1"/>
  <rowBreaks count="2" manualBreakCount="2">
    <brk id="35" max="8" man="1"/>
    <brk id="66"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rightToLeft="1" view="pageBreakPreview" topLeftCell="A34" zoomScaleNormal="100" zoomScaleSheetLayoutView="100" workbookViewId="0">
      <selection activeCell="G7" sqref="G7"/>
    </sheetView>
  </sheetViews>
  <sheetFormatPr defaultRowHeight="15"/>
  <cols>
    <col min="1" max="1" width="13.7109375" customWidth="1"/>
    <col min="2" max="7" width="9.7109375" customWidth="1"/>
    <col min="8" max="8" width="12.7109375" customWidth="1"/>
    <col min="9" max="9" width="13.7109375" customWidth="1"/>
    <col min="15" max="15" width="9.7109375" bestFit="1" customWidth="1"/>
  </cols>
  <sheetData>
    <row r="1" spans="1:21" s="253" customFormat="1" ht="15.75">
      <c r="A1" s="228" t="s">
        <v>302</v>
      </c>
      <c r="B1" s="228"/>
      <c r="C1" s="228"/>
      <c r="D1" s="228"/>
      <c r="E1" s="228"/>
      <c r="F1" s="228"/>
      <c r="G1" s="228"/>
      <c r="H1" s="228"/>
      <c r="I1" s="228"/>
    </row>
    <row r="2" spans="1:21" s="254" customFormat="1" ht="17.25" customHeight="1">
      <c r="A2" s="229" t="s">
        <v>303</v>
      </c>
      <c r="B2" s="229"/>
      <c r="C2" s="229"/>
      <c r="D2" s="229"/>
      <c r="E2" s="229"/>
      <c r="F2" s="229"/>
      <c r="G2" s="229"/>
      <c r="H2" s="229"/>
      <c r="I2" s="229"/>
    </row>
    <row r="3" spans="1:21" ht="12.75" customHeight="1">
      <c r="A3" s="10" t="s">
        <v>36</v>
      </c>
      <c r="B3" s="9"/>
      <c r="C3" s="4"/>
      <c r="D3" s="4"/>
      <c r="E3" s="8"/>
      <c r="F3" s="5"/>
      <c r="G3" s="5"/>
      <c r="H3" s="5"/>
      <c r="I3" s="11" t="s">
        <v>37</v>
      </c>
    </row>
    <row r="4" spans="1:21" ht="24" customHeight="1">
      <c r="A4" s="439" t="s">
        <v>15</v>
      </c>
      <c r="B4" s="215" t="s">
        <v>46</v>
      </c>
      <c r="C4" s="215" t="s">
        <v>45</v>
      </c>
      <c r="D4" s="215" t="s">
        <v>44</v>
      </c>
      <c r="E4" s="215" t="s">
        <v>43</v>
      </c>
      <c r="F4" s="215" t="s">
        <v>42</v>
      </c>
      <c r="G4" s="215" t="s">
        <v>41</v>
      </c>
      <c r="H4" s="440" t="s">
        <v>309</v>
      </c>
      <c r="I4" s="438" t="s">
        <v>16</v>
      </c>
    </row>
    <row r="5" spans="1:21" ht="24" customHeight="1">
      <c r="A5" s="439"/>
      <c r="B5" s="216" t="s">
        <v>38</v>
      </c>
      <c r="C5" s="216" t="s">
        <v>17</v>
      </c>
      <c r="D5" s="216" t="s">
        <v>39</v>
      </c>
      <c r="E5" s="216" t="s">
        <v>18</v>
      </c>
      <c r="F5" s="216" t="s">
        <v>19</v>
      </c>
      <c r="G5" s="216" t="s">
        <v>20</v>
      </c>
      <c r="H5" s="440"/>
      <c r="I5" s="438"/>
    </row>
    <row r="6" spans="1:21" ht="15.75">
      <c r="A6" s="12" t="s">
        <v>13</v>
      </c>
      <c r="B6" s="122"/>
      <c r="C6" s="122"/>
      <c r="D6" s="122"/>
      <c r="E6" s="122"/>
      <c r="F6" s="121"/>
      <c r="G6" s="121"/>
      <c r="H6" s="124"/>
      <c r="I6" s="15" t="s">
        <v>2</v>
      </c>
    </row>
    <row r="7" spans="1:21" s="245" customFormat="1">
      <c r="A7" s="69" t="s">
        <v>40</v>
      </c>
      <c r="B7" s="72" t="s">
        <v>34</v>
      </c>
      <c r="C7" s="72">
        <f>SUM(C8:C9)</f>
        <v>12010</v>
      </c>
      <c r="D7" s="72">
        <f t="shared" ref="D7:G7" si="0">SUM(D8:D9)</f>
        <v>421225</v>
      </c>
      <c r="E7" s="72">
        <f t="shared" si="0"/>
        <v>51811</v>
      </c>
      <c r="F7" s="72">
        <f t="shared" si="0"/>
        <v>11701</v>
      </c>
      <c r="G7" s="72">
        <f t="shared" si="0"/>
        <v>51287</v>
      </c>
      <c r="H7" s="158" t="s">
        <v>34</v>
      </c>
      <c r="I7" s="244" t="s">
        <v>0</v>
      </c>
    </row>
    <row r="8" spans="1:21" s="245" customFormat="1">
      <c r="A8" s="76" t="s">
        <v>5</v>
      </c>
      <c r="B8" s="72" t="s">
        <v>34</v>
      </c>
      <c r="C8" s="72">
        <v>3928</v>
      </c>
      <c r="D8" s="72">
        <f>SUM(D11,D14)</f>
        <v>202970</v>
      </c>
      <c r="E8" s="72">
        <f t="shared" ref="E8:G9" si="1">SUM(E11,E14)</f>
        <v>18179</v>
      </c>
      <c r="F8" s="72">
        <f t="shared" si="1"/>
        <v>2662</v>
      </c>
      <c r="G8" s="72">
        <f t="shared" si="1"/>
        <v>14977</v>
      </c>
      <c r="H8" s="158" t="s">
        <v>34</v>
      </c>
      <c r="I8" s="135" t="s">
        <v>10</v>
      </c>
      <c r="O8" s="18"/>
      <c r="P8" s="18" t="s">
        <v>51</v>
      </c>
      <c r="Q8" s="18" t="s">
        <v>45</v>
      </c>
      <c r="R8" s="18" t="s">
        <v>44</v>
      </c>
      <c r="S8" s="18" t="s">
        <v>52</v>
      </c>
      <c r="T8" s="18" t="s">
        <v>53</v>
      </c>
      <c r="U8" s="18" t="s">
        <v>41</v>
      </c>
    </row>
    <row r="9" spans="1:21" s="245" customFormat="1">
      <c r="A9" s="77" t="s">
        <v>7</v>
      </c>
      <c r="B9" s="72" t="s">
        <v>34</v>
      </c>
      <c r="C9" s="72">
        <v>8082</v>
      </c>
      <c r="D9" s="72">
        <f>SUM(D12,D15)</f>
        <v>218255</v>
      </c>
      <c r="E9" s="72">
        <f t="shared" si="1"/>
        <v>33632</v>
      </c>
      <c r="F9" s="72">
        <f t="shared" si="1"/>
        <v>9039</v>
      </c>
      <c r="G9" s="72">
        <f t="shared" si="1"/>
        <v>36310</v>
      </c>
      <c r="H9" s="158" t="s">
        <v>34</v>
      </c>
      <c r="I9" s="135" t="s">
        <v>11</v>
      </c>
      <c r="O9" s="18"/>
      <c r="P9" s="22" t="s">
        <v>38</v>
      </c>
      <c r="Q9" s="22" t="s">
        <v>17</v>
      </c>
      <c r="R9" s="22" t="s">
        <v>39</v>
      </c>
      <c r="S9" s="22" t="s">
        <v>18</v>
      </c>
      <c r="T9" s="22" t="s">
        <v>19</v>
      </c>
      <c r="U9" s="22" t="s">
        <v>20</v>
      </c>
    </row>
    <row r="10" spans="1:21" s="245" customFormat="1">
      <c r="A10" s="69" t="s">
        <v>4</v>
      </c>
      <c r="B10" s="72" t="s">
        <v>34</v>
      </c>
      <c r="C10" s="72" t="s">
        <v>34</v>
      </c>
      <c r="D10" s="72">
        <f>SUM(D11:D12)</f>
        <v>418768</v>
      </c>
      <c r="E10" s="72">
        <f t="shared" ref="E10:G10" si="2">SUM(E11:E12)</f>
        <v>46222</v>
      </c>
      <c r="F10" s="72">
        <f t="shared" si="2"/>
        <v>4553</v>
      </c>
      <c r="G10" s="72">
        <f t="shared" si="2"/>
        <v>27190</v>
      </c>
      <c r="H10" s="158" t="s">
        <v>34</v>
      </c>
      <c r="I10" s="244" t="s">
        <v>6</v>
      </c>
      <c r="O10" s="245" t="s">
        <v>1</v>
      </c>
      <c r="P10" s="27"/>
      <c r="Q10" s="27"/>
      <c r="R10" s="27"/>
      <c r="S10" s="27"/>
      <c r="T10" s="27"/>
      <c r="U10" s="27"/>
    </row>
    <row r="11" spans="1:21" s="245" customFormat="1">
      <c r="A11" s="406" t="s">
        <v>5</v>
      </c>
      <c r="B11" s="232" t="s">
        <v>34</v>
      </c>
      <c r="C11" s="232" t="s">
        <v>34</v>
      </c>
      <c r="D11" s="232">
        <v>200517</v>
      </c>
      <c r="E11" s="232">
        <v>14554</v>
      </c>
      <c r="F11" s="232">
        <v>236</v>
      </c>
      <c r="G11" s="232">
        <v>4746</v>
      </c>
      <c r="H11" s="248" t="s">
        <v>34</v>
      </c>
      <c r="I11" s="135" t="s">
        <v>10</v>
      </c>
      <c r="O11" s="18" t="s">
        <v>2</v>
      </c>
      <c r="P11" s="55"/>
      <c r="Q11" s="256">
        <v>6.1235309711054171</v>
      </c>
      <c r="R11" s="256">
        <v>1.9732541869011362</v>
      </c>
      <c r="S11" s="256">
        <v>14.773381773071639</v>
      </c>
      <c r="T11" s="256">
        <v>32.134729176149293</v>
      </c>
      <c r="U11" s="256">
        <v>5.3488897561777211</v>
      </c>
    </row>
    <row r="12" spans="1:21" s="245" customFormat="1">
      <c r="A12" s="77" t="s">
        <v>7</v>
      </c>
      <c r="B12" s="232" t="s">
        <v>34</v>
      </c>
      <c r="C12" s="232" t="s">
        <v>34</v>
      </c>
      <c r="D12" s="232">
        <v>218251</v>
      </c>
      <c r="E12" s="232">
        <v>31668</v>
      </c>
      <c r="F12" s="232">
        <v>4317</v>
      </c>
      <c r="G12" s="232">
        <v>22444</v>
      </c>
      <c r="H12" s="248" t="s">
        <v>34</v>
      </c>
      <c r="I12" s="135" t="s">
        <v>11</v>
      </c>
      <c r="O12" s="18" t="s">
        <v>3</v>
      </c>
      <c r="P12" s="55"/>
      <c r="Q12" s="256">
        <v>12.614487926727728</v>
      </c>
      <c r="R12" s="256">
        <v>4.612499258116209</v>
      </c>
      <c r="S12" s="256">
        <v>2.6712474185018626</v>
      </c>
      <c r="T12" s="256">
        <v>-1.9807096107475024</v>
      </c>
      <c r="U12" s="256">
        <v>4.3831770234172405</v>
      </c>
    </row>
    <row r="13" spans="1:21" s="245" customFormat="1">
      <c r="A13" s="69" t="s">
        <v>8</v>
      </c>
      <c r="B13" s="72" t="s">
        <v>34</v>
      </c>
      <c r="C13" s="72" t="s">
        <v>34</v>
      </c>
      <c r="D13" s="72">
        <f>SUM(D14:D15)</f>
        <v>2457</v>
      </c>
      <c r="E13" s="72">
        <f t="shared" ref="E13" si="3">SUM(E14:E15)</f>
        <v>5589</v>
      </c>
      <c r="F13" s="72">
        <f t="shared" ref="F13" si="4">SUM(F14:F15)</f>
        <v>7148</v>
      </c>
      <c r="G13" s="72">
        <f t="shared" ref="G13" si="5">SUM(G14:G15)</f>
        <v>24097</v>
      </c>
      <c r="H13" s="158" t="s">
        <v>34</v>
      </c>
      <c r="I13" s="244" t="s">
        <v>9</v>
      </c>
      <c r="O13" s="18" t="s">
        <v>22</v>
      </c>
      <c r="Q13" s="256">
        <v>3.2975970425138632</v>
      </c>
      <c r="R13" s="256">
        <v>0.19856849137872343</v>
      </c>
      <c r="S13" s="256">
        <v>4.0379734937494121</v>
      </c>
      <c r="T13" s="256">
        <v>6.1939905113336851</v>
      </c>
      <c r="U13" s="256">
        <v>3.1810964789390122</v>
      </c>
    </row>
    <row r="14" spans="1:21" s="245" customFormat="1">
      <c r="A14" s="76" t="s">
        <v>5</v>
      </c>
      <c r="B14" s="232" t="s">
        <v>34</v>
      </c>
      <c r="C14" s="232" t="s">
        <v>34</v>
      </c>
      <c r="D14" s="232">
        <v>2453</v>
      </c>
      <c r="E14" s="232">
        <v>3625</v>
      </c>
      <c r="F14" s="232">
        <v>2426</v>
      </c>
      <c r="G14" s="232">
        <v>10231</v>
      </c>
      <c r="H14" s="248" t="s">
        <v>34</v>
      </c>
      <c r="I14" s="135" t="s">
        <v>10</v>
      </c>
      <c r="O14" s="18" t="s">
        <v>251</v>
      </c>
      <c r="Q14" s="256">
        <f>((C37-C27)/(C27))*100</f>
        <v>1.424379070932646</v>
      </c>
      <c r="R14" s="256">
        <f t="shared" ref="R14:U14" si="6">((D37-D27)/(D27))*100</f>
        <v>-1.027408255653421</v>
      </c>
      <c r="S14" s="256">
        <f t="shared" si="6"/>
        <v>1.5684007010823411</v>
      </c>
      <c r="T14" s="256">
        <f t="shared" si="6"/>
        <v>2.7218156401611711</v>
      </c>
      <c r="U14" s="256">
        <f t="shared" si="6"/>
        <v>3.6243165936492994</v>
      </c>
    </row>
    <row r="15" spans="1:21" s="245" customFormat="1">
      <c r="A15" s="77" t="s">
        <v>7</v>
      </c>
      <c r="B15" s="232" t="s">
        <v>34</v>
      </c>
      <c r="C15" s="232" t="s">
        <v>34</v>
      </c>
      <c r="D15" s="232">
        <v>4</v>
      </c>
      <c r="E15" s="232">
        <v>1964</v>
      </c>
      <c r="F15" s="232">
        <v>4722</v>
      </c>
      <c r="G15" s="232">
        <v>13866</v>
      </c>
      <c r="H15" s="248" t="s">
        <v>34</v>
      </c>
      <c r="I15" s="135" t="s">
        <v>11</v>
      </c>
    </row>
    <row r="16" spans="1:21" ht="15.75">
      <c r="A16" s="12" t="s">
        <v>14</v>
      </c>
      <c r="B16" s="121"/>
      <c r="C16" s="122"/>
      <c r="D16" s="122"/>
      <c r="E16" s="122"/>
      <c r="F16" s="121"/>
      <c r="G16" s="121"/>
      <c r="H16" s="124"/>
      <c r="I16" s="14" t="s">
        <v>3</v>
      </c>
    </row>
    <row r="17" spans="1:25" s="245" customFormat="1">
      <c r="A17" s="69" t="s">
        <v>40</v>
      </c>
      <c r="B17" s="72" t="s">
        <v>34</v>
      </c>
      <c r="C17" s="72">
        <f>SUM(C18:C19)</f>
        <v>13525</v>
      </c>
      <c r="D17" s="72">
        <f t="shared" ref="D17:G17" si="7">SUM(D18:D19)</f>
        <v>465915</v>
      </c>
      <c r="E17" s="72">
        <f t="shared" si="7"/>
        <v>53195</v>
      </c>
      <c r="F17" s="72">
        <f t="shared" si="7"/>
        <v>11492</v>
      </c>
      <c r="G17" s="72">
        <f t="shared" si="7"/>
        <v>53535</v>
      </c>
      <c r="H17" s="158" t="s">
        <v>34</v>
      </c>
      <c r="I17" s="244" t="s">
        <v>0</v>
      </c>
    </row>
    <row r="18" spans="1:25" s="245" customFormat="1">
      <c r="A18" s="76" t="s">
        <v>5</v>
      </c>
      <c r="B18" s="72" t="s">
        <v>34</v>
      </c>
      <c r="C18" s="72">
        <v>5135</v>
      </c>
      <c r="D18" s="72">
        <v>207652</v>
      </c>
      <c r="E18" s="72">
        <f t="shared" ref="E18:G19" si="8">SUM(E21,E24)</f>
        <v>18523</v>
      </c>
      <c r="F18" s="72">
        <f t="shared" si="8"/>
        <v>2913</v>
      </c>
      <c r="G18" s="72">
        <f t="shared" si="8"/>
        <v>15585</v>
      </c>
      <c r="H18" s="158" t="s">
        <v>34</v>
      </c>
      <c r="I18" s="135" t="s">
        <v>10</v>
      </c>
    </row>
    <row r="19" spans="1:25" s="245" customFormat="1">
      <c r="A19" s="77" t="s">
        <v>7</v>
      </c>
      <c r="B19" s="72" t="s">
        <v>34</v>
      </c>
      <c r="C19" s="72">
        <v>8390</v>
      </c>
      <c r="D19" s="72">
        <v>258263</v>
      </c>
      <c r="E19" s="72">
        <f t="shared" si="8"/>
        <v>34672</v>
      </c>
      <c r="F19" s="72">
        <f t="shared" si="8"/>
        <v>8579</v>
      </c>
      <c r="G19" s="72">
        <f t="shared" si="8"/>
        <v>37950</v>
      </c>
      <c r="H19" s="158" t="s">
        <v>34</v>
      </c>
      <c r="I19" s="135" t="s">
        <v>11</v>
      </c>
    </row>
    <row r="20" spans="1:25" s="245" customFormat="1">
      <c r="A20" s="69" t="s">
        <v>4</v>
      </c>
      <c r="B20" s="72" t="s">
        <v>34</v>
      </c>
      <c r="C20" s="72" t="s">
        <v>34</v>
      </c>
      <c r="D20" s="72" t="s">
        <v>34</v>
      </c>
      <c r="E20" s="72">
        <f t="shared" ref="E20:G20" si="9">SUM(E21:E22)</f>
        <v>46420</v>
      </c>
      <c r="F20" s="230">
        <f t="shared" si="9"/>
        <v>3710</v>
      </c>
      <c r="G20" s="230">
        <f t="shared" si="9"/>
        <v>29021</v>
      </c>
      <c r="H20" s="158" t="s">
        <v>34</v>
      </c>
      <c r="I20" s="244" t="s">
        <v>6</v>
      </c>
    </row>
    <row r="21" spans="1:25" s="245" customFormat="1">
      <c r="A21" s="76" t="s">
        <v>5</v>
      </c>
      <c r="B21" s="232" t="s">
        <v>34</v>
      </c>
      <c r="C21" s="232" t="s">
        <v>34</v>
      </c>
      <c r="D21" s="232" t="s">
        <v>34</v>
      </c>
      <c r="E21" s="232">
        <v>14033</v>
      </c>
      <c r="F21" s="232">
        <v>236</v>
      </c>
      <c r="G21" s="232">
        <v>5181</v>
      </c>
      <c r="H21" s="248" t="s">
        <v>34</v>
      </c>
      <c r="I21" s="135" t="s">
        <v>10</v>
      </c>
    </row>
    <row r="22" spans="1:25" s="245" customFormat="1">
      <c r="A22" s="77" t="s">
        <v>7</v>
      </c>
      <c r="B22" s="232" t="s">
        <v>34</v>
      </c>
      <c r="C22" s="232" t="s">
        <v>34</v>
      </c>
      <c r="D22" s="232" t="s">
        <v>34</v>
      </c>
      <c r="E22" s="232">
        <v>32387</v>
      </c>
      <c r="F22" s="231">
        <v>3474</v>
      </c>
      <c r="G22" s="231">
        <v>23840</v>
      </c>
      <c r="H22" s="248" t="s">
        <v>34</v>
      </c>
      <c r="I22" s="135" t="s">
        <v>11</v>
      </c>
      <c r="P22" s="18" t="s">
        <v>45</v>
      </c>
      <c r="R22" s="18" t="s">
        <v>44</v>
      </c>
      <c r="T22" s="18" t="s">
        <v>52</v>
      </c>
      <c r="V22" s="18" t="s">
        <v>53</v>
      </c>
      <c r="X22" s="18" t="s">
        <v>41</v>
      </c>
    </row>
    <row r="23" spans="1:25" s="245" customFormat="1">
      <c r="A23" s="69" t="s">
        <v>8</v>
      </c>
      <c r="B23" s="72" t="s">
        <v>34</v>
      </c>
      <c r="C23" s="72" t="s">
        <v>34</v>
      </c>
      <c r="D23" s="72" t="s">
        <v>34</v>
      </c>
      <c r="E23" s="72">
        <f t="shared" ref="E23:G23" si="10">SUM(E24:E25)</f>
        <v>6775</v>
      </c>
      <c r="F23" s="230">
        <f t="shared" si="10"/>
        <v>7782</v>
      </c>
      <c r="G23" s="230">
        <f t="shared" si="10"/>
        <v>24514</v>
      </c>
      <c r="H23" s="158" t="s">
        <v>34</v>
      </c>
      <c r="I23" s="244" t="s">
        <v>9</v>
      </c>
      <c r="P23" s="22" t="s">
        <v>17</v>
      </c>
      <c r="R23" s="22" t="s">
        <v>39</v>
      </c>
      <c r="T23" s="22" t="s">
        <v>18</v>
      </c>
      <c r="V23" s="22" t="s">
        <v>19</v>
      </c>
      <c r="X23" s="22" t="s">
        <v>20</v>
      </c>
    </row>
    <row r="24" spans="1:25" s="245" customFormat="1">
      <c r="A24" s="76" t="s">
        <v>5</v>
      </c>
      <c r="B24" s="232" t="s">
        <v>34</v>
      </c>
      <c r="C24" s="232" t="s">
        <v>34</v>
      </c>
      <c r="D24" s="232" t="s">
        <v>34</v>
      </c>
      <c r="E24" s="232">
        <v>4490</v>
      </c>
      <c r="F24" s="231">
        <v>2677</v>
      </c>
      <c r="G24" s="231">
        <v>10404</v>
      </c>
      <c r="H24" s="248" t="s">
        <v>34</v>
      </c>
      <c r="I24" s="135" t="s">
        <v>10</v>
      </c>
      <c r="P24" s="245" t="s">
        <v>5</v>
      </c>
      <c r="Q24" s="245" t="s">
        <v>7</v>
      </c>
      <c r="R24" s="245" t="s">
        <v>5</v>
      </c>
      <c r="S24" s="245" t="s">
        <v>7</v>
      </c>
      <c r="T24" s="245" t="s">
        <v>5</v>
      </c>
      <c r="U24" s="245" t="s">
        <v>7</v>
      </c>
      <c r="V24" s="245" t="s">
        <v>5</v>
      </c>
      <c r="W24" s="245" t="s">
        <v>7</v>
      </c>
      <c r="X24" s="245" t="s">
        <v>5</v>
      </c>
      <c r="Y24" s="245" t="s">
        <v>7</v>
      </c>
    </row>
    <row r="25" spans="1:25" s="245" customFormat="1">
      <c r="A25" s="77" t="s">
        <v>7</v>
      </c>
      <c r="B25" s="232" t="s">
        <v>34</v>
      </c>
      <c r="C25" s="232" t="s">
        <v>34</v>
      </c>
      <c r="D25" s="232" t="s">
        <v>34</v>
      </c>
      <c r="E25" s="232">
        <v>2285</v>
      </c>
      <c r="F25" s="231">
        <v>5105</v>
      </c>
      <c r="G25" s="260">
        <v>14110</v>
      </c>
      <c r="H25" s="248" t="s">
        <v>34</v>
      </c>
      <c r="I25" s="135" t="s">
        <v>11</v>
      </c>
      <c r="O25" s="18"/>
      <c r="P25" s="245" t="s">
        <v>10</v>
      </c>
      <c r="Q25" s="245" t="s">
        <v>11</v>
      </c>
      <c r="R25" s="245" t="s">
        <v>10</v>
      </c>
      <c r="S25" s="245" t="s">
        <v>11</v>
      </c>
      <c r="T25" s="245" t="s">
        <v>10</v>
      </c>
      <c r="U25" s="245" t="s">
        <v>11</v>
      </c>
      <c r="V25" s="245" t="s">
        <v>10</v>
      </c>
      <c r="W25" s="245" t="s">
        <v>11</v>
      </c>
      <c r="X25" s="245" t="s">
        <v>10</v>
      </c>
      <c r="Y25" s="245" t="s">
        <v>11</v>
      </c>
    </row>
    <row r="26" spans="1:25" ht="15.75">
      <c r="A26" s="12" t="s">
        <v>21</v>
      </c>
      <c r="B26" s="121"/>
      <c r="C26" s="122"/>
      <c r="D26" s="122"/>
      <c r="E26" s="122"/>
      <c r="F26" s="121"/>
      <c r="G26" s="121"/>
      <c r="H26" s="124"/>
      <c r="I26" s="14" t="s">
        <v>22</v>
      </c>
      <c r="O26" t="s">
        <v>1</v>
      </c>
      <c r="P26" s="23">
        <v>34.770698948484579</v>
      </c>
      <c r="Q26" s="23">
        <v>65.229301051515421</v>
      </c>
      <c r="R26" s="23">
        <v>49.113718123145006</v>
      </c>
      <c r="S26" s="23">
        <v>50.886281876854994</v>
      </c>
      <c r="T26" s="23">
        <v>37.342164724646672</v>
      </c>
      <c r="U26" s="23">
        <v>62.657835275353328</v>
      </c>
      <c r="V26" s="34">
        <v>23.645880746472461</v>
      </c>
      <c r="W26" s="34">
        <v>76.354119253527543</v>
      </c>
      <c r="X26" s="34">
        <v>28.623954974015568</v>
      </c>
      <c r="Y26" s="34">
        <v>71.376045025984439</v>
      </c>
    </row>
    <row r="27" spans="1:25" s="245" customFormat="1">
      <c r="A27" s="69" t="s">
        <v>40</v>
      </c>
      <c r="B27" s="72" t="s">
        <v>34</v>
      </c>
      <c r="C27" s="72">
        <f t="shared" ref="C27:G27" si="11">SUM(C28:C29)</f>
        <v>13971</v>
      </c>
      <c r="D27" s="72">
        <f t="shared" si="11"/>
        <v>467195</v>
      </c>
      <c r="E27" s="72">
        <f t="shared" si="11"/>
        <v>55343</v>
      </c>
      <c r="F27" s="72">
        <f t="shared" si="11"/>
        <v>12161</v>
      </c>
      <c r="G27" s="72">
        <f t="shared" si="11"/>
        <v>55238</v>
      </c>
      <c r="H27" s="158" t="s">
        <v>34</v>
      </c>
      <c r="I27" s="244" t="s">
        <v>0</v>
      </c>
      <c r="O27" s="18" t="s">
        <v>2</v>
      </c>
      <c r="P27" s="55">
        <v>32.706078268109906</v>
      </c>
      <c r="Q27" s="27">
        <v>67.293921731890094</v>
      </c>
      <c r="R27" s="256">
        <v>48.185648999940653</v>
      </c>
      <c r="S27" s="27">
        <v>51.814351000059347</v>
      </c>
      <c r="T27" s="256">
        <v>35.087143656752431</v>
      </c>
      <c r="U27" s="27">
        <v>64.912856343247569</v>
      </c>
      <c r="V27" s="256">
        <v>22.7</v>
      </c>
      <c r="W27" s="256">
        <v>77.3</v>
      </c>
      <c r="X27" s="256">
        <v>29.202331974964419</v>
      </c>
      <c r="Y27" s="256">
        <v>70.797668025035577</v>
      </c>
    </row>
    <row r="28" spans="1:25" s="245" customFormat="1">
      <c r="A28" s="76" t="s">
        <v>5</v>
      </c>
      <c r="B28" s="72" t="s">
        <v>34</v>
      </c>
      <c r="C28" s="72">
        <v>5265</v>
      </c>
      <c r="D28" s="72">
        <v>209883</v>
      </c>
      <c r="E28" s="72">
        <f t="shared" ref="E28:G29" si="12">SUM(E31,E34)</f>
        <v>19384</v>
      </c>
      <c r="F28" s="72">
        <f t="shared" si="12"/>
        <v>2988</v>
      </c>
      <c r="G28" s="72">
        <f t="shared" si="12"/>
        <v>15933</v>
      </c>
      <c r="H28" s="158" t="s">
        <v>34</v>
      </c>
      <c r="I28" s="135" t="s">
        <v>10</v>
      </c>
      <c r="O28" s="18" t="s">
        <v>3</v>
      </c>
      <c r="P28" s="55">
        <v>37.966728280961185</v>
      </c>
      <c r="Q28" s="256">
        <v>62.033271719038815</v>
      </c>
      <c r="R28" s="256">
        <v>45.346235368338874</v>
      </c>
      <c r="S28" s="256">
        <v>54.653764631661126</v>
      </c>
      <c r="T28" s="256">
        <v>34.820941817840023</v>
      </c>
      <c r="U28" s="256">
        <v>65.179058182159977</v>
      </c>
      <c r="V28" s="256">
        <v>25.3</v>
      </c>
      <c r="W28" s="256">
        <v>74.7</v>
      </c>
      <c r="X28" s="256">
        <v>29.111796021294477</v>
      </c>
      <c r="Y28" s="256">
        <v>70.888203978705519</v>
      </c>
    </row>
    <row r="29" spans="1:25" s="245" customFormat="1">
      <c r="A29" s="77" t="s">
        <v>7</v>
      </c>
      <c r="B29" s="72" t="s">
        <v>34</v>
      </c>
      <c r="C29" s="72">
        <v>8706</v>
      </c>
      <c r="D29" s="72">
        <v>257312</v>
      </c>
      <c r="E29" s="72">
        <f t="shared" si="12"/>
        <v>35959</v>
      </c>
      <c r="F29" s="72">
        <f t="shared" si="12"/>
        <v>9173</v>
      </c>
      <c r="G29" s="72">
        <f t="shared" si="12"/>
        <v>39305</v>
      </c>
      <c r="H29" s="158" t="s">
        <v>34</v>
      </c>
      <c r="I29" s="135" t="s">
        <v>11</v>
      </c>
      <c r="O29" s="18" t="s">
        <v>22</v>
      </c>
      <c r="P29" s="55">
        <v>37.685205067640112</v>
      </c>
      <c r="Q29" s="256">
        <v>62.314794932359888</v>
      </c>
      <c r="R29" s="256">
        <v>45.648417204758914</v>
      </c>
      <c r="S29" s="256">
        <v>54.351582795241086</v>
      </c>
      <c r="T29" s="256">
        <v>35.025206439838826</v>
      </c>
      <c r="U29" s="256">
        <v>64.974793560161174</v>
      </c>
      <c r="V29" s="256">
        <v>24.6</v>
      </c>
      <c r="W29" s="256">
        <v>75.400000000000006</v>
      </c>
      <c r="X29" s="256">
        <v>28.844273869437703</v>
      </c>
      <c r="Y29" s="256">
        <v>71.1557261305623</v>
      </c>
    </row>
    <row r="30" spans="1:25" s="245" customFormat="1">
      <c r="A30" s="69" t="s">
        <v>4</v>
      </c>
      <c r="B30" s="72" t="s">
        <v>34</v>
      </c>
      <c r="C30" s="72" t="s">
        <v>34</v>
      </c>
      <c r="D30" s="72" t="s">
        <v>34</v>
      </c>
      <c r="E30" s="72">
        <f t="shared" ref="E30" si="13">SUM(E31:E32)</f>
        <v>46923</v>
      </c>
      <c r="F30" s="230">
        <f t="shared" ref="F30" si="14">SUM(F31:F32)</f>
        <v>3299</v>
      </c>
      <c r="G30" s="230">
        <f t="shared" ref="G30" si="15">SUM(G31:G32)</f>
        <v>30328</v>
      </c>
      <c r="H30" s="158" t="s">
        <v>34</v>
      </c>
      <c r="I30" s="244" t="s">
        <v>6</v>
      </c>
      <c r="O30" s="18" t="s">
        <v>251</v>
      </c>
      <c r="P30" s="55">
        <v>38.700000000000003</v>
      </c>
      <c r="Q30" s="245">
        <v>61.3</v>
      </c>
      <c r="R30" s="256">
        <v>45.8</v>
      </c>
      <c r="S30" s="245">
        <v>54.2</v>
      </c>
      <c r="T30" s="256">
        <v>34.4</v>
      </c>
      <c r="U30" s="245">
        <v>65.5</v>
      </c>
      <c r="V30" s="256">
        <v>24.4</v>
      </c>
      <c r="W30" s="256">
        <v>75.599999999999994</v>
      </c>
      <c r="X30" s="256">
        <v>28.6</v>
      </c>
      <c r="Y30" s="256">
        <v>71.400000000000006</v>
      </c>
    </row>
    <row r="31" spans="1:25" s="245" customFormat="1">
      <c r="A31" s="76" t="s">
        <v>5</v>
      </c>
      <c r="B31" s="232" t="s">
        <v>34</v>
      </c>
      <c r="C31" s="232" t="s">
        <v>34</v>
      </c>
      <c r="D31" s="232" t="s">
        <v>34</v>
      </c>
      <c r="E31" s="232">
        <v>13888</v>
      </c>
      <c r="F31" s="232">
        <v>223</v>
      </c>
      <c r="G31" s="232">
        <v>5521</v>
      </c>
      <c r="H31" s="248" t="s">
        <v>34</v>
      </c>
      <c r="I31" s="135" t="s">
        <v>10</v>
      </c>
    </row>
    <row r="32" spans="1:25" s="245" customFormat="1">
      <c r="A32" s="77" t="s">
        <v>7</v>
      </c>
      <c r="B32" s="232" t="s">
        <v>34</v>
      </c>
      <c r="C32" s="232" t="s">
        <v>34</v>
      </c>
      <c r="D32" s="232" t="s">
        <v>34</v>
      </c>
      <c r="E32" s="232">
        <v>33035</v>
      </c>
      <c r="F32" s="231">
        <v>3076</v>
      </c>
      <c r="G32" s="231">
        <v>24807</v>
      </c>
      <c r="H32" s="248" t="s">
        <v>34</v>
      </c>
      <c r="I32" s="135" t="s">
        <v>11</v>
      </c>
    </row>
    <row r="33" spans="1:17" s="245" customFormat="1">
      <c r="A33" s="69" t="s">
        <v>8</v>
      </c>
      <c r="B33" s="72" t="s">
        <v>34</v>
      </c>
      <c r="C33" s="72" t="s">
        <v>34</v>
      </c>
      <c r="D33" s="72" t="s">
        <v>34</v>
      </c>
      <c r="E33" s="72">
        <f t="shared" ref="E33" si="16">SUM(E34:E35)</f>
        <v>8420</v>
      </c>
      <c r="F33" s="230">
        <f t="shared" ref="F33" si="17">SUM(F34:F35)</f>
        <v>8862</v>
      </c>
      <c r="G33" s="230">
        <f t="shared" ref="G33" si="18">SUM(G34:G35)</f>
        <v>24910</v>
      </c>
      <c r="H33" s="158" t="s">
        <v>34</v>
      </c>
      <c r="I33" s="244" t="s">
        <v>9</v>
      </c>
    </row>
    <row r="34" spans="1:17" s="245" customFormat="1">
      <c r="A34" s="76" t="s">
        <v>5</v>
      </c>
      <c r="B34" s="232" t="s">
        <v>34</v>
      </c>
      <c r="C34" s="232" t="s">
        <v>34</v>
      </c>
      <c r="D34" s="232" t="s">
        <v>34</v>
      </c>
      <c r="E34" s="232">
        <v>5496</v>
      </c>
      <c r="F34" s="231">
        <v>2765</v>
      </c>
      <c r="G34" s="231">
        <v>10412</v>
      </c>
      <c r="H34" s="248" t="s">
        <v>34</v>
      </c>
      <c r="I34" s="135" t="s">
        <v>10</v>
      </c>
    </row>
    <row r="35" spans="1:17" s="245" customFormat="1">
      <c r="A35" s="77" t="s">
        <v>7</v>
      </c>
      <c r="B35" s="79" t="s">
        <v>34</v>
      </c>
      <c r="C35" s="79" t="s">
        <v>34</v>
      </c>
      <c r="D35" s="79" t="s">
        <v>34</v>
      </c>
      <c r="E35" s="79">
        <v>2924</v>
      </c>
      <c r="F35" s="79">
        <v>6097</v>
      </c>
      <c r="G35" s="79">
        <v>14498</v>
      </c>
      <c r="H35" s="79" t="s">
        <v>34</v>
      </c>
      <c r="I35" s="135" t="s">
        <v>11</v>
      </c>
    </row>
    <row r="36" spans="1:17" ht="15.75">
      <c r="A36" s="12" t="s">
        <v>252</v>
      </c>
      <c r="B36" s="121"/>
      <c r="C36" s="122"/>
      <c r="D36" s="122"/>
      <c r="E36" s="122"/>
      <c r="F36" s="121"/>
      <c r="G36" s="121"/>
      <c r="H36" s="124"/>
      <c r="I36" s="14" t="s">
        <v>251</v>
      </c>
    </row>
    <row r="37" spans="1:17" s="245" customFormat="1">
      <c r="A37" s="69" t="s">
        <v>40</v>
      </c>
      <c r="B37" s="72">
        <f t="shared" ref="B37:C37" si="19">SUM(B38:B39)</f>
        <v>21166</v>
      </c>
      <c r="C37" s="72">
        <f t="shared" si="19"/>
        <v>14170</v>
      </c>
      <c r="D37" s="72">
        <f t="shared" ref="D37" si="20">SUM(D38:D39)</f>
        <v>462395</v>
      </c>
      <c r="E37" s="72">
        <f t="shared" ref="E37" si="21">SUM(E38:E39)</f>
        <v>56211</v>
      </c>
      <c r="F37" s="72">
        <f t="shared" ref="F37" si="22">SUM(F38:F39)</f>
        <v>12492</v>
      </c>
      <c r="G37" s="72">
        <f t="shared" ref="G37" si="23">SUM(G38:G39)</f>
        <v>57240</v>
      </c>
      <c r="H37" s="158" t="s">
        <v>34</v>
      </c>
      <c r="I37" s="244" t="s">
        <v>0</v>
      </c>
    </row>
    <row r="38" spans="1:17" s="245" customFormat="1">
      <c r="A38" s="76" t="s">
        <v>5</v>
      </c>
      <c r="B38" s="72">
        <f t="shared" ref="B38:B39" si="24">SUM(B41,B44)</f>
        <v>6532</v>
      </c>
      <c r="C38" s="72">
        <v>5490</v>
      </c>
      <c r="D38" s="72">
        <v>208540</v>
      </c>
      <c r="E38" s="72">
        <f t="shared" ref="E38:G39" si="25">SUM(E41,E44)</f>
        <v>19361</v>
      </c>
      <c r="F38" s="72">
        <f t="shared" si="25"/>
        <v>3047</v>
      </c>
      <c r="G38" s="72">
        <f t="shared" si="25"/>
        <v>16355</v>
      </c>
      <c r="H38" s="158" t="s">
        <v>34</v>
      </c>
      <c r="I38" s="135" t="s">
        <v>10</v>
      </c>
      <c r="N38" s="245" t="s">
        <v>433</v>
      </c>
      <c r="O38" s="245" t="s">
        <v>432</v>
      </c>
      <c r="P38" s="245" t="s">
        <v>5</v>
      </c>
      <c r="Q38" s="245" t="s">
        <v>7</v>
      </c>
    </row>
    <row r="39" spans="1:17" s="245" customFormat="1">
      <c r="A39" s="77" t="s">
        <v>7</v>
      </c>
      <c r="B39" s="72">
        <f t="shared" si="24"/>
        <v>14634</v>
      </c>
      <c r="C39" s="72">
        <v>8680</v>
      </c>
      <c r="D39" s="72">
        <v>253855</v>
      </c>
      <c r="E39" s="72">
        <f t="shared" si="25"/>
        <v>36850</v>
      </c>
      <c r="F39" s="72">
        <f t="shared" si="25"/>
        <v>9445</v>
      </c>
      <c r="G39" s="72">
        <f t="shared" si="25"/>
        <v>40885</v>
      </c>
      <c r="H39" s="158" t="s">
        <v>34</v>
      </c>
      <c r="I39" s="135" t="s">
        <v>11</v>
      </c>
      <c r="M39" s="245" t="s">
        <v>252</v>
      </c>
      <c r="N39" s="245">
        <v>48.2</v>
      </c>
      <c r="O39" s="245">
        <v>51.8</v>
      </c>
      <c r="P39" s="245">
        <v>30.8</v>
      </c>
      <c r="Q39" s="245">
        <v>69.2</v>
      </c>
    </row>
    <row r="40" spans="1:17" s="245" customFormat="1">
      <c r="A40" s="69" t="s">
        <v>4</v>
      </c>
      <c r="B40" s="72">
        <f t="shared" ref="B40" si="26">SUM(B41:B42)</f>
        <v>10211</v>
      </c>
      <c r="C40" s="72" t="s">
        <v>34</v>
      </c>
      <c r="D40" s="72" t="s">
        <v>34</v>
      </c>
      <c r="E40" s="72">
        <f t="shared" ref="E40" si="27">SUM(E41:E42)</f>
        <v>46877</v>
      </c>
      <c r="F40" s="72">
        <f t="shared" ref="F40" si="28">SUM(F41:F42)</f>
        <v>3317</v>
      </c>
      <c r="G40" s="72">
        <f t="shared" ref="G40" si="29">SUM(G41:G42)</f>
        <v>32211</v>
      </c>
      <c r="H40" s="158" t="s">
        <v>34</v>
      </c>
      <c r="I40" s="244" t="s">
        <v>6</v>
      </c>
      <c r="M40" s="245" t="s">
        <v>399</v>
      </c>
      <c r="N40" s="245">
        <v>41.4</v>
      </c>
      <c r="O40" s="245">
        <v>58.6</v>
      </c>
      <c r="P40" s="245">
        <v>27</v>
      </c>
      <c r="Q40" s="245">
        <v>73</v>
      </c>
    </row>
    <row r="41" spans="1:17" s="245" customFormat="1">
      <c r="A41" s="76" t="s">
        <v>5</v>
      </c>
      <c r="B41" s="232">
        <v>737</v>
      </c>
      <c r="C41" s="232" t="s">
        <v>34</v>
      </c>
      <c r="D41" s="232" t="s">
        <v>34</v>
      </c>
      <c r="E41" s="232">
        <v>13691</v>
      </c>
      <c r="F41" s="232">
        <v>223</v>
      </c>
      <c r="G41" s="232">
        <v>5884</v>
      </c>
      <c r="H41" s="248" t="s">
        <v>34</v>
      </c>
      <c r="I41" s="135" t="s">
        <v>10</v>
      </c>
    </row>
    <row r="42" spans="1:17" s="245" customFormat="1">
      <c r="A42" s="77" t="s">
        <v>7</v>
      </c>
      <c r="B42" s="232">
        <v>9474</v>
      </c>
      <c r="C42" s="232" t="s">
        <v>34</v>
      </c>
      <c r="D42" s="232" t="s">
        <v>34</v>
      </c>
      <c r="E42" s="232">
        <v>33186</v>
      </c>
      <c r="F42" s="231">
        <v>3094</v>
      </c>
      <c r="G42" s="231">
        <v>26327</v>
      </c>
      <c r="H42" s="248" t="s">
        <v>34</v>
      </c>
      <c r="I42" s="135" t="s">
        <v>11</v>
      </c>
    </row>
    <row r="43" spans="1:17" s="245" customFormat="1">
      <c r="A43" s="69" t="s">
        <v>8</v>
      </c>
      <c r="B43" s="72">
        <f t="shared" ref="B43" si="30">SUM(B44:B45)</f>
        <v>10955</v>
      </c>
      <c r="C43" s="72" t="s">
        <v>34</v>
      </c>
      <c r="D43" s="72" t="s">
        <v>34</v>
      </c>
      <c r="E43" s="72">
        <f t="shared" ref="E43" si="31">SUM(E44:E45)</f>
        <v>9334</v>
      </c>
      <c r="F43" s="72">
        <f t="shared" ref="F43" si="32">SUM(F44:F45)</f>
        <v>9175</v>
      </c>
      <c r="G43" s="72">
        <f t="shared" ref="G43" si="33">SUM(G44:G45)</f>
        <v>25029</v>
      </c>
      <c r="H43" s="158" t="s">
        <v>34</v>
      </c>
      <c r="I43" s="244" t="s">
        <v>9</v>
      </c>
    </row>
    <row r="44" spans="1:17" s="245" customFormat="1">
      <c r="A44" s="76" t="s">
        <v>5</v>
      </c>
      <c r="B44" s="232">
        <v>5795</v>
      </c>
      <c r="C44" s="232" t="s">
        <v>34</v>
      </c>
      <c r="D44" s="232" t="s">
        <v>34</v>
      </c>
      <c r="E44" s="232">
        <v>5670</v>
      </c>
      <c r="F44" s="231">
        <v>2824</v>
      </c>
      <c r="G44" s="231">
        <v>10471</v>
      </c>
      <c r="H44" s="248" t="s">
        <v>34</v>
      </c>
      <c r="I44" s="135" t="s">
        <v>10</v>
      </c>
    </row>
    <row r="45" spans="1:17" s="245" customFormat="1">
      <c r="A45" s="77" t="s">
        <v>7</v>
      </c>
      <c r="B45" s="79">
        <v>5160</v>
      </c>
      <c r="C45" s="79" t="s">
        <v>34</v>
      </c>
      <c r="D45" s="79" t="s">
        <v>34</v>
      </c>
      <c r="E45" s="79">
        <v>3664</v>
      </c>
      <c r="F45" s="79">
        <v>6351</v>
      </c>
      <c r="G45" s="79">
        <v>14558</v>
      </c>
      <c r="H45" s="79" t="s">
        <v>34</v>
      </c>
      <c r="I45" s="135" t="s">
        <v>11</v>
      </c>
    </row>
    <row r="46" spans="1:17" s="245" customFormat="1" ht="15.75">
      <c r="A46" s="12" t="s">
        <v>399</v>
      </c>
      <c r="B46" s="121"/>
      <c r="C46" s="122"/>
      <c r="D46" s="122"/>
      <c r="E46" s="122"/>
      <c r="F46" s="121"/>
      <c r="G46" s="121"/>
      <c r="H46" s="124"/>
      <c r="I46" s="14" t="s">
        <v>400</v>
      </c>
    </row>
    <row r="47" spans="1:17" s="245" customFormat="1">
      <c r="A47" s="69" t="s">
        <v>40</v>
      </c>
      <c r="B47" s="72">
        <f t="shared" ref="B47:C47" si="34">SUM(B48:B49)</f>
        <v>23568</v>
      </c>
      <c r="C47" s="72">
        <f t="shared" si="34"/>
        <v>14255</v>
      </c>
      <c r="D47" s="72">
        <f>SUM(D48:D49)</f>
        <v>450971</v>
      </c>
      <c r="E47" s="72">
        <f>SUM(E50,E53)</f>
        <v>56586</v>
      </c>
      <c r="F47" s="72">
        <f>SUM(F50,F53)</f>
        <v>13306</v>
      </c>
      <c r="G47" s="72">
        <f>SUM(G50,G53)</f>
        <v>57670</v>
      </c>
      <c r="H47" s="158">
        <f>SUM(B47:G47)</f>
        <v>616356</v>
      </c>
      <c r="I47" s="244" t="s">
        <v>0</v>
      </c>
    </row>
    <row r="48" spans="1:17" s="245" customFormat="1">
      <c r="A48" s="76" t="s">
        <v>5</v>
      </c>
      <c r="B48" s="72">
        <f t="shared" ref="B48:B49" si="35">SUM(B51,B54)</f>
        <v>6340</v>
      </c>
      <c r="C48" s="72">
        <v>5613</v>
      </c>
      <c r="D48" s="72">
        <v>202377</v>
      </c>
      <c r="E48" s="72">
        <f t="shared" ref="E48:E49" si="36">SUM(E51,E54)</f>
        <v>19005</v>
      </c>
      <c r="F48" s="72">
        <f>SUM(F51,F54)</f>
        <v>3682</v>
      </c>
      <c r="G48" s="72">
        <f>SUM(G51,G54)</f>
        <v>16327</v>
      </c>
      <c r="H48" s="158">
        <f t="shared" ref="H48:H49" si="37">SUM(B48:G48)</f>
        <v>253344</v>
      </c>
      <c r="I48" s="135" t="s">
        <v>10</v>
      </c>
    </row>
    <row r="49" spans="1:9" s="245" customFormat="1">
      <c r="A49" s="77" t="s">
        <v>7</v>
      </c>
      <c r="B49" s="72">
        <f t="shared" si="35"/>
        <v>17228</v>
      </c>
      <c r="C49" s="72">
        <v>8642</v>
      </c>
      <c r="D49" s="72">
        <v>248594</v>
      </c>
      <c r="E49" s="72">
        <f t="shared" si="36"/>
        <v>37581</v>
      </c>
      <c r="F49" s="72">
        <f>SUM(F52,F55)</f>
        <v>9624</v>
      </c>
      <c r="G49" s="72">
        <f>SUM(G52,G55)</f>
        <v>41343</v>
      </c>
      <c r="H49" s="158">
        <f t="shared" si="37"/>
        <v>363012</v>
      </c>
      <c r="I49" s="135" t="s">
        <v>11</v>
      </c>
    </row>
    <row r="50" spans="1:9" s="245" customFormat="1">
      <c r="A50" s="69" t="s">
        <v>4</v>
      </c>
      <c r="B50" s="72">
        <f t="shared" ref="B50" si="38">SUM(B51:B52)</f>
        <v>9758</v>
      </c>
      <c r="C50" s="72" t="s">
        <v>35</v>
      </c>
      <c r="D50" s="72" t="s">
        <v>35</v>
      </c>
      <c r="E50" s="72">
        <f>SUM(E51:E52)</f>
        <v>46627</v>
      </c>
      <c r="F50" s="72">
        <f>SUM(F51:F52)</f>
        <v>3330</v>
      </c>
      <c r="G50" s="72">
        <f>SUM(G51:G52)</f>
        <v>33161</v>
      </c>
      <c r="H50" s="158" t="s">
        <v>34</v>
      </c>
      <c r="I50" s="244" t="s">
        <v>6</v>
      </c>
    </row>
    <row r="51" spans="1:9" s="245" customFormat="1">
      <c r="A51" s="76" t="s">
        <v>5</v>
      </c>
      <c r="B51" s="232">
        <v>722</v>
      </c>
      <c r="C51" s="232" t="s">
        <v>35</v>
      </c>
      <c r="D51" s="232" t="s">
        <v>35</v>
      </c>
      <c r="E51" s="232">
        <v>13521</v>
      </c>
      <c r="F51" s="232">
        <v>236</v>
      </c>
      <c r="G51" s="232">
        <v>6044</v>
      </c>
      <c r="H51" s="248" t="s">
        <v>34</v>
      </c>
      <c r="I51" s="135" t="s">
        <v>10</v>
      </c>
    </row>
    <row r="52" spans="1:9" s="245" customFormat="1" ht="16.5" customHeight="1">
      <c r="A52" s="77" t="s">
        <v>7</v>
      </c>
      <c r="B52" s="232">
        <v>9036</v>
      </c>
      <c r="C52" s="232" t="s">
        <v>35</v>
      </c>
      <c r="D52" s="232" t="s">
        <v>35</v>
      </c>
      <c r="E52" s="232">
        <v>33106</v>
      </c>
      <c r="F52" s="231">
        <v>3094</v>
      </c>
      <c r="G52" s="231">
        <v>27117</v>
      </c>
      <c r="H52" s="248" t="s">
        <v>34</v>
      </c>
      <c r="I52" s="135" t="s">
        <v>11</v>
      </c>
    </row>
    <row r="53" spans="1:9" s="245" customFormat="1">
      <c r="A53" s="69" t="s">
        <v>8</v>
      </c>
      <c r="B53" s="72">
        <f t="shared" ref="B53" si="39">SUM(B54:B55)</f>
        <v>13810</v>
      </c>
      <c r="C53" s="72" t="s">
        <v>35</v>
      </c>
      <c r="D53" s="72" t="s">
        <v>35</v>
      </c>
      <c r="E53" s="72">
        <f>SUM(E54:E55)</f>
        <v>9959</v>
      </c>
      <c r="F53" s="72">
        <f>SUM(F54:F55)</f>
        <v>9976</v>
      </c>
      <c r="G53" s="72">
        <f>SUM(G54:G55)</f>
        <v>24509</v>
      </c>
      <c r="H53" s="158" t="s">
        <v>34</v>
      </c>
      <c r="I53" s="244" t="s">
        <v>9</v>
      </c>
    </row>
    <row r="54" spans="1:9" s="245" customFormat="1">
      <c r="A54" s="76" t="s">
        <v>5</v>
      </c>
      <c r="B54" s="232">
        <v>5618</v>
      </c>
      <c r="C54" s="232" t="s">
        <v>35</v>
      </c>
      <c r="D54" s="232" t="s">
        <v>35</v>
      </c>
      <c r="E54" s="232">
        <v>5484</v>
      </c>
      <c r="F54" s="231">
        <v>3446</v>
      </c>
      <c r="G54" s="231">
        <v>10283</v>
      </c>
      <c r="H54" s="248" t="s">
        <v>34</v>
      </c>
      <c r="I54" s="135" t="s">
        <v>10</v>
      </c>
    </row>
    <row r="55" spans="1:9" s="245" customFormat="1">
      <c r="A55" s="77" t="s">
        <v>7</v>
      </c>
      <c r="B55" s="79">
        <v>8192</v>
      </c>
      <c r="C55" s="79" t="s">
        <v>35</v>
      </c>
      <c r="D55" s="79"/>
      <c r="E55" s="79">
        <v>4475</v>
      </c>
      <c r="F55" s="79">
        <v>6530</v>
      </c>
      <c r="G55" s="79">
        <v>14226</v>
      </c>
      <c r="H55" s="79" t="s">
        <v>34</v>
      </c>
      <c r="I55" s="135" t="s">
        <v>11</v>
      </c>
    </row>
    <row r="56" spans="1:9" s="245" customFormat="1" ht="15.75">
      <c r="A56" s="12" t="s">
        <v>406</v>
      </c>
      <c r="B56" s="121"/>
      <c r="C56" s="122"/>
      <c r="D56" s="122"/>
      <c r="E56" s="122"/>
      <c r="F56" s="121"/>
      <c r="G56" s="121"/>
      <c r="H56" s="124"/>
      <c r="I56" s="14" t="s">
        <v>407</v>
      </c>
    </row>
    <row r="57" spans="1:9" s="245" customFormat="1">
      <c r="A57" s="69" t="s">
        <v>40</v>
      </c>
      <c r="B57" s="72">
        <v>20043</v>
      </c>
      <c r="C57" s="72"/>
      <c r="D57" s="72">
        <f>SUM(D58:D59)</f>
        <v>441168</v>
      </c>
      <c r="E57" s="72">
        <f>SUM(E60,E63)</f>
        <v>56445</v>
      </c>
      <c r="F57" s="72">
        <f>SUM(F58:F59)</f>
        <v>13608</v>
      </c>
      <c r="G57" s="72">
        <f>SUM(G58:G59)</f>
        <v>59759</v>
      </c>
      <c r="H57" s="158"/>
      <c r="I57" s="244" t="s">
        <v>0</v>
      </c>
    </row>
    <row r="58" spans="1:9" s="245" customFormat="1">
      <c r="A58" s="76" t="s">
        <v>5</v>
      </c>
      <c r="B58" s="72">
        <v>6196</v>
      </c>
      <c r="C58" s="72"/>
      <c r="D58" s="72">
        <v>197724</v>
      </c>
      <c r="E58" s="72">
        <f t="shared" ref="E58:E59" si="40">SUM(E61,E64)</f>
        <v>18474</v>
      </c>
      <c r="F58" s="72">
        <f>SUM(F61,F64)</f>
        <v>3890</v>
      </c>
      <c r="G58" s="72">
        <f>SUM(G61,G64)</f>
        <v>17049</v>
      </c>
      <c r="H58" s="158"/>
      <c r="I58" s="135" t="s">
        <v>10</v>
      </c>
    </row>
    <row r="59" spans="1:9" s="245" customFormat="1">
      <c r="A59" s="77" t="s">
        <v>7</v>
      </c>
      <c r="B59" s="72">
        <v>13847</v>
      </c>
      <c r="C59" s="72"/>
      <c r="D59" s="72">
        <v>243444</v>
      </c>
      <c r="E59" s="72">
        <f t="shared" si="40"/>
        <v>37971</v>
      </c>
      <c r="F59" s="72">
        <f>SUM(F62,F65)</f>
        <v>9718</v>
      </c>
      <c r="G59" s="72">
        <f>SUM(G62,G65)</f>
        <v>42710</v>
      </c>
      <c r="H59" s="158"/>
      <c r="I59" s="135" t="s">
        <v>11</v>
      </c>
    </row>
    <row r="60" spans="1:9" s="245" customFormat="1">
      <c r="A60" s="69" t="s">
        <v>4</v>
      </c>
      <c r="B60" s="72" t="s">
        <v>34</v>
      </c>
      <c r="C60" s="72"/>
      <c r="D60" s="72" t="s">
        <v>34</v>
      </c>
      <c r="E60" s="72">
        <f>SUM(E61:E62)</f>
        <v>47053</v>
      </c>
      <c r="F60" s="72">
        <f>SUM(F61:F62)</f>
        <v>3188</v>
      </c>
      <c r="G60" s="72">
        <f>SUM(G61:G62)</f>
        <v>35258</v>
      </c>
      <c r="H60" s="158"/>
      <c r="I60" s="244" t="s">
        <v>6</v>
      </c>
    </row>
    <row r="61" spans="1:9" s="245" customFormat="1">
      <c r="A61" s="76" t="s">
        <v>5</v>
      </c>
      <c r="B61" s="232" t="s">
        <v>34</v>
      </c>
      <c r="C61" s="232"/>
      <c r="D61" s="232" t="s">
        <v>34</v>
      </c>
      <c r="E61" s="232">
        <v>13399</v>
      </c>
      <c r="F61" s="232">
        <v>230</v>
      </c>
      <c r="G61" s="232">
        <v>6619</v>
      </c>
      <c r="H61" s="248"/>
      <c r="I61" s="135" t="s">
        <v>10</v>
      </c>
    </row>
    <row r="62" spans="1:9" s="245" customFormat="1">
      <c r="A62" s="77" t="s">
        <v>7</v>
      </c>
      <c r="B62" s="232" t="s">
        <v>34</v>
      </c>
      <c r="C62" s="232"/>
      <c r="D62" s="232" t="s">
        <v>34</v>
      </c>
      <c r="E62" s="232">
        <v>33654</v>
      </c>
      <c r="F62" s="231">
        <v>2958</v>
      </c>
      <c r="G62" s="231">
        <v>28639</v>
      </c>
      <c r="H62" s="248"/>
      <c r="I62" s="135" t="s">
        <v>11</v>
      </c>
    </row>
    <row r="63" spans="1:9" s="245" customFormat="1">
      <c r="A63" s="69" t="s">
        <v>8</v>
      </c>
      <c r="B63" s="72" t="s">
        <v>34</v>
      </c>
      <c r="C63" s="72"/>
      <c r="D63" s="72" t="s">
        <v>34</v>
      </c>
      <c r="E63" s="72">
        <f>SUM(E64:E65)</f>
        <v>9392</v>
      </c>
      <c r="F63" s="72">
        <f>SUM(F64:F65)</f>
        <v>10420</v>
      </c>
      <c r="G63" s="72">
        <f>SUM(G64:G65)</f>
        <v>24501</v>
      </c>
      <c r="H63" s="158"/>
      <c r="I63" s="244" t="s">
        <v>9</v>
      </c>
    </row>
    <row r="64" spans="1:9" s="245" customFormat="1">
      <c r="A64" s="76" t="s">
        <v>5</v>
      </c>
      <c r="B64" s="232" t="s">
        <v>34</v>
      </c>
      <c r="C64" s="232"/>
      <c r="D64" s="232" t="s">
        <v>34</v>
      </c>
      <c r="E64" s="232">
        <v>5075</v>
      </c>
      <c r="F64" s="231">
        <v>3660</v>
      </c>
      <c r="G64" s="231">
        <v>10430</v>
      </c>
      <c r="H64" s="248"/>
      <c r="I64" s="135" t="s">
        <v>10</v>
      </c>
    </row>
    <row r="65" spans="1:9" s="245" customFormat="1" ht="15.75" thickBot="1">
      <c r="A65" s="80" t="s">
        <v>7</v>
      </c>
      <c r="B65" s="81" t="s">
        <v>34</v>
      </c>
      <c r="C65" s="81"/>
      <c r="D65" s="81" t="s">
        <v>34</v>
      </c>
      <c r="E65" s="81">
        <v>4317</v>
      </c>
      <c r="F65" s="81">
        <v>6760</v>
      </c>
      <c r="G65" s="81">
        <v>14071</v>
      </c>
      <c r="H65" s="81"/>
      <c r="I65" s="136" t="s">
        <v>11</v>
      </c>
    </row>
    <row r="66" spans="1:9" s="245" customFormat="1" ht="15.75" thickTop="1">
      <c r="A66" s="77"/>
      <c r="B66" s="79"/>
      <c r="C66" s="79"/>
      <c r="D66" s="79"/>
      <c r="E66" s="79"/>
      <c r="F66" s="79"/>
      <c r="G66" s="79"/>
      <c r="H66" s="79"/>
      <c r="I66" s="135"/>
    </row>
    <row r="67" spans="1:9" s="253" customFormat="1" ht="30" customHeight="1">
      <c r="A67" s="228" t="s">
        <v>348</v>
      </c>
      <c r="B67" s="228"/>
      <c r="C67" s="228"/>
      <c r="D67" s="228"/>
      <c r="E67" s="228"/>
      <c r="F67" s="228"/>
      <c r="G67" s="228"/>
      <c r="H67" s="228"/>
      <c r="I67" s="228"/>
    </row>
    <row r="68" spans="1:9" s="254" customFormat="1" ht="30" customHeight="1">
      <c r="A68" s="229" t="s">
        <v>349</v>
      </c>
      <c r="B68" s="229"/>
      <c r="C68" s="229"/>
      <c r="D68" s="229"/>
      <c r="E68" s="229"/>
      <c r="F68" s="229"/>
      <c r="G68" s="229"/>
      <c r="H68" s="229"/>
      <c r="I68" s="229"/>
    </row>
    <row r="82" spans="1:9" ht="15.75">
      <c r="B82" s="190"/>
      <c r="C82" s="190"/>
      <c r="D82" s="190"/>
      <c r="E82" s="190"/>
      <c r="F82" s="190"/>
      <c r="G82" s="190"/>
      <c r="H82" s="190"/>
      <c r="I82" s="190"/>
    </row>
    <row r="83" spans="1:9" s="253" customFormat="1" ht="30" customHeight="1">
      <c r="A83" s="228" t="s">
        <v>370</v>
      </c>
      <c r="B83" s="228"/>
      <c r="C83" s="228"/>
      <c r="D83" s="228"/>
      <c r="E83" s="228"/>
      <c r="F83" s="228"/>
      <c r="G83" s="228"/>
      <c r="H83" s="228"/>
      <c r="I83" s="228"/>
    </row>
    <row r="84" spans="1:9" s="254" customFormat="1" ht="30" customHeight="1">
      <c r="A84" s="229" t="s">
        <v>350</v>
      </c>
      <c r="B84" s="229"/>
      <c r="C84" s="229"/>
      <c r="D84" s="229"/>
      <c r="E84" s="229"/>
      <c r="F84" s="229"/>
      <c r="G84" s="229"/>
      <c r="H84" s="229"/>
      <c r="I84" s="229"/>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81" orientation="portrait" r:id="rId1"/>
  <rowBreaks count="3" manualBreakCount="3">
    <brk id="66" max="8" man="1"/>
    <brk id="124" max="8" man="1"/>
    <brk id="136" max="8" man="1"/>
  </rowBreaks>
  <colBreaks count="1" manualBreakCount="1">
    <brk id="9" max="117" man="1"/>
  </colBreaks>
  <ignoredErrors>
    <ignoredError sqref="D17:G17"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4"/>
  <sheetViews>
    <sheetView showGridLines="0" rightToLeft="1" view="pageBreakPreview" topLeftCell="A19" zoomScaleNormal="100" zoomScaleSheetLayoutView="100" workbookViewId="0">
      <selection activeCell="E53" sqref="E53"/>
    </sheetView>
  </sheetViews>
  <sheetFormatPr defaultRowHeight="15"/>
  <cols>
    <col min="1" max="1" width="13.7109375" style="2" customWidth="1"/>
    <col min="2" max="7" width="9.7109375" style="2" customWidth="1"/>
    <col min="8" max="8" width="12.7109375" style="2" customWidth="1"/>
    <col min="9" max="9" width="13.7109375" style="2" customWidth="1"/>
    <col min="10" max="10" width="5.85546875" style="2" customWidth="1"/>
    <col min="11" max="16384" width="9.140625" style="2"/>
  </cols>
  <sheetData>
    <row r="1" spans="1:22" s="253" customFormat="1" ht="17.25">
      <c r="A1" s="228" t="s">
        <v>209</v>
      </c>
      <c r="B1" s="228"/>
      <c r="C1" s="228"/>
      <c r="D1" s="228"/>
      <c r="E1" s="228"/>
      <c r="F1" s="228"/>
      <c r="G1" s="228"/>
      <c r="H1" s="228"/>
      <c r="I1" s="228"/>
      <c r="K1" s="225"/>
      <c r="L1" s="225"/>
    </row>
    <row r="2" spans="1:22" s="254" customFormat="1" ht="15.75">
      <c r="A2" s="229" t="s">
        <v>210</v>
      </c>
      <c r="B2" s="229"/>
      <c r="C2" s="229"/>
      <c r="D2" s="229"/>
      <c r="E2" s="229"/>
      <c r="F2" s="229"/>
      <c r="G2" s="229"/>
      <c r="H2" s="229"/>
      <c r="I2" s="229"/>
      <c r="M2" s="255"/>
    </row>
    <row r="3" spans="1:22" ht="15" customHeight="1">
      <c r="A3" s="10" t="s">
        <v>36</v>
      </c>
      <c r="B3" s="9"/>
      <c r="C3" s="4"/>
      <c r="D3" s="4"/>
      <c r="E3" s="8"/>
      <c r="F3" s="5"/>
      <c r="G3" s="5"/>
      <c r="H3" s="5"/>
      <c r="I3" s="11" t="s">
        <v>37</v>
      </c>
    </row>
    <row r="4" spans="1:22" ht="24" customHeight="1">
      <c r="A4" s="439" t="s">
        <v>15</v>
      </c>
      <c r="B4" s="215" t="s">
        <v>46</v>
      </c>
      <c r="C4" s="215" t="s">
        <v>45</v>
      </c>
      <c r="D4" s="215" t="s">
        <v>44</v>
      </c>
      <c r="E4" s="215" t="s">
        <v>43</v>
      </c>
      <c r="F4" s="215" t="s">
        <v>42</v>
      </c>
      <c r="G4" s="215" t="s">
        <v>41</v>
      </c>
      <c r="H4" s="440" t="s">
        <v>309</v>
      </c>
      <c r="I4" s="438" t="s">
        <v>16</v>
      </c>
    </row>
    <row r="5" spans="1:22" ht="24" customHeight="1">
      <c r="A5" s="439"/>
      <c r="B5" s="216" t="s">
        <v>38</v>
      </c>
      <c r="C5" s="216" t="s">
        <v>17</v>
      </c>
      <c r="D5" s="216" t="s">
        <v>39</v>
      </c>
      <c r="E5" s="216" t="s">
        <v>18</v>
      </c>
      <c r="F5" s="216" t="s">
        <v>19</v>
      </c>
      <c r="G5" s="216" t="s">
        <v>20</v>
      </c>
      <c r="H5" s="440"/>
      <c r="I5" s="438"/>
      <c r="Q5" s="2" t="s">
        <v>51</v>
      </c>
      <c r="R5" s="2" t="s">
        <v>45</v>
      </c>
      <c r="S5" s="2" t="s">
        <v>44</v>
      </c>
      <c r="T5" s="18" t="s">
        <v>52</v>
      </c>
      <c r="U5" s="18" t="s">
        <v>53</v>
      </c>
      <c r="V5" s="18" t="s">
        <v>41</v>
      </c>
    </row>
    <row r="6" spans="1:22" ht="15.75">
      <c r="A6" s="12" t="s">
        <v>13</v>
      </c>
      <c r="B6" s="122"/>
      <c r="C6" s="122"/>
      <c r="D6" s="122"/>
      <c r="E6" s="122"/>
      <c r="F6" s="121"/>
      <c r="G6" s="121"/>
      <c r="H6" s="121"/>
      <c r="I6" s="15" t="s">
        <v>2</v>
      </c>
      <c r="Q6" s="21" t="s">
        <v>38</v>
      </c>
      <c r="R6" s="21" t="s">
        <v>17</v>
      </c>
      <c r="S6" s="21" t="s">
        <v>39</v>
      </c>
      <c r="T6" s="22" t="s">
        <v>18</v>
      </c>
      <c r="U6" s="22" t="s">
        <v>19</v>
      </c>
      <c r="V6" s="22" t="s">
        <v>20</v>
      </c>
    </row>
    <row r="7" spans="1:22" s="18" customFormat="1">
      <c r="A7" s="69" t="s">
        <v>40</v>
      </c>
      <c r="B7" s="72" t="s">
        <v>34</v>
      </c>
      <c r="C7" s="72">
        <f>SUM(C8:C9)</f>
        <v>3740</v>
      </c>
      <c r="D7" s="72">
        <f t="shared" ref="D7:G7" si="0">SUM(D8:D9)</f>
        <v>49411</v>
      </c>
      <c r="E7" s="72">
        <f t="shared" si="0"/>
        <v>5557</v>
      </c>
      <c r="F7" s="72">
        <f t="shared" si="0"/>
        <v>6764</v>
      </c>
      <c r="G7" s="72">
        <f t="shared" si="0"/>
        <v>11141</v>
      </c>
      <c r="H7" s="72" t="s">
        <v>34</v>
      </c>
      <c r="I7" s="244" t="s">
        <v>0</v>
      </c>
      <c r="P7" s="245" t="s">
        <v>1</v>
      </c>
      <c r="Q7" s="27"/>
      <c r="R7" s="27"/>
      <c r="S7" s="27"/>
      <c r="T7" s="27"/>
      <c r="U7" s="27"/>
      <c r="V7" s="27"/>
    </row>
    <row r="8" spans="1:22" s="18" customFormat="1">
      <c r="A8" s="76" t="s">
        <v>5</v>
      </c>
      <c r="B8" s="72" t="s">
        <v>34</v>
      </c>
      <c r="C8" s="72">
        <v>698</v>
      </c>
      <c r="D8" s="72">
        <f>SUM(D11,D14)</f>
        <v>27257</v>
      </c>
      <c r="E8" s="72">
        <f t="shared" ref="E8:G8" si="1">SUM(E11,E14)</f>
        <v>836</v>
      </c>
      <c r="F8" s="72">
        <f t="shared" si="1"/>
        <v>1914</v>
      </c>
      <c r="G8" s="72">
        <f t="shared" si="1"/>
        <v>4100</v>
      </c>
      <c r="H8" s="72" t="s">
        <v>34</v>
      </c>
      <c r="I8" s="135" t="s">
        <v>10</v>
      </c>
      <c r="P8" s="18" t="s">
        <v>2</v>
      </c>
      <c r="Q8" s="55"/>
      <c r="R8" s="256">
        <v>14.653586756591046</v>
      </c>
      <c r="S8" s="256">
        <v>3.944378996970717</v>
      </c>
      <c r="T8" s="256">
        <v>6.0293837053997335</v>
      </c>
      <c r="U8" s="256">
        <v>0.55002229820127846</v>
      </c>
      <c r="V8" s="256">
        <v>3.473576669452958</v>
      </c>
    </row>
    <row r="9" spans="1:22" s="18" customFormat="1">
      <c r="A9" s="77" t="s">
        <v>7</v>
      </c>
      <c r="B9" s="72" t="s">
        <v>34</v>
      </c>
      <c r="C9" s="72">
        <v>3042</v>
      </c>
      <c r="D9" s="72">
        <f>SUM(D12,D15)</f>
        <v>22154</v>
      </c>
      <c r="E9" s="72">
        <f t="shared" ref="E9:G9" si="2">SUM(E12,E15)</f>
        <v>4721</v>
      </c>
      <c r="F9" s="72">
        <f t="shared" si="2"/>
        <v>4850</v>
      </c>
      <c r="G9" s="72">
        <f t="shared" si="2"/>
        <v>7041</v>
      </c>
      <c r="H9" s="72" t="s">
        <v>34</v>
      </c>
      <c r="I9" s="135" t="s">
        <v>11</v>
      </c>
      <c r="P9" s="18" t="s">
        <v>3</v>
      </c>
      <c r="Q9" s="55"/>
      <c r="R9" s="256">
        <v>1.1229946524064172</v>
      </c>
      <c r="S9" s="256">
        <v>6.2577158932221568</v>
      </c>
      <c r="T9" s="256">
        <v>12.434766960590245</v>
      </c>
      <c r="U9" s="256">
        <v>8.9887640449438209</v>
      </c>
      <c r="V9" s="256">
        <v>7.0011668611435232</v>
      </c>
    </row>
    <row r="10" spans="1:22" s="18" customFormat="1">
      <c r="A10" s="69" t="s">
        <v>4</v>
      </c>
      <c r="B10" s="72" t="s">
        <v>34</v>
      </c>
      <c r="C10" s="158" t="s">
        <v>34</v>
      </c>
      <c r="D10" s="72">
        <f>SUM(D11:D12)</f>
        <v>26881</v>
      </c>
      <c r="E10" s="72">
        <f t="shared" ref="E10:G10" si="3">SUM(E11:E12)</f>
        <v>2387</v>
      </c>
      <c r="F10" s="72">
        <f t="shared" si="3"/>
        <v>15</v>
      </c>
      <c r="G10" s="72">
        <f t="shared" si="3"/>
        <v>93</v>
      </c>
      <c r="H10" s="72" t="s">
        <v>34</v>
      </c>
      <c r="I10" s="244" t="s">
        <v>6</v>
      </c>
      <c r="P10" s="18" t="s">
        <v>22</v>
      </c>
      <c r="Q10" s="245"/>
      <c r="R10" s="256">
        <v>7.4299312533051287</v>
      </c>
      <c r="S10" s="256">
        <v>4.6206883416185747</v>
      </c>
      <c r="T10" s="256">
        <v>14.7247119078105</v>
      </c>
      <c r="U10" s="256">
        <v>-4.8426478567552902</v>
      </c>
      <c r="V10" s="256">
        <v>2.7933898162905795</v>
      </c>
    </row>
    <row r="11" spans="1:22" s="18" customFormat="1">
      <c r="A11" s="406" t="s">
        <v>5</v>
      </c>
      <c r="B11" s="232" t="s">
        <v>34</v>
      </c>
      <c r="C11" s="248" t="s">
        <v>34</v>
      </c>
      <c r="D11" s="232">
        <v>7414</v>
      </c>
      <c r="E11" s="232">
        <v>33</v>
      </c>
      <c r="F11" s="232">
        <v>0</v>
      </c>
      <c r="G11" s="232">
        <v>6</v>
      </c>
      <c r="H11" s="72" t="s">
        <v>34</v>
      </c>
      <c r="I11" s="135" t="s">
        <v>10</v>
      </c>
      <c r="P11" s="18" t="s">
        <v>251</v>
      </c>
      <c r="R11" s="55">
        <f>((C37-C27)/(C27))*100</f>
        <v>8.8604479448683247</v>
      </c>
      <c r="S11" s="55">
        <f t="shared" ref="S11:V11" si="4">((D37-D27)/(D27))*100</f>
        <v>2.2495372787243131</v>
      </c>
      <c r="T11" s="55">
        <f t="shared" si="4"/>
        <v>-11.9140625</v>
      </c>
      <c r="U11" s="55">
        <f t="shared" si="4"/>
        <v>9.3371347113328582</v>
      </c>
      <c r="V11" s="55">
        <f t="shared" si="4"/>
        <v>5.8756324465480656</v>
      </c>
    </row>
    <row r="12" spans="1:22" s="18" customFormat="1">
      <c r="A12" s="77" t="s">
        <v>7</v>
      </c>
      <c r="B12" s="232" t="s">
        <v>34</v>
      </c>
      <c r="C12" s="248" t="s">
        <v>34</v>
      </c>
      <c r="D12" s="232">
        <v>19467</v>
      </c>
      <c r="E12" s="232">
        <v>2354</v>
      </c>
      <c r="F12" s="232">
        <v>15</v>
      </c>
      <c r="G12" s="232">
        <v>87</v>
      </c>
      <c r="H12" s="72" t="s">
        <v>34</v>
      </c>
      <c r="I12" s="135" t="s">
        <v>11</v>
      </c>
    </row>
    <row r="13" spans="1:22" s="18" customFormat="1">
      <c r="A13" s="69" t="s">
        <v>8</v>
      </c>
      <c r="B13" s="72" t="s">
        <v>34</v>
      </c>
      <c r="C13" s="158" t="s">
        <v>34</v>
      </c>
      <c r="D13" s="72">
        <f>SUM(D14:D15)</f>
        <v>22530</v>
      </c>
      <c r="E13" s="72">
        <f t="shared" ref="E13" si="5">SUM(E14:E15)</f>
        <v>3170</v>
      </c>
      <c r="F13" s="72">
        <f t="shared" ref="F13" si="6">SUM(F14:F15)</f>
        <v>6749</v>
      </c>
      <c r="G13" s="72">
        <f t="shared" ref="G13" si="7">SUM(G14:G15)</f>
        <v>11048</v>
      </c>
      <c r="H13" s="72" t="s">
        <v>34</v>
      </c>
      <c r="I13" s="244" t="s">
        <v>9</v>
      </c>
    </row>
    <row r="14" spans="1:22" s="18" customFormat="1">
      <c r="A14" s="76" t="s">
        <v>5</v>
      </c>
      <c r="B14" s="232" t="s">
        <v>34</v>
      </c>
      <c r="C14" s="248" t="s">
        <v>34</v>
      </c>
      <c r="D14" s="232">
        <v>19843</v>
      </c>
      <c r="E14" s="232">
        <v>803</v>
      </c>
      <c r="F14" s="232">
        <v>1914</v>
      </c>
      <c r="G14" s="232">
        <v>4094</v>
      </c>
      <c r="H14" s="72" t="s">
        <v>34</v>
      </c>
      <c r="I14" s="135" t="s">
        <v>10</v>
      </c>
    </row>
    <row r="15" spans="1:22" s="18" customFormat="1">
      <c r="A15" s="77" t="s">
        <v>7</v>
      </c>
      <c r="B15" s="232" t="s">
        <v>34</v>
      </c>
      <c r="C15" s="248" t="s">
        <v>34</v>
      </c>
      <c r="D15" s="232">
        <v>2687</v>
      </c>
      <c r="E15" s="232">
        <v>2367</v>
      </c>
      <c r="F15" s="232">
        <v>4835</v>
      </c>
      <c r="G15" s="232">
        <v>6954</v>
      </c>
      <c r="H15" s="72" t="s">
        <v>34</v>
      </c>
      <c r="I15" s="135" t="s">
        <v>11</v>
      </c>
    </row>
    <row r="16" spans="1:22" ht="15.75">
      <c r="A16" s="12" t="s">
        <v>14</v>
      </c>
      <c r="B16" s="121"/>
      <c r="C16" s="122"/>
      <c r="D16" s="122"/>
      <c r="E16" s="122"/>
      <c r="F16" s="121"/>
      <c r="G16" s="121"/>
      <c r="H16" s="121"/>
      <c r="I16" s="14" t="s">
        <v>3</v>
      </c>
    </row>
    <row r="17" spans="1:24" s="18" customFormat="1">
      <c r="A17" s="69" t="s">
        <v>40</v>
      </c>
      <c r="B17" s="72" t="s">
        <v>34</v>
      </c>
      <c r="C17" s="72">
        <f t="shared" ref="C17:G17" si="8">SUM(C18:C19)</f>
        <v>3782</v>
      </c>
      <c r="D17" s="72">
        <f t="shared" si="8"/>
        <v>59700</v>
      </c>
      <c r="E17" s="72">
        <f t="shared" si="8"/>
        <v>6248</v>
      </c>
      <c r="F17" s="72">
        <f t="shared" si="8"/>
        <v>7372</v>
      </c>
      <c r="G17" s="72">
        <f t="shared" si="8"/>
        <v>11921</v>
      </c>
      <c r="H17" s="72" t="s">
        <v>34</v>
      </c>
      <c r="I17" s="244" t="s">
        <v>0</v>
      </c>
    </row>
    <row r="18" spans="1:24" s="18" customFormat="1">
      <c r="A18" s="76" t="s">
        <v>5</v>
      </c>
      <c r="B18" s="72" t="s">
        <v>34</v>
      </c>
      <c r="C18" s="72">
        <v>768</v>
      </c>
      <c r="D18" s="72">
        <v>30950</v>
      </c>
      <c r="E18" s="72">
        <f t="shared" ref="E18:G19" si="9">SUM(E21,E24)</f>
        <v>1004</v>
      </c>
      <c r="F18" s="72">
        <f t="shared" si="9"/>
        <v>2258</v>
      </c>
      <c r="G18" s="72">
        <f t="shared" si="9"/>
        <v>4381</v>
      </c>
      <c r="H18" s="72" t="s">
        <v>34</v>
      </c>
      <c r="I18" s="135" t="s">
        <v>10</v>
      </c>
    </row>
    <row r="19" spans="1:24" s="18" customFormat="1">
      <c r="A19" s="77" t="s">
        <v>7</v>
      </c>
      <c r="B19" s="72" t="s">
        <v>34</v>
      </c>
      <c r="C19" s="72">
        <v>3014</v>
      </c>
      <c r="D19" s="72">
        <v>28750</v>
      </c>
      <c r="E19" s="72">
        <f t="shared" si="9"/>
        <v>5244</v>
      </c>
      <c r="F19" s="72">
        <f t="shared" si="9"/>
        <v>5114</v>
      </c>
      <c r="G19" s="72">
        <f t="shared" si="9"/>
        <v>7540</v>
      </c>
      <c r="H19" s="72" t="s">
        <v>34</v>
      </c>
      <c r="I19" s="135" t="s">
        <v>11</v>
      </c>
    </row>
    <row r="20" spans="1:24" s="18" customFormat="1">
      <c r="A20" s="69" t="s">
        <v>4</v>
      </c>
      <c r="B20" s="72" t="s">
        <v>34</v>
      </c>
      <c r="C20" s="158" t="s">
        <v>34</v>
      </c>
      <c r="D20" s="72" t="s">
        <v>34</v>
      </c>
      <c r="E20" s="72">
        <f t="shared" ref="E20:G20" si="10">SUM(E21:E22)</f>
        <v>2476</v>
      </c>
      <c r="F20" s="230">
        <f t="shared" si="10"/>
        <v>19</v>
      </c>
      <c r="G20" s="230">
        <f t="shared" si="10"/>
        <v>103</v>
      </c>
      <c r="H20" s="72" t="s">
        <v>34</v>
      </c>
      <c r="I20" s="244" t="s">
        <v>6</v>
      </c>
    </row>
    <row r="21" spans="1:24" s="18" customFormat="1">
      <c r="A21" s="76" t="s">
        <v>5</v>
      </c>
      <c r="B21" s="232" t="s">
        <v>34</v>
      </c>
      <c r="C21" s="248" t="s">
        <v>34</v>
      </c>
      <c r="D21" s="232" t="s">
        <v>34</v>
      </c>
      <c r="E21" s="232">
        <v>31</v>
      </c>
      <c r="F21" s="232">
        <v>2</v>
      </c>
      <c r="G21" s="232">
        <v>8</v>
      </c>
      <c r="H21" s="72" t="s">
        <v>34</v>
      </c>
      <c r="I21" s="135" t="s">
        <v>10</v>
      </c>
      <c r="N21" s="245"/>
      <c r="Q21" s="18" t="s">
        <v>44</v>
      </c>
      <c r="R21" s="245"/>
      <c r="S21" s="18" t="s">
        <v>52</v>
      </c>
      <c r="T21" s="245"/>
      <c r="U21" s="18" t="s">
        <v>53</v>
      </c>
      <c r="V21" s="245"/>
      <c r="W21" s="18" t="s">
        <v>41</v>
      </c>
      <c r="X21" s="245"/>
    </row>
    <row r="22" spans="1:24" s="18" customFormat="1">
      <c r="A22" s="77" t="s">
        <v>7</v>
      </c>
      <c r="B22" s="232" t="s">
        <v>34</v>
      </c>
      <c r="C22" s="248" t="s">
        <v>34</v>
      </c>
      <c r="D22" s="232" t="s">
        <v>34</v>
      </c>
      <c r="E22" s="232">
        <v>2445</v>
      </c>
      <c r="F22" s="231">
        <v>17</v>
      </c>
      <c r="G22" s="231">
        <v>95</v>
      </c>
      <c r="H22" s="72" t="s">
        <v>34</v>
      </c>
      <c r="I22" s="135" t="s">
        <v>11</v>
      </c>
      <c r="N22" s="245"/>
      <c r="P22" s="22"/>
      <c r="Q22" s="22" t="s">
        <v>39</v>
      </c>
      <c r="R22" s="245"/>
      <c r="S22" s="22" t="s">
        <v>18</v>
      </c>
      <c r="T22" s="245"/>
      <c r="U22" s="22" t="s">
        <v>19</v>
      </c>
      <c r="V22" s="245"/>
      <c r="W22" s="22" t="s">
        <v>20</v>
      </c>
      <c r="X22" s="245"/>
    </row>
    <row r="23" spans="1:24" s="18" customFormat="1">
      <c r="A23" s="69" t="s">
        <v>8</v>
      </c>
      <c r="B23" s="72" t="s">
        <v>34</v>
      </c>
      <c r="C23" s="158" t="s">
        <v>34</v>
      </c>
      <c r="D23" s="72" t="s">
        <v>34</v>
      </c>
      <c r="E23" s="72">
        <f t="shared" ref="E23:G23" si="11">SUM(E24:E25)</f>
        <v>3772</v>
      </c>
      <c r="F23" s="230">
        <f t="shared" si="11"/>
        <v>7353</v>
      </c>
      <c r="G23" s="230">
        <f t="shared" si="11"/>
        <v>11818</v>
      </c>
      <c r="H23" s="72" t="s">
        <v>34</v>
      </c>
      <c r="I23" s="244" t="s">
        <v>9</v>
      </c>
      <c r="N23" s="245"/>
      <c r="P23" s="245"/>
      <c r="Q23" s="245" t="s">
        <v>59</v>
      </c>
      <c r="R23" s="245" t="s">
        <v>8</v>
      </c>
      <c r="S23" s="245" t="s">
        <v>59</v>
      </c>
      <c r="T23" s="245" t="s">
        <v>8</v>
      </c>
      <c r="U23" s="245" t="s">
        <v>59</v>
      </c>
      <c r="V23" s="245" t="s">
        <v>8</v>
      </c>
      <c r="W23" s="245" t="s">
        <v>59</v>
      </c>
      <c r="X23" s="245" t="s">
        <v>8</v>
      </c>
    </row>
    <row r="24" spans="1:24" s="18" customFormat="1">
      <c r="A24" s="76" t="s">
        <v>5</v>
      </c>
      <c r="B24" s="232" t="s">
        <v>34</v>
      </c>
      <c r="C24" s="248" t="s">
        <v>34</v>
      </c>
      <c r="D24" s="232" t="s">
        <v>34</v>
      </c>
      <c r="E24" s="232">
        <v>973</v>
      </c>
      <c r="F24" s="231">
        <v>2256</v>
      </c>
      <c r="G24" s="231">
        <v>4373</v>
      </c>
      <c r="H24" s="72" t="s">
        <v>34</v>
      </c>
      <c r="I24" s="135" t="s">
        <v>10</v>
      </c>
      <c r="P24" s="245"/>
      <c r="Q24" s="245" t="s">
        <v>6</v>
      </c>
      <c r="R24" s="245" t="s">
        <v>9</v>
      </c>
      <c r="S24" s="245" t="s">
        <v>6</v>
      </c>
      <c r="T24" s="245" t="s">
        <v>9</v>
      </c>
      <c r="U24" s="245" t="s">
        <v>6</v>
      </c>
      <c r="V24" s="245" t="s">
        <v>9</v>
      </c>
      <c r="W24" s="245" t="s">
        <v>6</v>
      </c>
      <c r="X24" s="245" t="s">
        <v>9</v>
      </c>
    </row>
    <row r="25" spans="1:24" s="18" customFormat="1">
      <c r="A25" s="77" t="s">
        <v>7</v>
      </c>
      <c r="B25" s="232" t="s">
        <v>34</v>
      </c>
      <c r="C25" s="248" t="s">
        <v>34</v>
      </c>
      <c r="D25" s="232" t="s">
        <v>34</v>
      </c>
      <c r="E25" s="232">
        <v>2799</v>
      </c>
      <c r="F25" s="231">
        <v>5097</v>
      </c>
      <c r="G25" s="231">
        <v>7445</v>
      </c>
      <c r="H25" s="72" t="s">
        <v>34</v>
      </c>
      <c r="I25" s="135" t="s">
        <v>11</v>
      </c>
      <c r="P25" s="245" t="s">
        <v>1</v>
      </c>
      <c r="Q25" s="27">
        <v>50.323964994951197</v>
      </c>
      <c r="R25" s="27">
        <v>49.676035005048803</v>
      </c>
      <c r="S25" s="27">
        <v>48.406792596832666</v>
      </c>
      <c r="T25" s="27">
        <v>51.593207403167334</v>
      </c>
      <c r="U25" s="256">
        <v>0.20811654526534862</v>
      </c>
      <c r="V25" s="256">
        <v>99.791883454734645</v>
      </c>
      <c r="W25" s="256">
        <v>1.1423794928949567</v>
      </c>
      <c r="X25" s="256">
        <v>98.85762050710504</v>
      </c>
    </row>
    <row r="26" spans="1:24" ht="15.75">
      <c r="A26" s="12" t="s">
        <v>21</v>
      </c>
      <c r="B26" s="121"/>
      <c r="C26" s="122"/>
      <c r="D26" s="122"/>
      <c r="E26" s="122"/>
      <c r="F26" s="121"/>
      <c r="G26" s="121"/>
      <c r="H26" s="121"/>
      <c r="I26" s="14" t="s">
        <v>22</v>
      </c>
      <c r="P26" s="2" t="s">
        <v>2</v>
      </c>
      <c r="Q26" s="34">
        <v>54.402865758636743</v>
      </c>
      <c r="R26" s="23">
        <v>45.597134241363257</v>
      </c>
      <c r="S26" s="34">
        <v>42.954831743746624</v>
      </c>
      <c r="T26" s="23">
        <v>57.045168256253376</v>
      </c>
      <c r="U26" s="34">
        <v>0.22176227084565345</v>
      </c>
      <c r="V26" s="34">
        <v>99.778237729154341</v>
      </c>
      <c r="W26" s="34">
        <v>0.83475451036711257</v>
      </c>
      <c r="X26" s="34">
        <v>99.165245489632881</v>
      </c>
    </row>
    <row r="27" spans="1:24" s="18" customFormat="1">
      <c r="A27" s="69" t="s">
        <v>40</v>
      </c>
      <c r="B27" s="72" t="s">
        <v>34</v>
      </c>
      <c r="C27" s="72">
        <f t="shared" ref="C27" si="12">SUM(C28:C29)</f>
        <v>4063</v>
      </c>
      <c r="D27" s="72">
        <f t="shared" ref="D27" si="13">SUM(D28:D29)</f>
        <v>63213</v>
      </c>
      <c r="E27" s="72">
        <f t="shared" ref="E27" si="14">SUM(E28:E29)</f>
        <v>7168</v>
      </c>
      <c r="F27" s="72">
        <f t="shared" ref="F27" si="15">SUM(F28:F29)</f>
        <v>7015</v>
      </c>
      <c r="G27" s="72">
        <f t="shared" ref="G27" si="16">SUM(G28:G29)</f>
        <v>12254</v>
      </c>
      <c r="H27" s="72" t="s">
        <v>34</v>
      </c>
      <c r="I27" s="244" t="s">
        <v>0</v>
      </c>
      <c r="P27" s="18" t="s">
        <v>3</v>
      </c>
      <c r="Q27" s="256"/>
      <c r="R27" s="27"/>
      <c r="S27" s="256">
        <v>39.628681177976958</v>
      </c>
      <c r="T27" s="27">
        <v>60.371318822023042</v>
      </c>
      <c r="U27" s="256">
        <v>0.25773195876288657</v>
      </c>
      <c r="V27" s="256">
        <v>99.742268041237111</v>
      </c>
      <c r="W27" s="256">
        <v>0.86402147470849755</v>
      </c>
      <c r="X27" s="256">
        <v>99.135978525291506</v>
      </c>
    </row>
    <row r="28" spans="1:24" s="18" customFormat="1">
      <c r="A28" s="76" t="s">
        <v>5</v>
      </c>
      <c r="B28" s="72" t="s">
        <v>34</v>
      </c>
      <c r="C28" s="72">
        <v>807</v>
      </c>
      <c r="D28" s="72">
        <v>32423</v>
      </c>
      <c r="E28" s="72">
        <f t="shared" ref="E28:G29" si="17">SUM(E31,E34)</f>
        <v>1142</v>
      </c>
      <c r="F28" s="72">
        <f t="shared" si="17"/>
        <v>2446</v>
      </c>
      <c r="G28" s="72">
        <f t="shared" si="17"/>
        <v>4523</v>
      </c>
      <c r="H28" s="72" t="s">
        <v>34</v>
      </c>
      <c r="I28" s="135" t="s">
        <v>10</v>
      </c>
      <c r="P28" s="18" t="s">
        <v>22</v>
      </c>
      <c r="Q28" s="256"/>
      <c r="R28" s="27"/>
      <c r="S28" s="256">
        <v>36.537388392857146</v>
      </c>
      <c r="T28" s="27">
        <v>63.462611607142854</v>
      </c>
      <c r="U28" s="256">
        <v>0.25659301496792586</v>
      </c>
      <c r="V28" s="256">
        <v>99.743406985032081</v>
      </c>
      <c r="W28" s="55">
        <f>(G30/G27)*100</f>
        <v>0.80789946140035895</v>
      </c>
      <c r="X28" s="256">
        <v>99.192100538599647</v>
      </c>
    </row>
    <row r="29" spans="1:24" s="18" customFormat="1">
      <c r="A29" s="77" t="s">
        <v>7</v>
      </c>
      <c r="B29" s="72" t="s">
        <v>34</v>
      </c>
      <c r="C29" s="72">
        <v>3256</v>
      </c>
      <c r="D29" s="72">
        <v>30790</v>
      </c>
      <c r="E29" s="72">
        <f t="shared" si="17"/>
        <v>6026</v>
      </c>
      <c r="F29" s="72">
        <f t="shared" si="17"/>
        <v>4569</v>
      </c>
      <c r="G29" s="72">
        <f t="shared" si="17"/>
        <v>7731</v>
      </c>
      <c r="H29" s="72" t="s">
        <v>34</v>
      </c>
      <c r="I29" s="135" t="s">
        <v>11</v>
      </c>
      <c r="P29" s="18" t="s">
        <v>251</v>
      </c>
      <c r="Q29" s="55"/>
      <c r="R29" s="55"/>
      <c r="S29" s="55">
        <f>(E40/E37)*100</f>
        <v>25.593918276845105</v>
      </c>
      <c r="T29" s="55">
        <f>100-S29</f>
        <v>74.406081723154898</v>
      </c>
      <c r="U29" s="55">
        <f>(F40/F37)*100</f>
        <v>0.22164276401564539</v>
      </c>
      <c r="V29" s="55">
        <f>100-U29</f>
        <v>99.778357235984359</v>
      </c>
      <c r="W29" s="55">
        <f>(G40/G37)*100</f>
        <v>45.953445352242952</v>
      </c>
      <c r="X29" s="55">
        <f>100-W29</f>
        <v>54.046554647757048</v>
      </c>
    </row>
    <row r="30" spans="1:24" s="18" customFormat="1">
      <c r="A30" s="69" t="s">
        <v>4</v>
      </c>
      <c r="B30" s="72" t="s">
        <v>34</v>
      </c>
      <c r="C30" s="158" t="s">
        <v>34</v>
      </c>
      <c r="D30" s="72" t="s">
        <v>34</v>
      </c>
      <c r="E30" s="72">
        <f t="shared" ref="E30" si="18">SUM(E31:E32)</f>
        <v>2619</v>
      </c>
      <c r="F30" s="230">
        <f t="shared" ref="F30" si="19">SUM(F31:F32)</f>
        <v>18</v>
      </c>
      <c r="G30" s="230">
        <f t="shared" ref="G30" si="20">SUM(G31:G32)</f>
        <v>99</v>
      </c>
      <c r="H30" s="72" t="s">
        <v>34</v>
      </c>
      <c r="I30" s="244" t="s">
        <v>6</v>
      </c>
    </row>
    <row r="31" spans="1:24" s="18" customFormat="1">
      <c r="A31" s="76" t="s">
        <v>5</v>
      </c>
      <c r="B31" s="232" t="s">
        <v>34</v>
      </c>
      <c r="C31" s="248" t="s">
        <v>34</v>
      </c>
      <c r="D31" s="232" t="s">
        <v>34</v>
      </c>
      <c r="E31" s="232">
        <v>21</v>
      </c>
      <c r="F31" s="232">
        <v>3</v>
      </c>
      <c r="G31" s="232">
        <v>9</v>
      </c>
      <c r="H31" s="72" t="s">
        <v>34</v>
      </c>
      <c r="I31" s="135" t="s">
        <v>10</v>
      </c>
    </row>
    <row r="32" spans="1:24" s="18" customFormat="1">
      <c r="A32" s="77" t="s">
        <v>7</v>
      </c>
      <c r="B32" s="232" t="s">
        <v>34</v>
      </c>
      <c r="C32" s="248" t="s">
        <v>34</v>
      </c>
      <c r="D32" s="232" t="s">
        <v>34</v>
      </c>
      <c r="E32" s="232">
        <v>2598</v>
      </c>
      <c r="F32" s="231">
        <v>15</v>
      </c>
      <c r="G32" s="231">
        <v>90</v>
      </c>
      <c r="H32" s="72" t="s">
        <v>34</v>
      </c>
      <c r="I32" s="135" t="s">
        <v>11</v>
      </c>
    </row>
    <row r="33" spans="1:9" s="18" customFormat="1">
      <c r="A33" s="69" t="s">
        <v>8</v>
      </c>
      <c r="B33" s="72" t="s">
        <v>34</v>
      </c>
      <c r="C33" s="158" t="s">
        <v>34</v>
      </c>
      <c r="D33" s="72" t="s">
        <v>34</v>
      </c>
      <c r="E33" s="72">
        <f t="shared" ref="E33" si="21">SUM(E34:E35)</f>
        <v>4549</v>
      </c>
      <c r="F33" s="230">
        <f t="shared" ref="F33" si="22">SUM(F34:F35)</f>
        <v>6997</v>
      </c>
      <c r="G33" s="230">
        <f t="shared" ref="G33" si="23">SUM(G34:G35)</f>
        <v>12155</v>
      </c>
      <c r="H33" s="72" t="s">
        <v>34</v>
      </c>
      <c r="I33" s="244" t="s">
        <v>9</v>
      </c>
    </row>
    <row r="34" spans="1:9" s="18" customFormat="1">
      <c r="A34" s="76" t="s">
        <v>5</v>
      </c>
      <c r="B34" s="232" t="s">
        <v>34</v>
      </c>
      <c r="C34" s="248" t="s">
        <v>34</v>
      </c>
      <c r="D34" s="232" t="s">
        <v>34</v>
      </c>
      <c r="E34" s="232">
        <v>1121</v>
      </c>
      <c r="F34" s="231">
        <v>2443</v>
      </c>
      <c r="G34" s="231">
        <v>4514</v>
      </c>
      <c r="H34" s="72" t="s">
        <v>34</v>
      </c>
      <c r="I34" s="135" t="s">
        <v>10</v>
      </c>
    </row>
    <row r="35" spans="1:9" s="18" customFormat="1">
      <c r="A35" s="77" t="s">
        <v>7</v>
      </c>
      <c r="B35" s="79" t="s">
        <v>34</v>
      </c>
      <c r="C35" s="79" t="s">
        <v>34</v>
      </c>
      <c r="D35" s="79" t="s">
        <v>34</v>
      </c>
      <c r="E35" s="79">
        <v>3428</v>
      </c>
      <c r="F35" s="79">
        <v>4554</v>
      </c>
      <c r="G35" s="79">
        <v>7641</v>
      </c>
      <c r="H35" s="79" t="s">
        <v>34</v>
      </c>
      <c r="I35" s="135" t="s">
        <v>11</v>
      </c>
    </row>
    <row r="36" spans="1:9" ht="15.75">
      <c r="A36" s="12" t="s">
        <v>252</v>
      </c>
      <c r="B36" s="121"/>
      <c r="C36" s="122"/>
      <c r="D36" s="122"/>
      <c r="E36" s="122"/>
      <c r="F36" s="121"/>
      <c r="G36" s="121"/>
      <c r="H36" s="121"/>
      <c r="I36" s="14" t="s">
        <v>251</v>
      </c>
    </row>
    <row r="37" spans="1:9" s="18" customFormat="1">
      <c r="A37" s="69" t="s">
        <v>40</v>
      </c>
      <c r="B37" s="72" t="s">
        <v>34</v>
      </c>
      <c r="C37" s="72">
        <f t="shared" ref="C37" si="24">SUM(C38:C39)</f>
        <v>4423</v>
      </c>
      <c r="D37" s="72">
        <f t="shared" ref="D37" si="25">SUM(D38:D39)</f>
        <v>64635</v>
      </c>
      <c r="E37" s="72">
        <f t="shared" ref="E37" si="26">SUM(E38:E39)</f>
        <v>6314</v>
      </c>
      <c r="F37" s="72">
        <f t="shared" ref="F37" si="27">SUM(F38:F39)</f>
        <v>7670</v>
      </c>
      <c r="G37" s="72">
        <f t="shared" ref="G37" si="28">SUM(G38:G39)</f>
        <v>12974</v>
      </c>
      <c r="H37" s="72" t="s">
        <v>34</v>
      </c>
      <c r="I37" s="244" t="s">
        <v>0</v>
      </c>
    </row>
    <row r="38" spans="1:9" s="18" customFormat="1">
      <c r="A38" s="76" t="s">
        <v>5</v>
      </c>
      <c r="B38" s="72" t="s">
        <v>34</v>
      </c>
      <c r="C38" s="72">
        <v>865</v>
      </c>
      <c r="D38" s="72">
        <v>33054</v>
      </c>
      <c r="E38" s="72">
        <f t="shared" ref="E38:G39" si="29">SUM(E41,E44)</f>
        <v>1285</v>
      </c>
      <c r="F38" s="72">
        <f t="shared" si="29"/>
        <v>2734</v>
      </c>
      <c r="G38" s="72">
        <f t="shared" si="29"/>
        <v>4846</v>
      </c>
      <c r="H38" s="72" t="s">
        <v>34</v>
      </c>
      <c r="I38" s="135" t="s">
        <v>10</v>
      </c>
    </row>
    <row r="39" spans="1:9" s="18" customFormat="1">
      <c r="A39" s="77" t="s">
        <v>7</v>
      </c>
      <c r="B39" s="72" t="s">
        <v>34</v>
      </c>
      <c r="C39" s="72">
        <v>3558</v>
      </c>
      <c r="D39" s="72">
        <v>31581</v>
      </c>
      <c r="E39" s="72">
        <f t="shared" si="29"/>
        <v>5029</v>
      </c>
      <c r="F39" s="72">
        <f t="shared" si="29"/>
        <v>4936</v>
      </c>
      <c r="G39" s="72">
        <f t="shared" si="29"/>
        <v>8128</v>
      </c>
      <c r="H39" s="72" t="s">
        <v>34</v>
      </c>
      <c r="I39" s="135" t="s">
        <v>11</v>
      </c>
    </row>
    <row r="40" spans="1:9" s="18" customFormat="1">
      <c r="A40" s="69" t="s">
        <v>4</v>
      </c>
      <c r="B40" s="72" t="s">
        <v>34</v>
      </c>
      <c r="C40" s="158" t="s">
        <v>34</v>
      </c>
      <c r="D40" s="72" t="s">
        <v>34</v>
      </c>
      <c r="E40" s="72">
        <f t="shared" ref="E40" si="30">SUM(E41:E42)</f>
        <v>1616</v>
      </c>
      <c r="F40" s="72">
        <f t="shared" ref="F40" si="31">SUM(F41:F42)</f>
        <v>17</v>
      </c>
      <c r="G40" s="72">
        <f t="shared" ref="G40" si="32">SUM(G41:G42)</f>
        <v>5962</v>
      </c>
      <c r="H40" s="72" t="s">
        <v>34</v>
      </c>
      <c r="I40" s="244" t="s">
        <v>6</v>
      </c>
    </row>
    <row r="41" spans="1:9" s="18" customFormat="1">
      <c r="A41" s="76" t="s">
        <v>5</v>
      </c>
      <c r="B41" s="232" t="s">
        <v>34</v>
      </c>
      <c r="C41" s="248" t="s">
        <v>34</v>
      </c>
      <c r="D41" s="232" t="s">
        <v>34</v>
      </c>
      <c r="E41" s="232">
        <v>32</v>
      </c>
      <c r="F41" s="232">
        <v>3</v>
      </c>
      <c r="G41" s="232">
        <v>2773</v>
      </c>
      <c r="H41" s="72" t="s">
        <v>34</v>
      </c>
      <c r="I41" s="135" t="s">
        <v>10</v>
      </c>
    </row>
    <row r="42" spans="1:9" s="18" customFormat="1">
      <c r="A42" s="77" t="s">
        <v>7</v>
      </c>
      <c r="B42" s="232" t="s">
        <v>34</v>
      </c>
      <c r="C42" s="248" t="s">
        <v>34</v>
      </c>
      <c r="D42" s="232" t="s">
        <v>34</v>
      </c>
      <c r="E42" s="232">
        <v>1584</v>
      </c>
      <c r="F42" s="231">
        <v>14</v>
      </c>
      <c r="G42" s="231">
        <v>3189</v>
      </c>
      <c r="H42" s="72" t="s">
        <v>34</v>
      </c>
      <c r="I42" s="135" t="s">
        <v>11</v>
      </c>
    </row>
    <row r="43" spans="1:9" s="18" customFormat="1">
      <c r="A43" s="69" t="s">
        <v>8</v>
      </c>
      <c r="B43" s="72" t="s">
        <v>34</v>
      </c>
      <c r="C43" s="158" t="s">
        <v>34</v>
      </c>
      <c r="D43" s="72" t="s">
        <v>34</v>
      </c>
      <c r="E43" s="72">
        <f t="shared" ref="E43" si="33">SUM(E44:E45)</f>
        <v>4698</v>
      </c>
      <c r="F43" s="72">
        <f t="shared" ref="F43" si="34">SUM(F44:F45)</f>
        <v>7653</v>
      </c>
      <c r="G43" s="72">
        <f t="shared" ref="G43" si="35">SUM(G44:G45)</f>
        <v>7012</v>
      </c>
      <c r="H43" s="72" t="s">
        <v>34</v>
      </c>
      <c r="I43" s="244" t="s">
        <v>9</v>
      </c>
    </row>
    <row r="44" spans="1:9" s="18" customFormat="1">
      <c r="A44" s="76" t="s">
        <v>5</v>
      </c>
      <c r="B44" s="232" t="s">
        <v>34</v>
      </c>
      <c r="C44" s="248" t="s">
        <v>34</v>
      </c>
      <c r="D44" s="232" t="s">
        <v>34</v>
      </c>
      <c r="E44" s="232">
        <v>1253</v>
      </c>
      <c r="F44" s="231">
        <v>2731</v>
      </c>
      <c r="G44" s="231">
        <v>2073</v>
      </c>
      <c r="H44" s="72" t="s">
        <v>34</v>
      </c>
      <c r="I44" s="135" t="s">
        <v>10</v>
      </c>
    </row>
    <row r="45" spans="1:9" s="18" customFormat="1">
      <c r="A45" s="77" t="s">
        <v>7</v>
      </c>
      <c r="B45" s="79" t="s">
        <v>34</v>
      </c>
      <c r="C45" s="79" t="s">
        <v>34</v>
      </c>
      <c r="D45" s="79" t="s">
        <v>34</v>
      </c>
      <c r="E45" s="79">
        <v>3445</v>
      </c>
      <c r="F45" s="79">
        <v>4922</v>
      </c>
      <c r="G45" s="79">
        <v>4939</v>
      </c>
      <c r="H45" s="79" t="s">
        <v>34</v>
      </c>
      <c r="I45" s="135" t="s">
        <v>11</v>
      </c>
    </row>
    <row r="46" spans="1:9" s="18" customFormat="1" ht="15.75">
      <c r="A46" s="12" t="s">
        <v>399</v>
      </c>
      <c r="B46" s="121"/>
      <c r="C46" s="122"/>
      <c r="D46" s="122"/>
      <c r="E46" s="122"/>
      <c r="F46" s="121"/>
      <c r="G46" s="121"/>
      <c r="H46" s="121"/>
      <c r="I46" s="14" t="s">
        <v>400</v>
      </c>
    </row>
    <row r="47" spans="1:9" s="18" customFormat="1">
      <c r="A47" s="69" t="s">
        <v>40</v>
      </c>
      <c r="B47" s="72" t="s">
        <v>34</v>
      </c>
      <c r="C47" s="72">
        <v>4818</v>
      </c>
      <c r="D47" s="72">
        <f>SUM(D48:D49)</f>
        <v>68979</v>
      </c>
      <c r="E47" s="72">
        <f>SUM(E48:E49)</f>
        <v>6825</v>
      </c>
      <c r="F47" s="72">
        <f>SUM(F53,F50)</f>
        <v>8247</v>
      </c>
      <c r="G47" s="72">
        <f>SUM(G53,G50)</f>
        <v>13588</v>
      </c>
      <c r="H47" s="72"/>
      <c r="I47" s="244" t="s">
        <v>0</v>
      </c>
    </row>
    <row r="48" spans="1:9" s="18" customFormat="1">
      <c r="A48" s="76" t="s">
        <v>5</v>
      </c>
      <c r="B48" s="72" t="s">
        <v>34</v>
      </c>
      <c r="C48" s="72" t="s">
        <v>34</v>
      </c>
      <c r="D48" s="72">
        <v>34658</v>
      </c>
      <c r="E48" s="72">
        <f>SUM(E54,E51)</f>
        <v>1412</v>
      </c>
      <c r="F48" s="72">
        <f>SUM(F51,F54)</f>
        <v>2932</v>
      </c>
      <c r="G48" s="72">
        <f>SUM(G51,G54)</f>
        <v>4964</v>
      </c>
      <c r="H48" s="72"/>
      <c r="I48" s="135" t="s">
        <v>10</v>
      </c>
    </row>
    <row r="49" spans="1:9" s="18" customFormat="1">
      <c r="A49" s="77" t="s">
        <v>7</v>
      </c>
      <c r="B49" s="72" t="s">
        <v>34</v>
      </c>
      <c r="C49" s="72" t="s">
        <v>34</v>
      </c>
      <c r="D49" s="72">
        <v>34321</v>
      </c>
      <c r="E49" s="72">
        <f>SUM(E55,E52)</f>
        <v>5413</v>
      </c>
      <c r="F49" s="72">
        <f>SUM(F52,F55)</f>
        <v>5315</v>
      </c>
      <c r="G49" s="72">
        <f>SUM(G52,G55)</f>
        <v>8624</v>
      </c>
      <c r="H49" s="72"/>
      <c r="I49" s="135" t="s">
        <v>11</v>
      </c>
    </row>
    <row r="50" spans="1:9" s="18" customFormat="1">
      <c r="A50" s="69" t="s">
        <v>4</v>
      </c>
      <c r="B50" s="72" t="s">
        <v>34</v>
      </c>
      <c r="C50" s="158" t="s">
        <v>34</v>
      </c>
      <c r="D50" s="72" t="s">
        <v>34</v>
      </c>
      <c r="E50" s="72">
        <f>SUM(E51:E52)</f>
        <v>1628</v>
      </c>
      <c r="F50" s="72">
        <f>SUM(F51:F52)</f>
        <v>17</v>
      </c>
      <c r="G50" s="72">
        <f>SUM(G51:G52)</f>
        <v>136</v>
      </c>
      <c r="H50" s="72"/>
      <c r="I50" s="244" t="s">
        <v>6</v>
      </c>
    </row>
    <row r="51" spans="1:9" s="18" customFormat="1">
      <c r="A51" s="76" t="s">
        <v>5</v>
      </c>
      <c r="B51" s="232" t="s">
        <v>34</v>
      </c>
      <c r="C51" s="248" t="s">
        <v>34</v>
      </c>
      <c r="D51" s="232" t="s">
        <v>34</v>
      </c>
      <c r="E51" s="232">
        <v>25</v>
      </c>
      <c r="F51" s="232">
        <v>3</v>
      </c>
      <c r="G51" s="232">
        <v>22</v>
      </c>
      <c r="H51" s="72"/>
      <c r="I51" s="135" t="s">
        <v>10</v>
      </c>
    </row>
    <row r="52" spans="1:9" s="18" customFormat="1">
      <c r="A52" s="77" t="s">
        <v>7</v>
      </c>
      <c r="B52" s="232" t="s">
        <v>34</v>
      </c>
      <c r="C52" s="248" t="s">
        <v>34</v>
      </c>
      <c r="D52" s="232" t="s">
        <v>34</v>
      </c>
      <c r="E52" s="232">
        <v>1603</v>
      </c>
      <c r="F52" s="231">
        <v>14</v>
      </c>
      <c r="G52" s="231">
        <v>114</v>
      </c>
      <c r="H52" s="72"/>
      <c r="I52" s="135" t="s">
        <v>11</v>
      </c>
    </row>
    <row r="53" spans="1:9" s="18" customFormat="1">
      <c r="A53" s="69" t="s">
        <v>8</v>
      </c>
      <c r="B53" s="72" t="s">
        <v>34</v>
      </c>
      <c r="C53" s="158" t="s">
        <v>34</v>
      </c>
      <c r="D53" s="72" t="s">
        <v>34</v>
      </c>
      <c r="E53" s="72">
        <f>SUM(E54:E55)</f>
        <v>5197</v>
      </c>
      <c r="F53" s="72">
        <f>SUM(F54:F55)</f>
        <v>8230</v>
      </c>
      <c r="G53" s="72">
        <f>SUM(G54:G55)</f>
        <v>13452</v>
      </c>
      <c r="H53" s="72"/>
      <c r="I53" s="244" t="s">
        <v>9</v>
      </c>
    </row>
    <row r="54" spans="1:9" s="18" customFormat="1">
      <c r="A54" s="76" t="s">
        <v>5</v>
      </c>
      <c r="B54" s="232" t="s">
        <v>34</v>
      </c>
      <c r="C54" s="248" t="s">
        <v>34</v>
      </c>
      <c r="D54" s="232" t="s">
        <v>34</v>
      </c>
      <c r="E54" s="232">
        <v>1387</v>
      </c>
      <c r="F54" s="231">
        <v>2929</v>
      </c>
      <c r="G54" s="231">
        <v>4942</v>
      </c>
      <c r="H54" s="72"/>
      <c r="I54" s="135" t="s">
        <v>10</v>
      </c>
    </row>
    <row r="55" spans="1:9" s="18" customFormat="1">
      <c r="A55" s="77" t="s">
        <v>7</v>
      </c>
      <c r="B55" s="232" t="s">
        <v>34</v>
      </c>
      <c r="C55" s="79" t="s">
        <v>34</v>
      </c>
      <c r="D55" s="79" t="s">
        <v>34</v>
      </c>
      <c r="E55" s="79">
        <v>3810</v>
      </c>
      <c r="F55" s="79">
        <v>5301</v>
      </c>
      <c r="G55" s="79">
        <v>8510</v>
      </c>
      <c r="H55" s="79"/>
      <c r="I55" s="135" t="s">
        <v>11</v>
      </c>
    </row>
    <row r="56" spans="1:9" s="18" customFormat="1" ht="15.75">
      <c r="A56" s="12" t="s">
        <v>406</v>
      </c>
      <c r="B56" s="121"/>
      <c r="C56" s="122"/>
      <c r="D56" s="122"/>
      <c r="E56" s="122"/>
      <c r="F56" s="121"/>
      <c r="G56" s="121"/>
      <c r="H56" s="121"/>
      <c r="I56" s="14" t="s">
        <v>407</v>
      </c>
    </row>
    <row r="57" spans="1:9" s="18" customFormat="1">
      <c r="A57" s="69" t="s">
        <v>40</v>
      </c>
      <c r="B57" s="72"/>
      <c r="C57" s="72"/>
      <c r="D57" s="72">
        <f>SUM(D58:D59)</f>
        <v>71336</v>
      </c>
      <c r="E57" s="72">
        <f>SUM(E60,E63)</f>
        <v>6985</v>
      </c>
      <c r="F57" s="72">
        <f>SUM(F58:F59)</f>
        <v>8720</v>
      </c>
      <c r="G57" s="72">
        <f>SUM(G58:G59)</f>
        <v>13662</v>
      </c>
      <c r="H57" s="72"/>
      <c r="I57" s="244" t="s">
        <v>0</v>
      </c>
    </row>
    <row r="58" spans="1:9" s="18" customFormat="1">
      <c r="A58" s="76" t="s">
        <v>5</v>
      </c>
      <c r="B58" s="72"/>
      <c r="C58" s="72"/>
      <c r="D58" s="72">
        <v>36074</v>
      </c>
      <c r="E58" s="72">
        <f t="shared" ref="E58:E59" si="36">SUM(E61,E64)</f>
        <v>1435</v>
      </c>
      <c r="F58" s="72">
        <f>SUM(F61,F64)</f>
        <v>3076</v>
      </c>
      <c r="G58" s="72">
        <f>SUM(G61,G64)</f>
        <v>4853</v>
      </c>
      <c r="H58" s="72"/>
      <c r="I58" s="135" t="s">
        <v>10</v>
      </c>
    </row>
    <row r="59" spans="1:9" s="18" customFormat="1">
      <c r="A59" s="77" t="s">
        <v>7</v>
      </c>
      <c r="B59" s="72"/>
      <c r="C59" s="72"/>
      <c r="D59" s="72">
        <v>35262</v>
      </c>
      <c r="E59" s="72">
        <f t="shared" si="36"/>
        <v>5550</v>
      </c>
      <c r="F59" s="72">
        <f>SUM(F62,F65)</f>
        <v>5644</v>
      </c>
      <c r="G59" s="72">
        <f>SUM(G62,G65)</f>
        <v>8809</v>
      </c>
      <c r="H59" s="72"/>
      <c r="I59" s="135" t="s">
        <v>11</v>
      </c>
    </row>
    <row r="60" spans="1:9" s="18" customFormat="1">
      <c r="A60" s="69" t="s">
        <v>4</v>
      </c>
      <c r="B60" s="72"/>
      <c r="C60" s="158"/>
      <c r="D60" s="72" t="s">
        <v>34</v>
      </c>
      <c r="E60" s="72">
        <f>SUM(E61:E62)</f>
        <v>1646</v>
      </c>
      <c r="F60" s="72">
        <f>SUM(F61:F62)</f>
        <v>14</v>
      </c>
      <c r="G60" s="72">
        <f>SUM(G61:G62)</f>
        <v>179</v>
      </c>
      <c r="H60" s="72"/>
      <c r="I60" s="244" t="s">
        <v>6</v>
      </c>
    </row>
    <row r="61" spans="1:9" s="18" customFormat="1">
      <c r="A61" s="76" t="s">
        <v>5</v>
      </c>
      <c r="B61" s="232"/>
      <c r="C61" s="248"/>
      <c r="D61" s="232" t="s">
        <v>34</v>
      </c>
      <c r="E61" s="232">
        <v>25</v>
      </c>
      <c r="F61" s="232">
        <v>3</v>
      </c>
      <c r="G61" s="232">
        <v>17</v>
      </c>
      <c r="H61" s="72"/>
      <c r="I61" s="135" t="s">
        <v>10</v>
      </c>
    </row>
    <row r="62" spans="1:9" s="18" customFormat="1">
      <c r="A62" s="77" t="s">
        <v>7</v>
      </c>
      <c r="B62" s="232"/>
      <c r="C62" s="248"/>
      <c r="D62" s="232" t="s">
        <v>34</v>
      </c>
      <c r="E62" s="232">
        <v>1621</v>
      </c>
      <c r="F62" s="231">
        <v>11</v>
      </c>
      <c r="G62" s="231">
        <v>162</v>
      </c>
      <c r="H62" s="72"/>
      <c r="I62" s="135" t="s">
        <v>11</v>
      </c>
    </row>
    <row r="63" spans="1:9" s="18" customFormat="1">
      <c r="A63" s="69" t="s">
        <v>8</v>
      </c>
      <c r="B63" s="72"/>
      <c r="C63" s="158"/>
      <c r="D63" s="72" t="s">
        <v>34</v>
      </c>
      <c r="E63" s="72">
        <f>SUM(E64:E65)</f>
        <v>5339</v>
      </c>
      <c r="F63" s="72">
        <f>SUM(F64:F65)</f>
        <v>8706</v>
      </c>
      <c r="G63" s="72">
        <f>SUM(G64:G65)</f>
        <v>13483</v>
      </c>
      <c r="H63" s="72"/>
      <c r="I63" s="244" t="s">
        <v>9</v>
      </c>
    </row>
    <row r="64" spans="1:9" s="18" customFormat="1">
      <c r="A64" s="76" t="s">
        <v>5</v>
      </c>
      <c r="B64" s="232"/>
      <c r="C64" s="248"/>
      <c r="D64" s="232" t="s">
        <v>34</v>
      </c>
      <c r="E64" s="232">
        <v>1410</v>
      </c>
      <c r="F64" s="231">
        <v>3073</v>
      </c>
      <c r="G64" s="231">
        <v>4836</v>
      </c>
      <c r="H64" s="72"/>
      <c r="I64" s="135" t="s">
        <v>10</v>
      </c>
    </row>
    <row r="65" spans="1:13" s="18" customFormat="1" ht="15.75" thickBot="1">
      <c r="A65" s="80" t="s">
        <v>7</v>
      </c>
      <c r="B65" s="81"/>
      <c r="C65" s="81"/>
      <c r="D65" s="81" t="s">
        <v>34</v>
      </c>
      <c r="E65" s="81">
        <v>3929</v>
      </c>
      <c r="F65" s="81">
        <v>5633</v>
      </c>
      <c r="G65" s="81">
        <v>8647</v>
      </c>
      <c r="H65" s="81"/>
      <c r="I65" s="136" t="s">
        <v>11</v>
      </c>
    </row>
    <row r="66" spans="1:13" s="253" customFormat="1" ht="30" customHeight="1" thickTop="1">
      <c r="A66" s="228" t="s">
        <v>351</v>
      </c>
      <c r="B66" s="228"/>
      <c r="C66" s="228"/>
      <c r="D66" s="228"/>
      <c r="E66" s="228"/>
      <c r="F66" s="228"/>
      <c r="G66" s="228"/>
      <c r="H66" s="228"/>
      <c r="I66" s="228"/>
      <c r="K66" s="225"/>
      <c r="L66" s="225"/>
    </row>
    <row r="67" spans="1:13" s="254" customFormat="1" ht="30" customHeight="1">
      <c r="A67" s="229" t="s">
        <v>352</v>
      </c>
      <c r="B67" s="229"/>
      <c r="C67" s="229"/>
      <c r="D67" s="229"/>
      <c r="E67" s="229"/>
      <c r="F67" s="229"/>
      <c r="G67" s="229"/>
      <c r="H67" s="229"/>
      <c r="I67" s="229"/>
      <c r="M67" s="255"/>
    </row>
    <row r="81" spans="1:13" ht="15.75">
      <c r="B81" s="38"/>
      <c r="C81" s="38"/>
      <c r="D81" s="37"/>
      <c r="E81" s="37"/>
      <c r="F81" s="37"/>
      <c r="G81" s="37"/>
      <c r="H81" s="37"/>
      <c r="I81" s="35"/>
      <c r="J81" s="35"/>
      <c r="K81"/>
      <c r="L81"/>
    </row>
    <row r="82" spans="1:13" ht="15.75">
      <c r="B82" s="38"/>
      <c r="C82" s="38"/>
      <c r="D82" s="37"/>
      <c r="E82" s="37"/>
      <c r="F82" s="37"/>
      <c r="G82" s="37"/>
      <c r="H82" s="37"/>
      <c r="I82" s="35"/>
      <c r="J82" s="35"/>
      <c r="K82"/>
      <c r="L82"/>
    </row>
    <row r="83" spans="1:13" s="253" customFormat="1" ht="30" customHeight="1">
      <c r="A83" s="228" t="s">
        <v>371</v>
      </c>
      <c r="B83" s="228"/>
      <c r="C83" s="228"/>
      <c r="D83" s="228"/>
      <c r="E83" s="228"/>
      <c r="F83" s="228"/>
      <c r="G83" s="228"/>
      <c r="H83" s="228"/>
      <c r="I83" s="228"/>
      <c r="K83" s="225"/>
      <c r="L83" s="225"/>
    </row>
    <row r="84" spans="1:13" s="254" customFormat="1" ht="30" customHeight="1">
      <c r="A84" s="229" t="s">
        <v>353</v>
      </c>
      <c r="B84" s="229"/>
      <c r="C84" s="229"/>
      <c r="D84" s="229"/>
      <c r="E84" s="229"/>
      <c r="F84" s="229"/>
      <c r="G84" s="229"/>
      <c r="H84" s="229"/>
      <c r="I84" s="229"/>
      <c r="M84" s="25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35" max="8" man="1"/>
    <brk id="65" max="8" man="1"/>
  </rowBreaks>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rightToLeft="1" view="pageBreakPreview" zoomScaleNormal="100" zoomScaleSheetLayoutView="100" workbookViewId="0">
      <selection activeCell="O61" sqref="O61"/>
    </sheetView>
  </sheetViews>
  <sheetFormatPr defaultRowHeight="15"/>
  <cols>
    <col min="1" max="1" width="13.7109375" style="2" customWidth="1"/>
    <col min="2" max="7" width="9.7109375" style="2" customWidth="1"/>
    <col min="8" max="8" width="12.7109375" style="2" customWidth="1"/>
    <col min="9" max="9" width="13.7109375" style="2" customWidth="1"/>
    <col min="10" max="10" width="6.85546875" style="2" customWidth="1"/>
    <col min="11" max="17" width="9.140625" style="2"/>
    <col min="18" max="18" width="9.85546875" style="2" bestFit="1" customWidth="1"/>
    <col min="19" max="19" width="10.5703125" style="2" bestFit="1" customWidth="1"/>
    <col min="20" max="16384" width="9.140625" style="2"/>
  </cols>
  <sheetData>
    <row r="1" spans="1:21" s="253" customFormat="1" ht="17.25">
      <c r="A1" s="228" t="s">
        <v>211</v>
      </c>
      <c r="B1" s="228"/>
      <c r="C1" s="228"/>
      <c r="D1" s="228"/>
      <c r="E1" s="228"/>
      <c r="F1" s="228"/>
      <c r="G1" s="228"/>
      <c r="H1" s="228"/>
      <c r="I1" s="228"/>
      <c r="K1" s="225"/>
      <c r="L1" s="225"/>
      <c r="M1" s="225"/>
    </row>
    <row r="2" spans="1:21" s="254" customFormat="1" ht="21" customHeight="1">
      <c r="A2" s="369" t="s">
        <v>212</v>
      </c>
      <c r="B2" s="229"/>
      <c r="C2" s="229"/>
      <c r="D2" s="229"/>
      <c r="E2" s="229"/>
      <c r="F2" s="229"/>
      <c r="G2" s="229"/>
      <c r="H2" s="229"/>
      <c r="I2" s="229"/>
      <c r="M2" s="227"/>
      <c r="N2" s="255"/>
    </row>
    <row r="3" spans="1:21" ht="15" customHeight="1">
      <c r="A3" s="10" t="s">
        <v>36</v>
      </c>
      <c r="B3" s="9"/>
      <c r="C3" s="4"/>
      <c r="D3" s="4"/>
      <c r="E3" s="8"/>
      <c r="F3" s="5"/>
      <c r="G3" s="5"/>
      <c r="H3" s="5"/>
      <c r="I3" s="11" t="s">
        <v>37</v>
      </c>
    </row>
    <row r="4" spans="1:21" ht="24" customHeight="1">
      <c r="A4" s="439" t="s">
        <v>15</v>
      </c>
      <c r="B4" s="215" t="s">
        <v>46</v>
      </c>
      <c r="C4" s="215" t="s">
        <v>45</v>
      </c>
      <c r="D4" s="215" t="s">
        <v>44</v>
      </c>
      <c r="E4" s="215" t="s">
        <v>43</v>
      </c>
      <c r="F4" s="215" t="s">
        <v>42</v>
      </c>
      <c r="G4" s="215" t="s">
        <v>41</v>
      </c>
      <c r="H4" s="440" t="s">
        <v>309</v>
      </c>
      <c r="I4" s="438" t="s">
        <v>16</v>
      </c>
    </row>
    <row r="5" spans="1:21" ht="24" customHeight="1">
      <c r="A5" s="439"/>
      <c r="B5" s="216" t="s">
        <v>38</v>
      </c>
      <c r="C5" s="216" t="s">
        <v>17</v>
      </c>
      <c r="D5" s="216" t="s">
        <v>39</v>
      </c>
      <c r="E5" s="216" t="s">
        <v>18</v>
      </c>
      <c r="F5" s="216" t="s">
        <v>19</v>
      </c>
      <c r="G5" s="216" t="s">
        <v>20</v>
      </c>
      <c r="H5" s="440"/>
      <c r="I5" s="438"/>
      <c r="M5" s="2" t="s">
        <v>4</v>
      </c>
      <c r="N5" s="2" t="s">
        <v>8</v>
      </c>
      <c r="S5" s="2" t="s">
        <v>45</v>
      </c>
      <c r="T5"/>
    </row>
    <row r="6" spans="1:21" ht="15.75">
      <c r="A6" s="12" t="s">
        <v>13</v>
      </c>
      <c r="B6" s="122"/>
      <c r="C6" s="122"/>
      <c r="D6" s="122"/>
      <c r="E6" s="122"/>
      <c r="F6" s="121"/>
      <c r="G6" s="121"/>
      <c r="H6" s="121"/>
      <c r="I6" s="15" t="s">
        <v>2</v>
      </c>
      <c r="R6" s="21"/>
      <c r="S6" s="21" t="s">
        <v>17</v>
      </c>
      <c r="T6"/>
    </row>
    <row r="7" spans="1:21" s="18" customFormat="1">
      <c r="A7" s="69" t="s">
        <v>40</v>
      </c>
      <c r="B7" s="72" t="s">
        <v>35</v>
      </c>
      <c r="C7" s="72">
        <f>SUM('T12'!C7,'T13'!C7)</f>
        <v>15750</v>
      </c>
      <c r="D7" s="72">
        <f>SUM('T12'!D7,'T13'!D7)</f>
        <v>470636</v>
      </c>
      <c r="E7" s="72">
        <f>SUM('T12'!E7,'T13'!E7)</f>
        <v>57368</v>
      </c>
      <c r="F7" s="72">
        <f>SUM('T12'!F7,'T13'!F7)</f>
        <v>18465</v>
      </c>
      <c r="G7" s="72">
        <f>SUM('T12'!G7,'T13'!G7)</f>
        <v>62428</v>
      </c>
      <c r="H7" s="72" t="s">
        <v>34</v>
      </c>
      <c r="I7" s="244" t="s">
        <v>0</v>
      </c>
      <c r="L7" s="18" t="s">
        <v>13</v>
      </c>
      <c r="M7" s="18">
        <v>84.7</v>
      </c>
      <c r="N7" s="18">
        <v>15.3</v>
      </c>
      <c r="R7" s="245"/>
      <c r="S7" s="50" t="s">
        <v>40</v>
      </c>
      <c r="T7" s="261" t="s">
        <v>5</v>
      </c>
      <c r="U7" s="261" t="s">
        <v>7</v>
      </c>
    </row>
    <row r="8" spans="1:21" s="18" customFormat="1">
      <c r="A8" s="76" t="s">
        <v>5</v>
      </c>
      <c r="B8" s="72" t="s">
        <v>35</v>
      </c>
      <c r="C8" s="72">
        <f>SUM('T12'!C8,'T13'!C8)</f>
        <v>4626</v>
      </c>
      <c r="D8" s="72">
        <f>SUM('T12'!D8,'T13'!D8)</f>
        <v>230227</v>
      </c>
      <c r="E8" s="72">
        <f>SUM('T12'!E8,'T13'!E8)</f>
        <v>19015</v>
      </c>
      <c r="F8" s="72">
        <f>SUM('T12'!F8,'T13'!F8)</f>
        <v>4576</v>
      </c>
      <c r="G8" s="72">
        <f>SUM('T12'!G8,'T13'!G8)</f>
        <v>19077</v>
      </c>
      <c r="H8" s="72" t="s">
        <v>34</v>
      </c>
      <c r="I8" s="135" t="s">
        <v>10</v>
      </c>
      <c r="L8" s="18" t="s">
        <v>399</v>
      </c>
      <c r="M8" s="18">
        <v>76.099999999999994</v>
      </c>
      <c r="N8" s="18">
        <v>23.9</v>
      </c>
      <c r="R8" s="245"/>
      <c r="S8" s="50" t="s">
        <v>0</v>
      </c>
      <c r="T8" s="261" t="s">
        <v>10</v>
      </c>
      <c r="U8" s="261" t="s">
        <v>11</v>
      </c>
    </row>
    <row r="9" spans="1:21" s="18" customFormat="1">
      <c r="A9" s="77" t="s">
        <v>7</v>
      </c>
      <c r="B9" s="72" t="s">
        <v>35</v>
      </c>
      <c r="C9" s="72">
        <f>SUM('T12'!C9,'T13'!C9)</f>
        <v>11124</v>
      </c>
      <c r="D9" s="72">
        <f>SUM('T12'!D9,'T13'!D9)</f>
        <v>240409</v>
      </c>
      <c r="E9" s="72">
        <f>SUM('T12'!E9,'T13'!E9)</f>
        <v>38353</v>
      </c>
      <c r="F9" s="72">
        <f>SUM('T12'!F9,'T13'!F9)</f>
        <v>13889</v>
      </c>
      <c r="G9" s="72">
        <f>SUM('T12'!G9,'T13'!G9)</f>
        <v>43351</v>
      </c>
      <c r="H9" s="72" t="s">
        <v>34</v>
      </c>
      <c r="I9" s="135" t="s">
        <v>11</v>
      </c>
      <c r="R9" s="18" t="s">
        <v>2</v>
      </c>
      <c r="S9" s="55">
        <v>8</v>
      </c>
      <c r="T9" s="18">
        <v>0.9</v>
      </c>
      <c r="U9" s="18">
        <v>11.3</v>
      </c>
    </row>
    <row r="10" spans="1:21" s="18" customFormat="1">
      <c r="A10" s="69" t="s">
        <v>4</v>
      </c>
      <c r="B10" s="72" t="s">
        <v>35</v>
      </c>
      <c r="C10" s="72" t="s">
        <v>34</v>
      </c>
      <c r="D10" s="72">
        <f>SUM('T12'!D10,'T13'!D10)</f>
        <v>445649</v>
      </c>
      <c r="E10" s="72">
        <f>SUM('T12'!E10,'T13'!E10)</f>
        <v>48609</v>
      </c>
      <c r="F10" s="72">
        <f>SUM('T12'!F10,'T13'!F10)</f>
        <v>4568</v>
      </c>
      <c r="G10" s="72">
        <f>SUM('T12'!G10,'T13'!G10)</f>
        <v>27283</v>
      </c>
      <c r="H10" s="72" t="s">
        <v>34</v>
      </c>
      <c r="I10" s="244" t="s">
        <v>6</v>
      </c>
      <c r="R10" s="18" t="s">
        <v>3</v>
      </c>
      <c r="S10" s="256">
        <f>((C17-C7)/C7)*100</f>
        <v>9.8857142857142843</v>
      </c>
      <c r="T10" s="27">
        <f>((C18-C8)/C8)*100</f>
        <v>27.604842196281886</v>
      </c>
      <c r="U10" s="55">
        <f>((C19-C9)/C9)*100</f>
        <v>2.5170801869830997</v>
      </c>
    </row>
    <row r="11" spans="1:21" s="18" customFormat="1">
      <c r="A11" s="406" t="s">
        <v>5</v>
      </c>
      <c r="B11" s="232" t="s">
        <v>35</v>
      </c>
      <c r="C11" s="232" t="s">
        <v>34</v>
      </c>
      <c r="D11" s="232">
        <f>SUM('T12'!D11,'T13'!D11)</f>
        <v>207931</v>
      </c>
      <c r="E11" s="232">
        <f>SUM('T12'!E11,'T13'!E11)</f>
        <v>14587</v>
      </c>
      <c r="F11" s="232">
        <f>SUM('T12'!F11,'T13'!F11)</f>
        <v>236</v>
      </c>
      <c r="G11" s="232">
        <f>SUM('T12'!G11,'T13'!G11)</f>
        <v>4752</v>
      </c>
      <c r="H11" s="72" t="s">
        <v>34</v>
      </c>
      <c r="I11" s="135" t="s">
        <v>10</v>
      </c>
      <c r="R11" s="18" t="s">
        <v>22</v>
      </c>
      <c r="S11" s="256">
        <f>((C27-C17)/C17)*100</f>
        <v>4.2006124689432021</v>
      </c>
      <c r="T11" s="27">
        <f>((C28-C18)/C18)*100</f>
        <v>2.8629510418431305</v>
      </c>
      <c r="U11" s="55">
        <f>((C29-C19)/C19)*100</f>
        <v>4.8930199929849181</v>
      </c>
    </row>
    <row r="12" spans="1:21" s="18" customFormat="1">
      <c r="A12" s="77" t="s">
        <v>7</v>
      </c>
      <c r="B12" s="232" t="s">
        <v>35</v>
      </c>
      <c r="C12" s="232" t="s">
        <v>34</v>
      </c>
      <c r="D12" s="232">
        <f>SUM('T12'!D12,'T13'!D12)</f>
        <v>237718</v>
      </c>
      <c r="E12" s="232">
        <f>SUM('T12'!E12,'T13'!E12)</f>
        <v>34022</v>
      </c>
      <c r="F12" s="232">
        <f>SUM('T12'!F12,'T13'!F12)</f>
        <v>4332</v>
      </c>
      <c r="G12" s="232">
        <f>SUM('T12'!G12,'T13'!G12)</f>
        <v>22531</v>
      </c>
      <c r="H12" s="72" t="s">
        <v>34</v>
      </c>
      <c r="I12" s="135" t="s">
        <v>11</v>
      </c>
      <c r="R12" s="18" t="s">
        <v>251</v>
      </c>
      <c r="S12" s="256">
        <f>((C37-C27)/C27)*100</f>
        <v>3.0997005655983143</v>
      </c>
      <c r="T12" s="27">
        <f>((C38-C28)/C28)*100</f>
        <v>4.6607378129117256</v>
      </c>
      <c r="U12" s="55">
        <f>((C39-C29)/C29)*100</f>
        <v>2.3073064704898845</v>
      </c>
    </row>
    <row r="13" spans="1:21" s="18" customFormat="1">
      <c r="A13" s="69" t="s">
        <v>8</v>
      </c>
      <c r="B13" s="72" t="s">
        <v>35</v>
      </c>
      <c r="C13" s="72" t="s">
        <v>34</v>
      </c>
      <c r="D13" s="72">
        <f>SUM('T12'!D13,'T13'!D13)</f>
        <v>24987</v>
      </c>
      <c r="E13" s="72">
        <f>SUM('T12'!E13,'T13'!E13)</f>
        <v>8759</v>
      </c>
      <c r="F13" s="72">
        <f>SUM('T12'!F13,'T13'!F13)</f>
        <v>13897</v>
      </c>
      <c r="G13" s="72">
        <f>SUM('T12'!G13,'T13'!G13)</f>
        <v>35145</v>
      </c>
      <c r="H13" s="72" t="s">
        <v>34</v>
      </c>
      <c r="I13" s="244" t="s">
        <v>9</v>
      </c>
    </row>
    <row r="14" spans="1:21" s="18" customFormat="1">
      <c r="A14" s="76" t="s">
        <v>5</v>
      </c>
      <c r="B14" s="232" t="s">
        <v>35</v>
      </c>
      <c r="C14" s="232" t="s">
        <v>34</v>
      </c>
      <c r="D14" s="232">
        <f>SUM('T12'!D14,'T13'!D14)</f>
        <v>22296</v>
      </c>
      <c r="E14" s="232">
        <f>SUM('T12'!E14,'T13'!E14)</f>
        <v>4428</v>
      </c>
      <c r="F14" s="232">
        <f>SUM('T12'!F14,'T13'!F14)</f>
        <v>4340</v>
      </c>
      <c r="G14" s="232">
        <f>SUM('T12'!G14,'T13'!G14)</f>
        <v>14325</v>
      </c>
      <c r="H14" s="72" t="s">
        <v>34</v>
      </c>
      <c r="I14" s="135" t="s">
        <v>10</v>
      </c>
      <c r="S14" s="18" t="s">
        <v>44</v>
      </c>
      <c r="T14" s="245"/>
    </row>
    <row r="15" spans="1:21" s="18" customFormat="1">
      <c r="A15" s="77" t="s">
        <v>7</v>
      </c>
      <c r="B15" s="232" t="s">
        <v>35</v>
      </c>
      <c r="C15" s="232" t="s">
        <v>34</v>
      </c>
      <c r="D15" s="232">
        <f>SUM('T12'!D15,'T13'!D15)</f>
        <v>2691</v>
      </c>
      <c r="E15" s="232">
        <f>SUM('T12'!E15,'T13'!E15)</f>
        <v>4331</v>
      </c>
      <c r="F15" s="232">
        <f>SUM('T12'!F15,'T13'!F15)</f>
        <v>9557</v>
      </c>
      <c r="G15" s="232">
        <f>SUM('T12'!G15,'T13'!G15)</f>
        <v>20820</v>
      </c>
      <c r="H15" s="72" t="s">
        <v>34</v>
      </c>
      <c r="I15" s="135" t="s">
        <v>11</v>
      </c>
      <c r="R15" s="22"/>
      <c r="S15" s="22" t="s">
        <v>39</v>
      </c>
      <c r="T15" s="245"/>
    </row>
    <row r="16" spans="1:21" ht="15.75">
      <c r="A16" s="12" t="s">
        <v>14</v>
      </c>
      <c r="B16" s="121"/>
      <c r="C16" s="122"/>
      <c r="D16" s="122"/>
      <c r="E16" s="122"/>
      <c r="F16" s="121"/>
      <c r="G16" s="121"/>
      <c r="H16" s="121"/>
      <c r="I16" s="14" t="s">
        <v>3</v>
      </c>
      <c r="R16"/>
      <c r="S16" s="49" t="s">
        <v>40</v>
      </c>
      <c r="T16" s="48" t="s">
        <v>5</v>
      </c>
      <c r="U16" s="48" t="s">
        <v>7</v>
      </c>
    </row>
    <row r="17" spans="1:21" s="18" customFormat="1">
      <c r="A17" s="69" t="s">
        <v>40</v>
      </c>
      <c r="B17" s="72" t="s">
        <v>35</v>
      </c>
      <c r="C17" s="72">
        <f>SUM('T12'!C17,'T13'!C17)</f>
        <v>17307</v>
      </c>
      <c r="D17" s="72">
        <f>SUM('T12'!D17,'T13'!D17)</f>
        <v>525615</v>
      </c>
      <c r="E17" s="72">
        <f>SUM('T12'!E17,'T13'!E17)</f>
        <v>59443</v>
      </c>
      <c r="F17" s="72">
        <f>SUM('T12'!F17,'T13'!F17)</f>
        <v>18864</v>
      </c>
      <c r="G17" s="72">
        <f>SUM('T12'!G17,'T13'!G17)</f>
        <v>65456</v>
      </c>
      <c r="H17" s="72" t="s">
        <v>34</v>
      </c>
      <c r="I17" s="244" t="s">
        <v>0</v>
      </c>
      <c r="R17" s="245"/>
      <c r="S17" s="50" t="s">
        <v>0</v>
      </c>
      <c r="T17" s="261" t="s">
        <v>10</v>
      </c>
      <c r="U17" s="261" t="s">
        <v>11</v>
      </c>
    </row>
    <row r="18" spans="1:21" s="18" customFormat="1">
      <c r="A18" s="76" t="s">
        <v>5</v>
      </c>
      <c r="B18" s="72" t="s">
        <v>35</v>
      </c>
      <c r="C18" s="72">
        <f>SUM('T12'!C18,'T13'!C18)</f>
        <v>5903</v>
      </c>
      <c r="D18" s="72">
        <f>SUM('T12'!D18,'T13'!D18)</f>
        <v>238602</v>
      </c>
      <c r="E18" s="72">
        <f>SUM('T12'!E18,'T13'!E18)</f>
        <v>19527</v>
      </c>
      <c r="F18" s="72">
        <f>SUM('T12'!F18,'T13'!F18)</f>
        <v>5171</v>
      </c>
      <c r="G18" s="72">
        <f>SUM('T12'!G18,'T13'!G18)</f>
        <v>19966</v>
      </c>
      <c r="H18" s="72" t="s">
        <v>34</v>
      </c>
      <c r="I18" s="135" t="s">
        <v>10</v>
      </c>
      <c r="R18" s="18" t="s">
        <v>2</v>
      </c>
      <c r="S18" s="18">
        <v>2.2000000000000002</v>
      </c>
      <c r="T18" s="18">
        <v>0.4</v>
      </c>
      <c r="U18" s="18">
        <v>3.9</v>
      </c>
    </row>
    <row r="19" spans="1:21" s="18" customFormat="1">
      <c r="A19" s="77" t="s">
        <v>7</v>
      </c>
      <c r="B19" s="72" t="s">
        <v>35</v>
      </c>
      <c r="C19" s="72">
        <f>SUM('T12'!C19,'T13'!C19)</f>
        <v>11404</v>
      </c>
      <c r="D19" s="72">
        <f>SUM('T12'!D19,'T13'!D19)</f>
        <v>287013</v>
      </c>
      <c r="E19" s="72">
        <f>SUM('T12'!E19,'T13'!E19)</f>
        <v>39916</v>
      </c>
      <c r="F19" s="72">
        <f>SUM('T12'!F19,'T13'!F19)</f>
        <v>13693</v>
      </c>
      <c r="G19" s="72">
        <f>SUM('T12'!G19,'T13'!G19)</f>
        <v>45490</v>
      </c>
      <c r="H19" s="72" t="s">
        <v>34</v>
      </c>
      <c r="I19" s="135" t="s">
        <v>11</v>
      </c>
      <c r="R19" s="18" t="s">
        <v>3</v>
      </c>
      <c r="S19" s="256">
        <f>((D17-D7)/D7)*100</f>
        <v>11.681851792043108</v>
      </c>
      <c r="T19" s="27">
        <f>((D18-D8)/D8)*100</f>
        <v>3.6377140821884488</v>
      </c>
      <c r="U19" s="27">
        <f>((D19-D9)/D9)*100</f>
        <v>19.385297555415978</v>
      </c>
    </row>
    <row r="20" spans="1:21" s="18" customFormat="1">
      <c r="A20" s="69" t="s">
        <v>4</v>
      </c>
      <c r="B20" s="72" t="s">
        <v>35</v>
      </c>
      <c r="C20" s="72" t="s">
        <v>34</v>
      </c>
      <c r="D20" s="72">
        <f>SUM('T12'!D20,'T13'!D20)</f>
        <v>0</v>
      </c>
      <c r="E20" s="72">
        <f>SUM('T12'!E20,'T13'!E20)</f>
        <v>48896</v>
      </c>
      <c r="F20" s="72">
        <f>SUM('T12'!F20,'T13'!F20)</f>
        <v>3729</v>
      </c>
      <c r="G20" s="72">
        <f>SUM('T12'!G20,'T13'!G20)</f>
        <v>29124</v>
      </c>
      <c r="H20" s="72" t="s">
        <v>34</v>
      </c>
      <c r="I20" s="244" t="s">
        <v>6</v>
      </c>
      <c r="R20" s="18" t="s">
        <v>22</v>
      </c>
      <c r="S20" s="256">
        <f>((D27-D17)/D17)*100</f>
        <v>0.91188417377738462</v>
      </c>
      <c r="T20" s="27">
        <f>((D28-D18)/D18)*100</f>
        <v>1.5523759230853051</v>
      </c>
      <c r="U20" s="55">
        <f>((D29-D19)/D19)*100</f>
        <v>0.37942532219794922</v>
      </c>
    </row>
    <row r="21" spans="1:21" s="18" customFormat="1">
      <c r="A21" s="76" t="s">
        <v>5</v>
      </c>
      <c r="B21" s="232" t="s">
        <v>35</v>
      </c>
      <c r="C21" s="232" t="s">
        <v>34</v>
      </c>
      <c r="D21" s="232">
        <f>SUM('T12'!D21,'T13'!D21)</f>
        <v>0</v>
      </c>
      <c r="E21" s="232">
        <f>SUM('T12'!E21,'T13'!E21)</f>
        <v>14064</v>
      </c>
      <c r="F21" s="232">
        <f>SUM('T12'!F21,'T13'!F21)</f>
        <v>238</v>
      </c>
      <c r="G21" s="232">
        <f>SUM('T12'!G21,'T13'!G21)</f>
        <v>5189</v>
      </c>
      <c r="H21" s="72" t="s">
        <v>34</v>
      </c>
      <c r="I21" s="135" t="s">
        <v>10</v>
      </c>
      <c r="R21" s="18" t="s">
        <v>251</v>
      </c>
      <c r="S21" s="256">
        <f>((D37-D27)/D27)*100</f>
        <v>-0.63686822219876027</v>
      </c>
      <c r="T21" s="55">
        <f>((D38-D28)/D28)*100</f>
        <v>-0.29384332208034469</v>
      </c>
      <c r="U21" s="55">
        <f>((D39-D29)/D29)*100</f>
        <v>-0.92536671040117735</v>
      </c>
    </row>
    <row r="22" spans="1:21" s="18" customFormat="1">
      <c r="A22" s="77" t="s">
        <v>7</v>
      </c>
      <c r="B22" s="232" t="s">
        <v>35</v>
      </c>
      <c r="C22" s="232" t="s">
        <v>34</v>
      </c>
      <c r="D22" s="232">
        <f>SUM('T12'!D22,'T13'!D22)</f>
        <v>0</v>
      </c>
      <c r="E22" s="232">
        <f>SUM('T12'!E22,'T13'!E22)</f>
        <v>34832</v>
      </c>
      <c r="F22" s="232">
        <f>SUM('T12'!F22,'T13'!F22)</f>
        <v>3491</v>
      </c>
      <c r="G22" s="232">
        <f>SUM('T12'!G22,'T13'!G22)</f>
        <v>23935</v>
      </c>
      <c r="H22" s="72" t="s">
        <v>34</v>
      </c>
      <c r="I22" s="135" t="s">
        <v>11</v>
      </c>
    </row>
    <row r="23" spans="1:21" s="18" customFormat="1">
      <c r="A23" s="69" t="s">
        <v>8</v>
      </c>
      <c r="B23" s="72" t="s">
        <v>35</v>
      </c>
      <c r="C23" s="72" t="s">
        <v>34</v>
      </c>
      <c r="D23" s="72">
        <f>SUM('T12'!D23,'T13'!D23)</f>
        <v>0</v>
      </c>
      <c r="E23" s="72">
        <f>SUM('T12'!E23,'T13'!E23)</f>
        <v>10547</v>
      </c>
      <c r="F23" s="72">
        <f>SUM('T12'!F23,'T13'!F23)</f>
        <v>15135</v>
      </c>
      <c r="G23" s="72">
        <f>SUM('T12'!G23,'T13'!G23)</f>
        <v>36332</v>
      </c>
      <c r="H23" s="72" t="s">
        <v>34</v>
      </c>
      <c r="I23" s="244" t="s">
        <v>9</v>
      </c>
    </row>
    <row r="24" spans="1:21" s="18" customFormat="1">
      <c r="A24" s="76" t="s">
        <v>5</v>
      </c>
      <c r="B24" s="232" t="s">
        <v>35</v>
      </c>
      <c r="C24" s="232" t="s">
        <v>34</v>
      </c>
      <c r="D24" s="232">
        <f>SUM('T12'!D24,'T13'!D24)</f>
        <v>0</v>
      </c>
      <c r="E24" s="232">
        <f>SUM('T12'!E24,'T13'!E24)</f>
        <v>5463</v>
      </c>
      <c r="F24" s="232">
        <f>SUM('T12'!F24,'T13'!F24)</f>
        <v>4933</v>
      </c>
      <c r="G24" s="232">
        <f>SUM('T12'!G24,'T13'!G24)</f>
        <v>14777</v>
      </c>
      <c r="H24" s="72" t="s">
        <v>34</v>
      </c>
      <c r="I24" s="135" t="s">
        <v>10</v>
      </c>
      <c r="S24" s="18" t="s">
        <v>52</v>
      </c>
      <c r="T24" s="245"/>
    </row>
    <row r="25" spans="1:21" s="18" customFormat="1">
      <c r="A25" s="77" t="s">
        <v>7</v>
      </c>
      <c r="B25" s="232" t="s">
        <v>35</v>
      </c>
      <c r="C25" s="232" t="s">
        <v>34</v>
      </c>
      <c r="D25" s="232">
        <f>SUM('T12'!D25,'T13'!D25)</f>
        <v>0</v>
      </c>
      <c r="E25" s="232">
        <f>SUM('T12'!E25,'T13'!E25)</f>
        <v>5084</v>
      </c>
      <c r="F25" s="232">
        <f>SUM('T12'!F25,'T13'!F25)</f>
        <v>10202</v>
      </c>
      <c r="G25" s="232">
        <f>SUM('T12'!G25,'T13'!G25)</f>
        <v>21555</v>
      </c>
      <c r="H25" s="72" t="s">
        <v>34</v>
      </c>
      <c r="I25" s="135" t="s">
        <v>11</v>
      </c>
      <c r="R25" s="22"/>
      <c r="S25" s="22" t="s">
        <v>18</v>
      </c>
      <c r="T25" s="245"/>
    </row>
    <row r="26" spans="1:21" ht="15.75">
      <c r="A26" s="12" t="s">
        <v>21</v>
      </c>
      <c r="B26" s="121"/>
      <c r="C26" s="122"/>
      <c r="D26" s="122"/>
      <c r="E26" s="122"/>
      <c r="F26" s="121"/>
      <c r="G26" s="121"/>
      <c r="H26" s="121"/>
      <c r="I26" s="14" t="s">
        <v>22</v>
      </c>
      <c r="R26"/>
      <c r="S26" s="49" t="s">
        <v>40</v>
      </c>
      <c r="T26" s="48" t="s">
        <v>5</v>
      </c>
      <c r="U26" s="48" t="s">
        <v>7</v>
      </c>
    </row>
    <row r="27" spans="1:21" s="18" customFormat="1">
      <c r="A27" s="69" t="s">
        <v>40</v>
      </c>
      <c r="B27" s="72" t="s">
        <v>35</v>
      </c>
      <c r="C27" s="72">
        <f>SUM('T12'!C27,'T13'!C27)</f>
        <v>18034</v>
      </c>
      <c r="D27" s="72">
        <f>SUM('T12'!D27,'T13'!D27)</f>
        <v>530408</v>
      </c>
      <c r="E27" s="72">
        <f>SUM('T12'!E27,'T13'!E27)</f>
        <v>62511</v>
      </c>
      <c r="F27" s="72">
        <f>SUM('T12'!F27,'T13'!F27)</f>
        <v>19176</v>
      </c>
      <c r="G27" s="72">
        <f>SUM('T12'!G27,'T13'!G27)</f>
        <v>67492</v>
      </c>
      <c r="H27" s="72" t="s">
        <v>34</v>
      </c>
      <c r="I27" s="244" t="s">
        <v>0</v>
      </c>
      <c r="R27" s="245"/>
      <c r="S27" s="50" t="s">
        <v>0</v>
      </c>
      <c r="T27" s="261" t="s">
        <v>10</v>
      </c>
      <c r="U27" s="261" t="s">
        <v>11</v>
      </c>
    </row>
    <row r="28" spans="1:21" s="18" customFormat="1">
      <c r="A28" s="76" t="s">
        <v>5</v>
      </c>
      <c r="B28" s="72" t="s">
        <v>35</v>
      </c>
      <c r="C28" s="72">
        <f>SUM('T12'!C28,'T13'!C28)</f>
        <v>6072</v>
      </c>
      <c r="D28" s="72">
        <f>SUM('T12'!D28,'T13'!D28)</f>
        <v>242306</v>
      </c>
      <c r="E28" s="72">
        <f>SUM('T12'!E28,'T13'!E28)</f>
        <v>20526</v>
      </c>
      <c r="F28" s="72">
        <f>SUM('T12'!F28,'T13'!F28)</f>
        <v>5434</v>
      </c>
      <c r="G28" s="72">
        <f>SUM('T12'!G28,'T13'!G28)</f>
        <v>20456</v>
      </c>
      <c r="H28" s="72" t="s">
        <v>34</v>
      </c>
      <c r="I28" s="135" t="s">
        <v>10</v>
      </c>
      <c r="R28" s="18" t="s">
        <v>2</v>
      </c>
      <c r="S28" s="18">
        <v>13.9</v>
      </c>
      <c r="T28" s="55">
        <v>8</v>
      </c>
      <c r="U28" s="55">
        <v>17</v>
      </c>
    </row>
    <row r="29" spans="1:21" s="18" customFormat="1">
      <c r="A29" s="77" t="s">
        <v>7</v>
      </c>
      <c r="B29" s="72" t="s">
        <v>35</v>
      </c>
      <c r="C29" s="72">
        <f>SUM('T12'!C29,'T13'!C29)</f>
        <v>11962</v>
      </c>
      <c r="D29" s="72">
        <f>SUM('T12'!D29,'T13'!D29)</f>
        <v>288102</v>
      </c>
      <c r="E29" s="72">
        <f>SUM('T12'!E29,'T13'!E29)</f>
        <v>41985</v>
      </c>
      <c r="F29" s="72">
        <f>SUM('T12'!F29,'T13'!F29)</f>
        <v>13742</v>
      </c>
      <c r="G29" s="72">
        <f>SUM('T12'!G29,'T13'!G29)</f>
        <v>47036</v>
      </c>
      <c r="H29" s="72" t="s">
        <v>34</v>
      </c>
      <c r="I29" s="135" t="s">
        <v>11</v>
      </c>
      <c r="R29" s="18" t="s">
        <v>3</v>
      </c>
      <c r="S29" s="27">
        <f>((E17-E7)/E7)*100</f>
        <v>3.6169990238460468</v>
      </c>
      <c r="T29" s="27">
        <f>((E18-E8)/E8)*100</f>
        <v>2.6926110965027608</v>
      </c>
      <c r="U29" s="55">
        <f>((E19-E9)/E9)*100</f>
        <v>4.0753004980053715</v>
      </c>
    </row>
    <row r="30" spans="1:21" s="18" customFormat="1">
      <c r="A30" s="69" t="s">
        <v>4</v>
      </c>
      <c r="B30" s="72" t="s">
        <v>35</v>
      </c>
      <c r="C30" s="72" t="s">
        <v>35</v>
      </c>
      <c r="D30" s="72">
        <f>SUM('T12'!D30,'T13'!D30)</f>
        <v>0</v>
      </c>
      <c r="E30" s="72">
        <f>SUM('T12'!E30,'T13'!E30)</f>
        <v>49542</v>
      </c>
      <c r="F30" s="72">
        <f>SUM('T12'!F30,'T13'!F30)</f>
        <v>3317</v>
      </c>
      <c r="G30" s="72">
        <f>SUM('T12'!G30,'T13'!G30)</f>
        <v>30427</v>
      </c>
      <c r="H30" s="72" t="s">
        <v>34</v>
      </c>
      <c r="I30" s="244" t="s">
        <v>6</v>
      </c>
      <c r="K30" s="2"/>
      <c r="L30" s="2" t="s">
        <v>4</v>
      </c>
      <c r="M30" s="2" t="s">
        <v>8</v>
      </c>
      <c r="R30" s="18" t="s">
        <v>22</v>
      </c>
      <c r="S30" s="256">
        <f>((E27-E17)/E17)*100</f>
        <v>5.1612469088033919</v>
      </c>
      <c r="T30" s="27">
        <f>((E28-E18)/E18)*100</f>
        <v>5.1159932401290522</v>
      </c>
      <c r="U30" s="55">
        <f>((E29-E19)/E19)*100</f>
        <v>5.1833851087283289</v>
      </c>
    </row>
    <row r="31" spans="1:21" s="18" customFormat="1">
      <c r="A31" s="76" t="s">
        <v>5</v>
      </c>
      <c r="B31" s="232" t="s">
        <v>35</v>
      </c>
      <c r="C31" s="232" t="s">
        <v>35</v>
      </c>
      <c r="D31" s="232">
        <f>SUM('T12'!D31,'T13'!D31)</f>
        <v>0</v>
      </c>
      <c r="E31" s="232">
        <f>SUM('T12'!E31,'T13'!E31)</f>
        <v>13909</v>
      </c>
      <c r="F31" s="232">
        <f>SUM('T12'!F31,'T13'!F31)</f>
        <v>226</v>
      </c>
      <c r="G31" s="232">
        <f>SUM('T12'!G31,'T13'!G31)</f>
        <v>5530</v>
      </c>
      <c r="H31" s="72" t="s">
        <v>34</v>
      </c>
      <c r="I31" s="135" t="s">
        <v>10</v>
      </c>
      <c r="K31" s="2"/>
      <c r="L31" s="2"/>
      <c r="M31" s="2"/>
      <c r="R31" s="18" t="s">
        <v>251</v>
      </c>
      <c r="S31" s="258">
        <f>((E37-E27)/E27)*100</f>
        <v>2.2396058293740299E-2</v>
      </c>
      <c r="T31" s="27">
        <f>((E38-E28)/E28)*100</f>
        <v>0.58462437883659746</v>
      </c>
      <c r="U31" s="55">
        <f>((E39-E29)/E29)*100</f>
        <v>-0.25247112063832317</v>
      </c>
    </row>
    <row r="32" spans="1:21" s="18" customFormat="1">
      <c r="A32" s="77" t="s">
        <v>7</v>
      </c>
      <c r="B32" s="232" t="s">
        <v>35</v>
      </c>
      <c r="C32" s="232" t="s">
        <v>35</v>
      </c>
      <c r="D32" s="232">
        <f>SUM('T12'!D32,'T13'!D32)</f>
        <v>0</v>
      </c>
      <c r="E32" s="232">
        <f>SUM('T12'!E32,'T13'!E32)</f>
        <v>35633</v>
      </c>
      <c r="F32" s="232">
        <f>SUM('T12'!F32,'T13'!F32)</f>
        <v>3091</v>
      </c>
      <c r="G32" s="232">
        <f>SUM('T12'!G32,'T13'!G32)</f>
        <v>24897</v>
      </c>
      <c r="H32" s="72" t="s">
        <v>34</v>
      </c>
      <c r="I32" s="135" t="s">
        <v>11</v>
      </c>
      <c r="K32" s="18" t="s">
        <v>13</v>
      </c>
      <c r="L32" s="18">
        <v>24.7</v>
      </c>
      <c r="M32" s="18">
        <f>100-L32</f>
        <v>75.3</v>
      </c>
    </row>
    <row r="33" spans="1:21" s="18" customFormat="1">
      <c r="A33" s="69" t="s">
        <v>8</v>
      </c>
      <c r="B33" s="72" t="s">
        <v>35</v>
      </c>
      <c r="C33" s="72" t="s">
        <v>35</v>
      </c>
      <c r="D33" s="72">
        <f>SUM('T12'!D33,'T13'!D33)</f>
        <v>0</v>
      </c>
      <c r="E33" s="72">
        <f>SUM('T12'!E33,'T13'!E33)</f>
        <v>12969</v>
      </c>
      <c r="F33" s="72">
        <f>SUM('T12'!F33,'T13'!F33)</f>
        <v>15859</v>
      </c>
      <c r="G33" s="72">
        <f>SUM('T12'!G33,'T13'!G33)</f>
        <v>37065</v>
      </c>
      <c r="H33" s="72" t="s">
        <v>34</v>
      </c>
      <c r="I33" s="244" t="s">
        <v>9</v>
      </c>
      <c r="K33" s="18" t="s">
        <v>399</v>
      </c>
      <c r="L33" s="18">
        <v>15.5</v>
      </c>
      <c r="M33" s="18">
        <f>100-L33</f>
        <v>84.5</v>
      </c>
    </row>
    <row r="34" spans="1:21" s="18" customFormat="1">
      <c r="A34" s="76" t="s">
        <v>5</v>
      </c>
      <c r="B34" s="232" t="s">
        <v>35</v>
      </c>
      <c r="C34" s="232" t="s">
        <v>35</v>
      </c>
      <c r="D34" s="232">
        <f>SUM('T12'!D34,'T13'!D34)</f>
        <v>0</v>
      </c>
      <c r="E34" s="232">
        <f>SUM('T12'!E34,'T13'!E34)</f>
        <v>6617</v>
      </c>
      <c r="F34" s="232">
        <f>SUM('T12'!F34,'T13'!F34)</f>
        <v>5208</v>
      </c>
      <c r="G34" s="232">
        <f>SUM('T12'!G34,'T13'!G34)</f>
        <v>14926</v>
      </c>
      <c r="H34" s="72" t="s">
        <v>34</v>
      </c>
      <c r="I34" s="135" t="s">
        <v>10</v>
      </c>
      <c r="S34" s="18" t="s">
        <v>53</v>
      </c>
      <c r="T34" s="245"/>
    </row>
    <row r="35" spans="1:21" s="18" customFormat="1">
      <c r="A35" s="77" t="s">
        <v>7</v>
      </c>
      <c r="B35" s="79" t="s">
        <v>35</v>
      </c>
      <c r="C35" s="79" t="s">
        <v>35</v>
      </c>
      <c r="D35" s="79">
        <f>SUM('T12'!D35,'T13'!D35)</f>
        <v>0</v>
      </c>
      <c r="E35" s="79">
        <f>SUM('T12'!E35,'T13'!E35)</f>
        <v>6352</v>
      </c>
      <c r="F35" s="79">
        <f>SUM('T12'!F35,'T13'!F35)</f>
        <v>10651</v>
      </c>
      <c r="G35" s="79">
        <f>SUM('T12'!G35,'T13'!G35)</f>
        <v>22139</v>
      </c>
      <c r="H35" s="79" t="s">
        <v>34</v>
      </c>
      <c r="I35" s="135" t="s">
        <v>11</v>
      </c>
      <c r="R35" s="22"/>
      <c r="S35" s="22" t="s">
        <v>19</v>
      </c>
      <c r="T35" s="245"/>
    </row>
    <row r="36" spans="1:21" ht="15.75">
      <c r="A36" s="12" t="s">
        <v>252</v>
      </c>
      <c r="B36" s="121"/>
      <c r="C36" s="122"/>
      <c r="D36" s="122"/>
      <c r="E36" s="122"/>
      <c r="F36" s="121"/>
      <c r="G36" s="121"/>
      <c r="H36" s="121"/>
      <c r="I36" s="14" t="s">
        <v>251</v>
      </c>
      <c r="L36" s="2" t="s">
        <v>4</v>
      </c>
      <c r="M36" s="2" t="s">
        <v>8</v>
      </c>
      <c r="R36"/>
      <c r="S36" s="49" t="s">
        <v>40</v>
      </c>
      <c r="T36" s="48" t="s">
        <v>5</v>
      </c>
      <c r="U36" s="48" t="s">
        <v>7</v>
      </c>
    </row>
    <row r="37" spans="1:21" s="18" customFormat="1">
      <c r="A37" s="69" t="s">
        <v>40</v>
      </c>
      <c r="B37" s="72" t="s">
        <v>35</v>
      </c>
      <c r="C37" s="72">
        <f>SUM('T12'!C37,'T13'!C37)</f>
        <v>18593</v>
      </c>
      <c r="D37" s="72">
        <f>SUM('T12'!D37,'T13'!D37)</f>
        <v>527030</v>
      </c>
      <c r="E37" s="72">
        <f>SUM('T12'!E37,'T13'!E37)</f>
        <v>62525</v>
      </c>
      <c r="F37" s="72">
        <f>SUM('T12'!F37,'T13'!F37)</f>
        <v>20162</v>
      </c>
      <c r="G37" s="72">
        <f>SUM('T12'!G37,'T13'!G37)</f>
        <v>70214</v>
      </c>
      <c r="H37" s="72" t="s">
        <v>34</v>
      </c>
      <c r="I37" s="244" t="s">
        <v>0</v>
      </c>
      <c r="K37" s="2"/>
      <c r="L37" s="2"/>
      <c r="M37" s="2"/>
      <c r="R37" s="245"/>
      <c r="S37" s="50" t="s">
        <v>0</v>
      </c>
      <c r="T37" s="261" t="s">
        <v>10</v>
      </c>
      <c r="U37" s="261" t="s">
        <v>11</v>
      </c>
    </row>
    <row r="38" spans="1:21" s="18" customFormat="1">
      <c r="A38" s="76" t="s">
        <v>5</v>
      </c>
      <c r="B38" s="72" t="s">
        <v>35</v>
      </c>
      <c r="C38" s="72">
        <f>SUM('T12'!C38,'T13'!C38)</f>
        <v>6355</v>
      </c>
      <c r="D38" s="72">
        <f>SUM('T12'!D38,'T13'!D38)</f>
        <v>241594</v>
      </c>
      <c r="E38" s="72">
        <f>SUM('T12'!E38,'T13'!E38)</f>
        <v>20646</v>
      </c>
      <c r="F38" s="72">
        <f>SUM('T12'!F38,'T13'!F38)</f>
        <v>5781</v>
      </c>
      <c r="G38" s="72">
        <f>SUM('T12'!G38,'T13'!G38)</f>
        <v>21201</v>
      </c>
      <c r="H38" s="72" t="s">
        <v>34</v>
      </c>
      <c r="I38" s="135" t="s">
        <v>10</v>
      </c>
      <c r="K38" s="18" t="s">
        <v>13</v>
      </c>
      <c r="L38" s="55">
        <f>(G10/G7)*100</f>
        <v>43.703146024219905</v>
      </c>
      <c r="M38" s="55">
        <f>100-L38</f>
        <v>56.296853975780095</v>
      </c>
      <c r="R38" s="18" t="s">
        <v>2</v>
      </c>
      <c r="S38" s="18">
        <v>18.399999999999999</v>
      </c>
      <c r="T38" s="18">
        <v>17.5</v>
      </c>
      <c r="U38" s="18">
        <v>18.8</v>
      </c>
    </row>
    <row r="39" spans="1:21" s="18" customFormat="1">
      <c r="A39" s="77" t="s">
        <v>7</v>
      </c>
      <c r="B39" s="72" t="s">
        <v>35</v>
      </c>
      <c r="C39" s="72">
        <f>SUM('T12'!C39,'T13'!C39)</f>
        <v>12238</v>
      </c>
      <c r="D39" s="72">
        <f>SUM('T12'!D39,'T13'!D39)</f>
        <v>285436</v>
      </c>
      <c r="E39" s="72">
        <f>SUM('T12'!E39,'T13'!E39)</f>
        <v>41879</v>
      </c>
      <c r="F39" s="72">
        <f>SUM('T12'!F39,'T13'!F39)</f>
        <v>14381</v>
      </c>
      <c r="G39" s="72">
        <f>SUM('T12'!G39,'T13'!G39)</f>
        <v>49013</v>
      </c>
      <c r="H39" s="72" t="s">
        <v>34</v>
      </c>
      <c r="I39" s="135" t="s">
        <v>11</v>
      </c>
      <c r="K39" s="18" t="s">
        <v>399</v>
      </c>
      <c r="L39" s="55">
        <f>(G50/G47)*100</f>
        <v>46.727384995368944</v>
      </c>
      <c r="M39" s="55">
        <f>100-L39</f>
        <v>53.272615004631056</v>
      </c>
      <c r="R39" s="18" t="s">
        <v>3</v>
      </c>
      <c r="S39" s="27">
        <f>((F17-F7)/F7)*100</f>
        <v>2.1608448415922012</v>
      </c>
      <c r="T39" s="27">
        <f>((F18-F8)/F8)*100</f>
        <v>13.002622377622378</v>
      </c>
      <c r="U39" s="55">
        <f>((F19-F9)/F9)*100</f>
        <v>-1.411188710490316</v>
      </c>
    </row>
    <row r="40" spans="1:21" s="18" customFormat="1">
      <c r="A40" s="69" t="s">
        <v>4</v>
      </c>
      <c r="B40" s="72" t="s">
        <v>35</v>
      </c>
      <c r="C40" s="72" t="s">
        <v>34</v>
      </c>
      <c r="D40" s="72">
        <f>SUM('T12'!D40,'T13'!D40)</f>
        <v>0</v>
      </c>
      <c r="E40" s="72">
        <f>SUM('T12'!E40,'T13'!E40)</f>
        <v>48493</v>
      </c>
      <c r="F40" s="72">
        <f>SUM('T12'!F40,'T13'!F40)</f>
        <v>3334</v>
      </c>
      <c r="G40" s="72">
        <f>SUM('T12'!G40,'T13'!G40)</f>
        <v>38173</v>
      </c>
      <c r="H40" s="72" t="s">
        <v>34</v>
      </c>
      <c r="I40" s="244" t="s">
        <v>6</v>
      </c>
      <c r="R40" s="18" t="s">
        <v>22</v>
      </c>
      <c r="S40" s="256">
        <f>((F27-F17)/F17)*100</f>
        <v>1.6539440203562339</v>
      </c>
      <c r="T40" s="27">
        <f>((F28-F18)/F18)*100</f>
        <v>5.086056855540515</v>
      </c>
      <c r="U40" s="55">
        <f>((F29-F19)/F19)*100</f>
        <v>0.35784707514788577</v>
      </c>
    </row>
    <row r="41" spans="1:21" s="18" customFormat="1">
      <c r="A41" s="76" t="s">
        <v>5</v>
      </c>
      <c r="B41" s="232" t="s">
        <v>35</v>
      </c>
      <c r="C41" s="232" t="s">
        <v>34</v>
      </c>
      <c r="D41" s="232">
        <f>SUM('T12'!D41,'T13'!D41)</f>
        <v>0</v>
      </c>
      <c r="E41" s="232">
        <f>SUM('T12'!E41,'T13'!E41)</f>
        <v>13723</v>
      </c>
      <c r="F41" s="232">
        <f>SUM('T12'!F41,'T13'!F41)</f>
        <v>226</v>
      </c>
      <c r="G41" s="232">
        <f>SUM('T12'!G41,'T13'!G41)</f>
        <v>8657</v>
      </c>
      <c r="H41" s="72" t="s">
        <v>34</v>
      </c>
      <c r="I41" s="135" t="s">
        <v>10</v>
      </c>
      <c r="R41" s="18" t="s">
        <v>251</v>
      </c>
      <c r="S41" s="256">
        <f>((F37-F27)/F27)*100</f>
        <v>5.1418439716312054</v>
      </c>
      <c r="T41" s="27">
        <f>((F38-F28)/F28)*100</f>
        <v>6.3857195436142806</v>
      </c>
      <c r="U41" s="247">
        <f>((F39-F29)/F29)*100</f>
        <v>4.6499781691165767</v>
      </c>
    </row>
    <row r="42" spans="1:21" s="18" customFormat="1">
      <c r="A42" s="77" t="s">
        <v>7</v>
      </c>
      <c r="B42" s="232" t="s">
        <v>35</v>
      </c>
      <c r="C42" s="232" t="s">
        <v>34</v>
      </c>
      <c r="D42" s="232">
        <f>SUM('T12'!D42,'T13'!D42)</f>
        <v>0</v>
      </c>
      <c r="E42" s="232">
        <f>SUM('T12'!E42,'T13'!E42)</f>
        <v>34770</v>
      </c>
      <c r="F42" s="232">
        <f>SUM('T12'!F42,'T13'!F42)</f>
        <v>3108</v>
      </c>
      <c r="G42" s="232">
        <f>SUM('T12'!G42,'T13'!G42)</f>
        <v>29516</v>
      </c>
      <c r="H42" s="72" t="s">
        <v>34</v>
      </c>
      <c r="I42" s="135" t="s">
        <v>11</v>
      </c>
    </row>
    <row r="43" spans="1:21" s="18" customFormat="1">
      <c r="A43" s="69" t="s">
        <v>8</v>
      </c>
      <c r="B43" s="72" t="s">
        <v>35</v>
      </c>
      <c r="C43" s="72" t="s">
        <v>34</v>
      </c>
      <c r="D43" s="72">
        <f>SUM('T12'!D43,'T13'!D43)</f>
        <v>0</v>
      </c>
      <c r="E43" s="72">
        <f>SUM('T12'!E43,'T13'!E43)</f>
        <v>14032</v>
      </c>
      <c r="F43" s="72">
        <f>SUM('T12'!F43,'T13'!F43)</f>
        <v>16828</v>
      </c>
      <c r="G43" s="72">
        <f>SUM('T12'!G43,'T13'!G43)</f>
        <v>32041</v>
      </c>
      <c r="H43" s="72" t="s">
        <v>34</v>
      </c>
      <c r="I43" s="244" t="s">
        <v>9</v>
      </c>
    </row>
    <row r="44" spans="1:21" s="18" customFormat="1">
      <c r="A44" s="76" t="s">
        <v>5</v>
      </c>
      <c r="B44" s="232" t="s">
        <v>35</v>
      </c>
      <c r="C44" s="232" t="s">
        <v>34</v>
      </c>
      <c r="D44" s="232">
        <f>SUM('T12'!D44,'T13'!D44)</f>
        <v>0</v>
      </c>
      <c r="E44" s="232">
        <f>SUM('T12'!E44,'T13'!E44)</f>
        <v>6923</v>
      </c>
      <c r="F44" s="232">
        <f>SUM('T12'!F44,'T13'!F44)</f>
        <v>5555</v>
      </c>
      <c r="G44" s="232">
        <f>SUM('T12'!G44,'T13'!G44)</f>
        <v>12544</v>
      </c>
      <c r="H44" s="72" t="s">
        <v>34</v>
      </c>
      <c r="I44" s="135" t="s">
        <v>10</v>
      </c>
      <c r="S44" s="18" t="s">
        <v>41</v>
      </c>
      <c r="T44" s="245"/>
    </row>
    <row r="45" spans="1:21" s="18" customFormat="1">
      <c r="A45" s="77" t="s">
        <v>7</v>
      </c>
      <c r="B45" s="79" t="s">
        <v>35</v>
      </c>
      <c r="C45" s="79" t="s">
        <v>34</v>
      </c>
      <c r="D45" s="79">
        <f>SUM('T12'!D45,'T13'!D45)</f>
        <v>0</v>
      </c>
      <c r="E45" s="79">
        <f>SUM('T12'!E45,'T13'!E45)</f>
        <v>7109</v>
      </c>
      <c r="F45" s="79">
        <f>SUM('T12'!F45,'T13'!F45)</f>
        <v>11273</v>
      </c>
      <c r="G45" s="79">
        <f>SUM('T12'!G45,'T13'!G45)</f>
        <v>19497</v>
      </c>
      <c r="H45" s="79" t="s">
        <v>34</v>
      </c>
      <c r="I45" s="135" t="s">
        <v>11</v>
      </c>
      <c r="K45" s="2"/>
      <c r="L45" s="2" t="s">
        <v>5</v>
      </c>
      <c r="M45" s="2" t="s">
        <v>7</v>
      </c>
      <c r="R45" s="22"/>
      <c r="S45" s="22" t="s">
        <v>20</v>
      </c>
      <c r="T45" s="245"/>
    </row>
    <row r="46" spans="1:21" s="18" customFormat="1" ht="15.75">
      <c r="A46" s="12" t="s">
        <v>399</v>
      </c>
      <c r="B46" s="121"/>
      <c r="C46" s="122"/>
      <c r="D46" s="122"/>
      <c r="E46" s="122"/>
      <c r="F46" s="121"/>
      <c r="G46" s="121"/>
      <c r="H46" s="121"/>
      <c r="I46" s="14" t="s">
        <v>400</v>
      </c>
      <c r="K46" s="2"/>
      <c r="L46" s="2"/>
      <c r="M46" s="2"/>
      <c r="R46" s="22"/>
      <c r="S46" s="22"/>
      <c r="T46" s="245"/>
    </row>
    <row r="47" spans="1:21" s="18" customFormat="1">
      <c r="A47" s="69" t="s">
        <v>40</v>
      </c>
      <c r="B47" s="72" t="s">
        <v>34</v>
      </c>
      <c r="C47" s="72">
        <f>SUM('T12'!C47,'T13'!C47)</f>
        <v>19073</v>
      </c>
      <c r="D47" s="72">
        <f>SUM('T12'!D47,'T13'!D47)</f>
        <v>519950</v>
      </c>
      <c r="E47" s="72">
        <f>SUM('T12'!E47,'T13'!E47)</f>
        <v>63411</v>
      </c>
      <c r="F47" s="72">
        <f>'T12'!F47+'T13'!F47</f>
        <v>21553</v>
      </c>
      <c r="G47" s="72">
        <f>'T12'!G47+'T13'!G47</f>
        <v>71258</v>
      </c>
      <c r="H47" s="72">
        <f>SUM(B47:G47)</f>
        <v>695245</v>
      </c>
      <c r="I47" s="244" t="s">
        <v>0</v>
      </c>
      <c r="K47" s="18" t="s">
        <v>13</v>
      </c>
      <c r="L47" s="55">
        <f>D8/D7*100</f>
        <v>48.918272295362023</v>
      </c>
      <c r="M47" s="55">
        <f>100-L47</f>
        <v>51.081727704637977</v>
      </c>
      <c r="R47" s="22"/>
      <c r="S47" s="22"/>
      <c r="T47" s="245"/>
    </row>
    <row r="48" spans="1:21" s="18" customFormat="1">
      <c r="A48" s="76" t="s">
        <v>5</v>
      </c>
      <c r="B48" s="72" t="s">
        <v>34</v>
      </c>
      <c r="C48" s="72"/>
      <c r="D48" s="72">
        <f>SUM('T12'!D48,'T13'!D48)</f>
        <v>237035</v>
      </c>
      <c r="E48" s="72">
        <f>SUM('T12'!E48,'T13'!E48)</f>
        <v>20417</v>
      </c>
      <c r="F48" s="72">
        <f>'T12'!F48+'T13'!F48</f>
        <v>6614</v>
      </c>
      <c r="G48" s="72">
        <f>'T12'!G48+'T13'!G48</f>
        <v>21291</v>
      </c>
      <c r="H48" s="72"/>
      <c r="I48" s="135" t="s">
        <v>10</v>
      </c>
      <c r="K48" s="18" t="s">
        <v>399</v>
      </c>
      <c r="L48" s="55">
        <f>D48/D47*100</f>
        <v>45.588037311279933</v>
      </c>
      <c r="M48" s="55">
        <f>100-L48</f>
        <v>54.411962688720067</v>
      </c>
      <c r="R48" s="22"/>
      <c r="S48" s="22"/>
      <c r="T48" s="245"/>
    </row>
    <row r="49" spans="1:20" s="18" customFormat="1">
      <c r="A49" s="77" t="s">
        <v>7</v>
      </c>
      <c r="B49" s="72" t="s">
        <v>34</v>
      </c>
      <c r="C49" s="72"/>
      <c r="D49" s="72">
        <f>SUM('T12'!D49,'T13'!D49)</f>
        <v>282915</v>
      </c>
      <c r="E49" s="72">
        <f>SUM('T12'!E49,'T13'!E49)</f>
        <v>42994</v>
      </c>
      <c r="F49" s="72">
        <f>'T12'!F49+'T13'!F49</f>
        <v>14939</v>
      </c>
      <c r="G49" s="72">
        <f>'T12'!G49+'T13'!G49</f>
        <v>49967</v>
      </c>
      <c r="H49" s="72"/>
      <c r="I49" s="135" t="s">
        <v>11</v>
      </c>
      <c r="R49" s="22"/>
      <c r="S49" s="22"/>
      <c r="T49" s="245"/>
    </row>
    <row r="50" spans="1:20" s="18" customFormat="1">
      <c r="A50" s="69" t="s">
        <v>4</v>
      </c>
      <c r="B50" s="72" t="s">
        <v>34</v>
      </c>
      <c r="C50" s="72"/>
      <c r="D50" s="72" t="s">
        <v>34</v>
      </c>
      <c r="E50" s="72">
        <f>SUM('T12'!E50,'T13'!E50)</f>
        <v>48255</v>
      </c>
      <c r="F50" s="72">
        <f>'T12'!F50+'T13'!F50</f>
        <v>3347</v>
      </c>
      <c r="G50" s="72">
        <f>'T12'!G50+'T13'!G50</f>
        <v>33297</v>
      </c>
      <c r="H50" s="72"/>
      <c r="I50" s="244" t="s">
        <v>6</v>
      </c>
      <c r="R50" s="22"/>
      <c r="S50" s="22"/>
      <c r="T50" s="245"/>
    </row>
    <row r="51" spans="1:20" s="18" customFormat="1">
      <c r="A51" s="76" t="s">
        <v>5</v>
      </c>
      <c r="B51" s="232" t="s">
        <v>34</v>
      </c>
      <c r="C51" s="232"/>
      <c r="D51" s="232" t="s">
        <v>34</v>
      </c>
      <c r="E51" s="232">
        <f>SUM('T12'!E51,'T13'!E51)</f>
        <v>13546</v>
      </c>
      <c r="F51" s="232">
        <f>'T12'!F51+'T13'!F51</f>
        <v>239</v>
      </c>
      <c r="G51" s="232">
        <f>'T12'!G51+'T13'!G51</f>
        <v>6066</v>
      </c>
      <c r="H51" s="72"/>
      <c r="I51" s="135" t="s">
        <v>10</v>
      </c>
      <c r="R51" s="22"/>
      <c r="S51" s="22"/>
      <c r="T51" s="245"/>
    </row>
    <row r="52" spans="1:20" s="18" customFormat="1">
      <c r="A52" s="77" t="s">
        <v>7</v>
      </c>
      <c r="B52" s="232" t="s">
        <v>34</v>
      </c>
      <c r="C52" s="232"/>
      <c r="D52" s="232" t="s">
        <v>34</v>
      </c>
      <c r="E52" s="232">
        <f>SUM('T12'!E52,'T13'!E52)</f>
        <v>34709</v>
      </c>
      <c r="F52" s="232">
        <f>'T12'!F52+'T13'!F52</f>
        <v>3108</v>
      </c>
      <c r="G52" s="232">
        <f>'T12'!G52+'T13'!G52</f>
        <v>27231</v>
      </c>
      <c r="H52" s="72"/>
      <c r="I52" s="135" t="s">
        <v>11</v>
      </c>
      <c r="R52" s="22"/>
      <c r="S52" s="22"/>
      <c r="T52" s="245"/>
    </row>
    <row r="53" spans="1:20" s="18" customFormat="1">
      <c r="A53" s="69" t="s">
        <v>8</v>
      </c>
      <c r="B53" s="72" t="s">
        <v>34</v>
      </c>
      <c r="C53" s="72"/>
      <c r="D53" s="72" t="s">
        <v>34</v>
      </c>
      <c r="E53" s="72">
        <f>SUM('T12'!E53,'T13'!E53)</f>
        <v>15156</v>
      </c>
      <c r="F53" s="72">
        <f>'T12'!F53+'T13'!F53</f>
        <v>18206</v>
      </c>
      <c r="G53" s="72">
        <f>'T12'!G53+'T13'!G53</f>
        <v>37961</v>
      </c>
      <c r="H53" s="72"/>
      <c r="I53" s="244" t="s">
        <v>9</v>
      </c>
      <c r="R53" s="22"/>
      <c r="S53" s="22"/>
      <c r="T53" s="245"/>
    </row>
    <row r="54" spans="1:20" s="18" customFormat="1">
      <c r="A54" s="76" t="s">
        <v>5</v>
      </c>
      <c r="B54" s="232" t="s">
        <v>34</v>
      </c>
      <c r="C54" s="232"/>
      <c r="D54" s="232" t="s">
        <v>34</v>
      </c>
      <c r="E54" s="232">
        <f>SUM('T12'!E54,'T13'!E54)</f>
        <v>6871</v>
      </c>
      <c r="F54" s="232">
        <f>'T12'!F54+'T13'!F54</f>
        <v>6375</v>
      </c>
      <c r="G54" s="232">
        <f>'T12'!G54+'T13'!G54</f>
        <v>15225</v>
      </c>
      <c r="H54" s="72"/>
      <c r="I54" s="135" t="s">
        <v>10</v>
      </c>
      <c r="R54" s="22"/>
      <c r="S54" s="22"/>
      <c r="T54" s="245"/>
    </row>
    <row r="55" spans="1:20" s="18" customFormat="1">
      <c r="A55" s="77" t="s">
        <v>7</v>
      </c>
      <c r="B55" s="232" t="s">
        <v>34</v>
      </c>
      <c r="C55" s="79"/>
      <c r="D55" s="79" t="s">
        <v>34</v>
      </c>
      <c r="E55" s="232">
        <f>SUM('T12'!E55,'T13'!E55)</f>
        <v>8285</v>
      </c>
      <c r="F55" s="232">
        <f>'T12'!F55+'T13'!F55</f>
        <v>11831</v>
      </c>
      <c r="G55" s="232">
        <f>'T12'!G55+'T13'!G55</f>
        <v>22736</v>
      </c>
      <c r="H55" s="79"/>
      <c r="I55" s="135" t="s">
        <v>11</v>
      </c>
      <c r="R55" s="22"/>
      <c r="S55" s="22"/>
      <c r="T55" s="245"/>
    </row>
    <row r="56" spans="1:20" s="18" customFormat="1" ht="15.75">
      <c r="A56" s="12" t="s">
        <v>406</v>
      </c>
      <c r="B56" s="121"/>
      <c r="C56" s="122"/>
      <c r="D56" s="122"/>
      <c r="E56" s="122"/>
      <c r="F56" s="121"/>
      <c r="G56" s="121"/>
      <c r="H56" s="121"/>
      <c r="I56" s="14" t="s">
        <v>407</v>
      </c>
      <c r="R56" s="22"/>
      <c r="S56" s="22"/>
      <c r="T56" s="245"/>
    </row>
    <row r="57" spans="1:20" s="18" customFormat="1">
      <c r="A57" s="69" t="s">
        <v>40</v>
      </c>
      <c r="B57" s="72"/>
      <c r="C57" s="72"/>
      <c r="D57" s="72">
        <f>SUM('T12'!D57,'T13'!D57)</f>
        <v>512504</v>
      </c>
      <c r="E57" s="72">
        <f>SUM('T12'!E57,'T13'!E57)</f>
        <v>63430</v>
      </c>
      <c r="F57" s="72">
        <f>SUM('T12'!F57,'T13'!F57)</f>
        <v>22328</v>
      </c>
      <c r="G57" s="72">
        <f>SUM('T12'!G57,'T13'!G57)</f>
        <v>73421</v>
      </c>
      <c r="H57" s="72"/>
      <c r="I57" s="244" t="s">
        <v>0</v>
      </c>
      <c r="R57" s="22"/>
      <c r="S57" s="22"/>
      <c r="T57" s="245"/>
    </row>
    <row r="58" spans="1:20" s="18" customFormat="1">
      <c r="A58" s="76" t="s">
        <v>5</v>
      </c>
      <c r="B58" s="72"/>
      <c r="C58" s="72"/>
      <c r="D58" s="72">
        <f>SUM('T12'!D58,'T13'!D58)</f>
        <v>233798</v>
      </c>
      <c r="E58" s="72">
        <f>SUM('T12'!E58,'T13'!E58)</f>
        <v>19909</v>
      </c>
      <c r="F58" s="72">
        <f>SUM('T12'!F58,'T13'!F58)</f>
        <v>6966</v>
      </c>
      <c r="G58" s="72">
        <f>SUM('T12'!G58,'T13'!G58)</f>
        <v>21902</v>
      </c>
      <c r="H58" s="72"/>
      <c r="I58" s="135" t="s">
        <v>10</v>
      </c>
      <c r="R58" s="22"/>
      <c r="S58" s="22"/>
      <c r="T58" s="245"/>
    </row>
    <row r="59" spans="1:20" s="18" customFormat="1">
      <c r="A59" s="77" t="s">
        <v>7</v>
      </c>
      <c r="B59" s="72"/>
      <c r="C59" s="72"/>
      <c r="D59" s="72">
        <f>SUM('T12'!D59,'T13'!D59)</f>
        <v>278706</v>
      </c>
      <c r="E59" s="72">
        <f>SUM('T12'!E59,'T13'!E59)</f>
        <v>43521</v>
      </c>
      <c r="F59" s="72">
        <f>SUM('T12'!F59,'T13'!F59)</f>
        <v>15362</v>
      </c>
      <c r="G59" s="72">
        <f>SUM('T12'!G59,'T13'!G59)</f>
        <v>51519</v>
      </c>
      <c r="H59" s="72"/>
      <c r="I59" s="135" t="s">
        <v>11</v>
      </c>
      <c r="R59" s="22"/>
      <c r="S59" s="22"/>
      <c r="T59" s="245"/>
    </row>
    <row r="60" spans="1:20" s="18" customFormat="1">
      <c r="A60" s="69" t="s">
        <v>4</v>
      </c>
      <c r="B60" s="72"/>
      <c r="C60" s="72"/>
      <c r="D60" s="72" t="s">
        <v>34</v>
      </c>
      <c r="E60" s="72">
        <f>SUM('T12'!E60,'T13'!E60)</f>
        <v>48699</v>
      </c>
      <c r="F60" s="72">
        <f>SUM('T12'!F60,'T13'!F60)</f>
        <v>3202</v>
      </c>
      <c r="G60" s="72">
        <f>SUM('T12'!G60,'T13'!G60)</f>
        <v>35437</v>
      </c>
      <c r="H60" s="72"/>
      <c r="I60" s="244" t="s">
        <v>6</v>
      </c>
      <c r="R60" s="22"/>
      <c r="S60" s="22"/>
      <c r="T60" s="245"/>
    </row>
    <row r="61" spans="1:20" s="18" customFormat="1">
      <c r="A61" s="76" t="s">
        <v>5</v>
      </c>
      <c r="B61" s="232"/>
      <c r="C61" s="232"/>
      <c r="D61" s="232" t="s">
        <v>34</v>
      </c>
      <c r="E61" s="232">
        <f>SUM('T12'!E61,'T13'!E61)</f>
        <v>13424</v>
      </c>
      <c r="F61" s="232">
        <f>SUM('T12'!F61,'T13'!F61)</f>
        <v>233</v>
      </c>
      <c r="G61" s="232">
        <f>SUM('T12'!G61,'T13'!G61)</f>
        <v>6636</v>
      </c>
      <c r="H61" s="72"/>
      <c r="I61" s="135" t="s">
        <v>10</v>
      </c>
      <c r="R61" s="22"/>
      <c r="S61" s="22"/>
      <c r="T61" s="245"/>
    </row>
    <row r="62" spans="1:20" s="18" customFormat="1">
      <c r="A62" s="77" t="s">
        <v>7</v>
      </c>
      <c r="B62" s="232"/>
      <c r="C62" s="232"/>
      <c r="D62" s="232" t="s">
        <v>34</v>
      </c>
      <c r="E62" s="232">
        <f>SUM('T12'!E62,'T13'!E62)</f>
        <v>35275</v>
      </c>
      <c r="F62" s="232">
        <f>SUM('T12'!F62,'T13'!F62)</f>
        <v>2969</v>
      </c>
      <c r="G62" s="232">
        <f>SUM('T12'!G62,'T13'!G62)</f>
        <v>28801</v>
      </c>
      <c r="H62" s="72"/>
      <c r="I62" s="135" t="s">
        <v>11</v>
      </c>
      <c r="R62" s="22"/>
      <c r="S62" s="22"/>
      <c r="T62" s="245"/>
    </row>
    <row r="63" spans="1:20" s="18" customFormat="1">
      <c r="A63" s="69" t="s">
        <v>8</v>
      </c>
      <c r="B63" s="72"/>
      <c r="C63" s="72"/>
      <c r="D63" s="72" t="s">
        <v>34</v>
      </c>
      <c r="E63" s="72">
        <f>SUM('T12'!E63,'T13'!E63)</f>
        <v>14731</v>
      </c>
      <c r="F63" s="72">
        <f>SUM('T12'!F63,'T13'!F63)</f>
        <v>19126</v>
      </c>
      <c r="G63" s="72">
        <f>SUM('T12'!G63,'T13'!G63)</f>
        <v>37984</v>
      </c>
      <c r="H63" s="72"/>
      <c r="I63" s="244" t="s">
        <v>9</v>
      </c>
      <c r="R63" s="22"/>
      <c r="S63" s="22"/>
      <c r="T63" s="245"/>
    </row>
    <row r="64" spans="1:20" s="18" customFormat="1">
      <c r="A64" s="76" t="s">
        <v>5</v>
      </c>
      <c r="B64" s="232"/>
      <c r="C64" s="232"/>
      <c r="D64" s="232" t="s">
        <v>34</v>
      </c>
      <c r="E64" s="232">
        <f>SUM('T12'!E64,'T13'!E64)</f>
        <v>6485</v>
      </c>
      <c r="F64" s="232">
        <f>SUM('T12'!F64,'T13'!F64)</f>
        <v>6733</v>
      </c>
      <c r="G64" s="232">
        <f>SUM('T12'!G64,'T13'!G64)</f>
        <v>15266</v>
      </c>
      <c r="H64" s="72"/>
      <c r="I64" s="135" t="s">
        <v>10</v>
      </c>
      <c r="R64" s="22"/>
      <c r="S64" s="22"/>
      <c r="T64" s="245"/>
    </row>
    <row r="65" spans="1:21" s="18" customFormat="1" ht="15.75" thickBot="1">
      <c r="A65" s="80" t="s">
        <v>7</v>
      </c>
      <c r="B65" s="81"/>
      <c r="C65" s="81"/>
      <c r="D65" s="81" t="s">
        <v>34</v>
      </c>
      <c r="E65" s="81">
        <f>SUM('T12'!E65,'T13'!E65)</f>
        <v>8246</v>
      </c>
      <c r="F65" s="81">
        <f>SUM('T12'!F65,'T13'!F65)</f>
        <v>12393</v>
      </c>
      <c r="G65" s="81">
        <f>SUM('T12'!G65,'T13'!G65)</f>
        <v>22718</v>
      </c>
      <c r="H65" s="81"/>
      <c r="I65" s="136" t="s">
        <v>11</v>
      </c>
      <c r="R65" s="22"/>
      <c r="S65" s="22"/>
      <c r="T65" s="245"/>
    </row>
    <row r="66" spans="1:21" s="253" customFormat="1" ht="30" customHeight="1" thickTop="1">
      <c r="A66" s="228" t="s">
        <v>354</v>
      </c>
      <c r="B66" s="228"/>
      <c r="C66" s="228"/>
      <c r="D66" s="228"/>
      <c r="E66" s="228"/>
      <c r="F66" s="228"/>
      <c r="G66" s="228"/>
      <c r="H66" s="228"/>
      <c r="I66" s="228"/>
      <c r="K66" s="225"/>
      <c r="L66" s="225"/>
      <c r="M66" s="225"/>
      <c r="S66" s="49" t="s">
        <v>40</v>
      </c>
      <c r="T66" s="48" t="s">
        <v>5</v>
      </c>
      <c r="U66" s="48" t="s">
        <v>7</v>
      </c>
    </row>
    <row r="67" spans="1:21" s="254" customFormat="1" ht="30" customHeight="1">
      <c r="A67" s="229" t="s">
        <v>355</v>
      </c>
      <c r="B67" s="229"/>
      <c r="C67" s="229"/>
      <c r="D67" s="229"/>
      <c r="E67" s="229"/>
      <c r="F67" s="229"/>
      <c r="G67" s="229"/>
      <c r="H67" s="229"/>
      <c r="I67" s="229"/>
      <c r="M67" s="227"/>
      <c r="N67" s="255"/>
      <c r="S67" s="50" t="s">
        <v>0</v>
      </c>
      <c r="T67" s="392" t="s">
        <v>10</v>
      </c>
      <c r="U67" s="392" t="s">
        <v>11</v>
      </c>
    </row>
    <row r="68" spans="1:21">
      <c r="R68" s="253" t="s">
        <v>2</v>
      </c>
      <c r="S68" s="24">
        <v>5</v>
      </c>
      <c r="T68" s="2">
        <v>6.4</v>
      </c>
      <c r="U68" s="2">
        <v>4.2</v>
      </c>
    </row>
    <row r="69" spans="1:21">
      <c r="R69" s="254" t="s">
        <v>3</v>
      </c>
      <c r="S69" s="24">
        <f>((G17-G7)/(G7))*100</f>
        <v>4.8503876465688478</v>
      </c>
      <c r="T69" s="24">
        <v>4.7</v>
      </c>
      <c r="U69" s="24">
        <v>4.9000000000000004</v>
      </c>
    </row>
    <row r="70" spans="1:21">
      <c r="R70" s="2" t="s">
        <v>22</v>
      </c>
      <c r="S70" s="24">
        <f>((G27-G17)/(G17))*100</f>
        <v>3.1104864336348079</v>
      </c>
      <c r="T70" s="24">
        <v>2.5</v>
      </c>
      <c r="U70" s="24">
        <v>3.4</v>
      </c>
    </row>
    <row r="71" spans="1:21">
      <c r="R71" s="2" t="s">
        <v>251</v>
      </c>
      <c r="S71" s="24">
        <f>((G37-G27)/(G27))*100</f>
        <v>4.033070586143543</v>
      </c>
      <c r="T71" s="24">
        <v>3.6</v>
      </c>
      <c r="U71" s="24">
        <v>4.2</v>
      </c>
    </row>
    <row r="72" spans="1:21">
      <c r="S72" s="24"/>
    </row>
    <row r="73" spans="1:21">
      <c r="S73" s="24"/>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35" max="8" man="1"/>
    <brk id="65" max="8" man="1"/>
  </rowBreaks>
  <colBreaks count="1" manualBreakCount="1">
    <brk id="1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rightToLeft="1" view="pageBreakPreview" topLeftCell="A40" zoomScaleNormal="100" zoomScaleSheetLayoutView="100" workbookViewId="0">
      <selection activeCell="E24" sqref="E24"/>
    </sheetView>
  </sheetViews>
  <sheetFormatPr defaultRowHeight="15"/>
  <cols>
    <col min="1" max="1" width="13.7109375" customWidth="1"/>
    <col min="2" max="7" width="9.7109375" customWidth="1"/>
    <col min="8" max="8" width="12.7109375" customWidth="1"/>
    <col min="9" max="9" width="13.7109375" customWidth="1"/>
    <col min="13" max="13" width="8.42578125" customWidth="1"/>
    <col min="14" max="14" width="9.5703125" customWidth="1"/>
  </cols>
  <sheetData>
    <row r="1" spans="1:19" s="253" customFormat="1" ht="17.25">
      <c r="A1" s="228" t="s">
        <v>136</v>
      </c>
      <c r="B1" s="228"/>
      <c r="C1" s="228"/>
      <c r="D1" s="228"/>
      <c r="E1" s="228"/>
      <c r="F1" s="228"/>
      <c r="G1" s="228"/>
      <c r="H1" s="228"/>
      <c r="I1" s="228"/>
      <c r="K1" s="225"/>
      <c r="L1" s="225"/>
    </row>
    <row r="2" spans="1:19" s="254" customFormat="1" ht="15.75">
      <c r="A2" s="229" t="s">
        <v>213</v>
      </c>
      <c r="B2" s="229"/>
      <c r="C2" s="229"/>
      <c r="D2" s="229"/>
      <c r="E2" s="229"/>
      <c r="F2" s="229"/>
      <c r="G2" s="229"/>
      <c r="H2" s="229"/>
      <c r="I2" s="229"/>
      <c r="M2" s="255"/>
    </row>
    <row r="3" spans="1:19" ht="14.25" customHeight="1">
      <c r="A3" s="10" t="s">
        <v>36</v>
      </c>
      <c r="B3" s="9"/>
      <c r="C3" s="4"/>
      <c r="D3" s="4"/>
      <c r="E3" s="8"/>
      <c r="F3" s="5"/>
      <c r="G3" s="5"/>
      <c r="H3" s="5"/>
      <c r="I3" s="11" t="s">
        <v>37</v>
      </c>
    </row>
    <row r="4" spans="1:19" ht="24" customHeight="1">
      <c r="A4" s="439" t="s">
        <v>15</v>
      </c>
      <c r="B4" s="215" t="s">
        <v>46</v>
      </c>
      <c r="C4" s="215" t="s">
        <v>45</v>
      </c>
      <c r="D4" s="215" t="s">
        <v>255</v>
      </c>
      <c r="E4" s="215" t="s">
        <v>43</v>
      </c>
      <c r="F4" s="215" t="s">
        <v>42</v>
      </c>
      <c r="G4" s="215" t="s">
        <v>41</v>
      </c>
      <c r="H4" s="440" t="s">
        <v>309</v>
      </c>
      <c r="I4" s="438" t="s">
        <v>16</v>
      </c>
    </row>
    <row r="5" spans="1:19" ht="24" customHeight="1">
      <c r="A5" s="439"/>
      <c r="B5" s="216" t="s">
        <v>38</v>
      </c>
      <c r="C5" s="216" t="s">
        <v>17</v>
      </c>
      <c r="D5" s="216" t="s">
        <v>256</v>
      </c>
      <c r="E5" s="216" t="s">
        <v>18</v>
      </c>
      <c r="F5" s="216" t="s">
        <v>19</v>
      </c>
      <c r="G5" s="216" t="s">
        <v>20</v>
      </c>
      <c r="H5" s="440"/>
      <c r="I5" s="438"/>
    </row>
    <row r="6" spans="1:19" ht="15.75">
      <c r="A6" s="12" t="s">
        <v>13</v>
      </c>
      <c r="B6" s="122"/>
      <c r="C6" s="122"/>
      <c r="D6" s="122"/>
      <c r="E6" s="122"/>
      <c r="F6" s="121"/>
      <c r="G6" s="121"/>
      <c r="H6" s="121"/>
      <c r="I6" s="15" t="s">
        <v>2</v>
      </c>
    </row>
    <row r="7" spans="1:19" s="245" customFormat="1">
      <c r="A7" s="69" t="s">
        <v>40</v>
      </c>
      <c r="B7" s="72" t="s">
        <v>35</v>
      </c>
      <c r="C7" s="72">
        <v>143</v>
      </c>
      <c r="D7" s="72">
        <v>7899</v>
      </c>
      <c r="E7" s="72" t="s">
        <v>35</v>
      </c>
      <c r="F7" s="72" t="s">
        <v>35</v>
      </c>
      <c r="G7" s="72">
        <v>3545</v>
      </c>
      <c r="H7" s="72" t="s">
        <v>35</v>
      </c>
      <c r="I7" s="244" t="s">
        <v>0</v>
      </c>
    </row>
    <row r="8" spans="1:19" s="245" customFormat="1">
      <c r="A8" s="76" t="s">
        <v>5</v>
      </c>
      <c r="B8" s="72" t="s">
        <v>35</v>
      </c>
      <c r="C8" s="72">
        <v>55</v>
      </c>
      <c r="D8" s="72" t="s">
        <v>49</v>
      </c>
      <c r="E8" s="72" t="s">
        <v>35</v>
      </c>
      <c r="F8" s="72" t="s">
        <v>35</v>
      </c>
      <c r="G8" s="72">
        <v>2012</v>
      </c>
      <c r="H8" s="72" t="s">
        <v>35</v>
      </c>
      <c r="I8" s="135" t="s">
        <v>10</v>
      </c>
    </row>
    <row r="9" spans="1:19" s="245" customFormat="1">
      <c r="A9" s="77" t="s">
        <v>7</v>
      </c>
      <c r="B9" s="72" t="s">
        <v>35</v>
      </c>
      <c r="C9" s="72">
        <v>88</v>
      </c>
      <c r="D9" s="72">
        <v>7899</v>
      </c>
      <c r="E9" s="72" t="s">
        <v>35</v>
      </c>
      <c r="F9" s="72" t="s">
        <v>35</v>
      </c>
      <c r="G9" s="72">
        <v>1533</v>
      </c>
      <c r="H9" s="72" t="s">
        <v>35</v>
      </c>
      <c r="I9" s="135" t="s">
        <v>11</v>
      </c>
    </row>
    <row r="10" spans="1:19" s="245" customFormat="1">
      <c r="A10" s="69" t="s">
        <v>4</v>
      </c>
      <c r="B10" s="72" t="s">
        <v>35</v>
      </c>
      <c r="C10" s="72">
        <v>137</v>
      </c>
      <c r="D10" s="72">
        <v>7894</v>
      </c>
      <c r="E10" s="72" t="s">
        <v>35</v>
      </c>
      <c r="F10" s="72" t="s">
        <v>35</v>
      </c>
      <c r="G10" s="72">
        <v>45</v>
      </c>
      <c r="H10" s="72" t="s">
        <v>35</v>
      </c>
      <c r="I10" s="244" t="s">
        <v>6</v>
      </c>
      <c r="N10" s="18"/>
      <c r="O10" s="18" t="s">
        <v>51</v>
      </c>
      <c r="P10" s="18" t="s">
        <v>45</v>
      </c>
      <c r="Q10" s="18" t="s">
        <v>44</v>
      </c>
      <c r="R10" s="18" t="s">
        <v>53</v>
      </c>
      <c r="S10" s="18" t="s">
        <v>41</v>
      </c>
    </row>
    <row r="11" spans="1:19" s="245" customFormat="1">
      <c r="A11" s="406" t="s">
        <v>5</v>
      </c>
      <c r="B11" s="232" t="s">
        <v>35</v>
      </c>
      <c r="C11" s="232">
        <v>53</v>
      </c>
      <c r="D11" s="232" t="s">
        <v>49</v>
      </c>
      <c r="E11" s="232" t="s">
        <v>35</v>
      </c>
      <c r="F11" s="232" t="s">
        <v>35</v>
      </c>
      <c r="G11" s="232">
        <v>38</v>
      </c>
      <c r="H11" s="232" t="s">
        <v>35</v>
      </c>
      <c r="I11" s="135" t="s">
        <v>10</v>
      </c>
      <c r="N11" s="18"/>
      <c r="O11" s="22" t="s">
        <v>38</v>
      </c>
      <c r="P11" s="22" t="s">
        <v>17</v>
      </c>
      <c r="Q11" s="22" t="s">
        <v>39</v>
      </c>
      <c r="R11" s="22" t="s">
        <v>19</v>
      </c>
      <c r="S11" s="22" t="s">
        <v>20</v>
      </c>
    </row>
    <row r="12" spans="1:19" s="245" customFormat="1">
      <c r="A12" s="77" t="s">
        <v>7</v>
      </c>
      <c r="B12" s="232" t="s">
        <v>35</v>
      </c>
      <c r="C12" s="232">
        <v>84</v>
      </c>
      <c r="D12" s="232">
        <v>7894</v>
      </c>
      <c r="E12" s="232" t="s">
        <v>35</v>
      </c>
      <c r="F12" s="232" t="s">
        <v>35</v>
      </c>
      <c r="G12" s="232">
        <v>7</v>
      </c>
      <c r="H12" s="232" t="s">
        <v>35</v>
      </c>
      <c r="I12" s="135" t="s">
        <v>11</v>
      </c>
      <c r="N12" s="262" t="s">
        <v>12</v>
      </c>
      <c r="O12" s="27">
        <v>1.6</v>
      </c>
      <c r="P12" s="246">
        <v>0.18</v>
      </c>
      <c r="Q12" s="27">
        <v>10.199999999999999</v>
      </c>
      <c r="R12" s="246">
        <v>0.23</v>
      </c>
      <c r="S12" s="27">
        <v>3.4</v>
      </c>
    </row>
    <row r="13" spans="1:19" s="245" customFormat="1">
      <c r="A13" s="69" t="s">
        <v>8</v>
      </c>
      <c r="B13" s="72" t="s">
        <v>35</v>
      </c>
      <c r="C13" s="72">
        <v>6</v>
      </c>
      <c r="D13" s="72">
        <v>5</v>
      </c>
      <c r="E13" s="72" t="s">
        <v>35</v>
      </c>
      <c r="F13" s="72" t="s">
        <v>35</v>
      </c>
      <c r="G13" s="72">
        <v>3500</v>
      </c>
      <c r="H13" s="72" t="s">
        <v>35</v>
      </c>
      <c r="I13" s="244" t="s">
        <v>9</v>
      </c>
      <c r="N13" s="262" t="s">
        <v>13</v>
      </c>
      <c r="O13" s="268" t="s">
        <v>34</v>
      </c>
      <c r="P13" s="247">
        <v>0.14000000000000001</v>
      </c>
      <c r="Q13" s="55">
        <v>7.9</v>
      </c>
      <c r="R13" s="55"/>
      <c r="S13" s="55">
        <v>3.5</v>
      </c>
    </row>
    <row r="14" spans="1:19" s="245" customFormat="1">
      <c r="A14" s="76" t="s">
        <v>5</v>
      </c>
      <c r="B14" s="232" t="s">
        <v>35</v>
      </c>
      <c r="C14" s="232">
        <v>2</v>
      </c>
      <c r="D14" s="232" t="s">
        <v>49</v>
      </c>
      <c r="E14" s="232" t="s">
        <v>35</v>
      </c>
      <c r="F14" s="232" t="s">
        <v>35</v>
      </c>
      <c r="G14" s="232">
        <v>1974</v>
      </c>
      <c r="H14" s="232" t="s">
        <v>35</v>
      </c>
      <c r="I14" s="135" t="s">
        <v>10</v>
      </c>
      <c r="N14" s="262" t="s">
        <v>14</v>
      </c>
      <c r="O14" s="268" t="s">
        <v>34</v>
      </c>
      <c r="P14" s="247">
        <v>0.15</v>
      </c>
      <c r="Q14" s="55">
        <v>2.6</v>
      </c>
      <c r="R14" s="55">
        <v>2.8</v>
      </c>
      <c r="S14" s="55">
        <v>3.5</v>
      </c>
    </row>
    <row r="15" spans="1:19" s="245" customFormat="1">
      <c r="A15" s="77" t="s">
        <v>7</v>
      </c>
      <c r="B15" s="232" t="s">
        <v>35</v>
      </c>
      <c r="C15" s="232">
        <v>4</v>
      </c>
      <c r="D15" s="232">
        <v>5</v>
      </c>
      <c r="E15" s="232" t="s">
        <v>35</v>
      </c>
      <c r="F15" s="232" t="s">
        <v>35</v>
      </c>
      <c r="G15" s="232">
        <v>1526</v>
      </c>
      <c r="H15" s="232" t="s">
        <v>35</v>
      </c>
      <c r="I15" s="135" t="s">
        <v>11</v>
      </c>
      <c r="N15" s="262" t="s">
        <v>21</v>
      </c>
      <c r="O15" s="340" t="s">
        <v>34</v>
      </c>
      <c r="P15" s="258"/>
      <c r="Q15" s="245">
        <v>1.8</v>
      </c>
      <c r="R15" s="245">
        <v>2.4</v>
      </c>
      <c r="S15" s="245">
        <v>3.3</v>
      </c>
    </row>
    <row r="16" spans="1:19" ht="15.75">
      <c r="A16" s="12" t="s">
        <v>14</v>
      </c>
      <c r="B16" s="121"/>
      <c r="C16" s="122"/>
      <c r="D16" s="122"/>
      <c r="E16" s="122"/>
      <c r="F16" s="121"/>
      <c r="G16" s="121"/>
      <c r="H16" s="121"/>
      <c r="I16" s="14" t="s">
        <v>3</v>
      </c>
      <c r="N16" s="262" t="s">
        <v>252</v>
      </c>
    </row>
    <row r="17" spans="1:9" s="245" customFormat="1">
      <c r="A17" s="69" t="s">
        <v>40</v>
      </c>
      <c r="B17" s="72" t="s">
        <v>35</v>
      </c>
      <c r="C17" s="72">
        <v>146</v>
      </c>
      <c r="D17" s="72">
        <v>2625</v>
      </c>
      <c r="E17" s="72" t="s">
        <v>35</v>
      </c>
      <c r="F17" s="72">
        <v>278</v>
      </c>
      <c r="G17" s="72">
        <v>3528</v>
      </c>
      <c r="H17" s="72" t="s">
        <v>35</v>
      </c>
      <c r="I17" s="244" t="s">
        <v>0</v>
      </c>
    </row>
    <row r="18" spans="1:9" s="245" customFormat="1">
      <c r="A18" s="76" t="s">
        <v>5</v>
      </c>
      <c r="B18" s="72" t="s">
        <v>35</v>
      </c>
      <c r="C18" s="72">
        <v>54</v>
      </c>
      <c r="D18" s="72" t="s">
        <v>49</v>
      </c>
      <c r="E18" s="72" t="s">
        <v>35</v>
      </c>
      <c r="F18" s="72">
        <v>203</v>
      </c>
      <c r="G18" s="72">
        <v>2047</v>
      </c>
      <c r="H18" s="72" t="s">
        <v>35</v>
      </c>
      <c r="I18" s="135" t="s">
        <v>10</v>
      </c>
    </row>
    <row r="19" spans="1:9" s="245" customFormat="1">
      <c r="A19" s="77" t="s">
        <v>7</v>
      </c>
      <c r="B19" s="72" t="s">
        <v>35</v>
      </c>
      <c r="C19" s="72">
        <v>92</v>
      </c>
      <c r="D19" s="72">
        <v>2625</v>
      </c>
      <c r="E19" s="72" t="s">
        <v>35</v>
      </c>
      <c r="F19" s="72">
        <v>75</v>
      </c>
      <c r="G19" s="72">
        <v>1481</v>
      </c>
      <c r="H19" s="72" t="s">
        <v>35</v>
      </c>
      <c r="I19" s="135" t="s">
        <v>11</v>
      </c>
    </row>
    <row r="20" spans="1:9" s="245" customFormat="1">
      <c r="A20" s="69" t="s">
        <v>4</v>
      </c>
      <c r="B20" s="72" t="s">
        <v>35</v>
      </c>
      <c r="C20" s="72">
        <v>136</v>
      </c>
      <c r="D20" s="72">
        <v>2624</v>
      </c>
      <c r="E20" s="72" t="s">
        <v>35</v>
      </c>
      <c r="F20" s="72" t="s">
        <v>49</v>
      </c>
      <c r="G20" s="72">
        <v>26</v>
      </c>
      <c r="H20" s="72" t="s">
        <v>35</v>
      </c>
      <c r="I20" s="244" t="s">
        <v>6</v>
      </c>
    </row>
    <row r="21" spans="1:9" s="245" customFormat="1">
      <c r="A21" s="76" t="s">
        <v>5</v>
      </c>
      <c r="B21" s="232" t="s">
        <v>35</v>
      </c>
      <c r="C21" s="232">
        <v>52</v>
      </c>
      <c r="D21" s="232" t="s">
        <v>49</v>
      </c>
      <c r="E21" s="232" t="s">
        <v>35</v>
      </c>
      <c r="F21" s="232" t="s">
        <v>49</v>
      </c>
      <c r="G21" s="232">
        <v>25</v>
      </c>
      <c r="H21" s="232" t="s">
        <v>35</v>
      </c>
      <c r="I21" s="135" t="s">
        <v>10</v>
      </c>
    </row>
    <row r="22" spans="1:9" s="245" customFormat="1">
      <c r="A22" s="77" t="s">
        <v>7</v>
      </c>
      <c r="B22" s="232" t="s">
        <v>35</v>
      </c>
      <c r="C22" s="232">
        <v>84</v>
      </c>
      <c r="D22" s="232">
        <v>2624</v>
      </c>
      <c r="E22" s="232" t="s">
        <v>35</v>
      </c>
      <c r="F22" s="232" t="s">
        <v>49</v>
      </c>
      <c r="G22" s="232">
        <v>1</v>
      </c>
      <c r="H22" s="232" t="s">
        <v>35</v>
      </c>
      <c r="I22" s="135" t="s">
        <v>11</v>
      </c>
    </row>
    <row r="23" spans="1:9" s="245" customFormat="1">
      <c r="A23" s="69" t="s">
        <v>8</v>
      </c>
      <c r="B23" s="72" t="s">
        <v>35</v>
      </c>
      <c r="C23" s="72">
        <v>10</v>
      </c>
      <c r="D23" s="72">
        <v>1</v>
      </c>
      <c r="E23" s="72" t="s">
        <v>35</v>
      </c>
      <c r="F23" s="72">
        <v>278</v>
      </c>
      <c r="G23" s="72">
        <v>3502</v>
      </c>
      <c r="H23" s="72" t="s">
        <v>35</v>
      </c>
      <c r="I23" s="244" t="s">
        <v>9</v>
      </c>
    </row>
    <row r="24" spans="1:9" s="245" customFormat="1">
      <c r="A24" s="76" t="s">
        <v>5</v>
      </c>
      <c r="B24" s="232" t="s">
        <v>35</v>
      </c>
      <c r="C24" s="232">
        <v>2</v>
      </c>
      <c r="D24" s="232" t="s">
        <v>49</v>
      </c>
      <c r="E24" s="232" t="s">
        <v>35</v>
      </c>
      <c r="F24" s="232">
        <v>203</v>
      </c>
      <c r="G24" s="232">
        <v>2022</v>
      </c>
      <c r="H24" s="232" t="s">
        <v>35</v>
      </c>
      <c r="I24" s="135" t="s">
        <v>10</v>
      </c>
    </row>
    <row r="25" spans="1:9" s="245" customFormat="1">
      <c r="A25" s="77" t="s">
        <v>7</v>
      </c>
      <c r="B25" s="232"/>
      <c r="C25" s="232">
        <v>8</v>
      </c>
      <c r="D25" s="232">
        <v>1</v>
      </c>
      <c r="E25" s="232" t="s">
        <v>35</v>
      </c>
      <c r="F25" s="232">
        <v>75</v>
      </c>
      <c r="G25" s="232">
        <v>1480</v>
      </c>
      <c r="H25" s="232" t="s">
        <v>35</v>
      </c>
      <c r="I25" s="135" t="s">
        <v>11</v>
      </c>
    </row>
    <row r="26" spans="1:9" ht="15.75">
      <c r="A26" s="12" t="s">
        <v>21</v>
      </c>
      <c r="B26" s="121"/>
      <c r="C26" s="122"/>
      <c r="D26" s="122"/>
      <c r="E26" s="122"/>
      <c r="F26" s="121"/>
      <c r="G26" s="121"/>
      <c r="H26" s="121"/>
      <c r="I26" s="14" t="s">
        <v>22</v>
      </c>
    </row>
    <row r="27" spans="1:9" s="245" customFormat="1">
      <c r="A27" s="69" t="s">
        <v>40</v>
      </c>
      <c r="B27" s="72" t="s">
        <v>35</v>
      </c>
      <c r="C27" s="72" t="s">
        <v>35</v>
      </c>
      <c r="D27" s="72">
        <f>SUM(D30,D33)</f>
        <v>1824</v>
      </c>
      <c r="E27" s="72" t="s">
        <v>35</v>
      </c>
      <c r="F27" s="72">
        <f t="shared" ref="F27:G27" si="0">SUM(F30,F33)</f>
        <v>244</v>
      </c>
      <c r="G27" s="72">
        <f t="shared" si="0"/>
        <v>3267</v>
      </c>
      <c r="H27" s="72" t="s">
        <v>35</v>
      </c>
      <c r="I27" s="244" t="s">
        <v>0</v>
      </c>
    </row>
    <row r="28" spans="1:9" s="245" customFormat="1">
      <c r="A28" s="76" t="s">
        <v>5</v>
      </c>
      <c r="B28" s="72" t="s">
        <v>35</v>
      </c>
      <c r="C28" s="72" t="s">
        <v>35</v>
      </c>
      <c r="D28" s="393">
        <f>SUM(D34,D31)</f>
        <v>0</v>
      </c>
      <c r="E28" s="72" t="s">
        <v>35</v>
      </c>
      <c r="F28" s="72">
        <f t="shared" ref="F28:G29" si="1">SUM(F34,F31)</f>
        <v>152</v>
      </c>
      <c r="G28" s="72">
        <f t="shared" si="1"/>
        <v>1883</v>
      </c>
      <c r="H28" s="72" t="s">
        <v>35</v>
      </c>
      <c r="I28" s="135" t="s">
        <v>10</v>
      </c>
    </row>
    <row r="29" spans="1:9" s="245" customFormat="1">
      <c r="A29" s="77" t="s">
        <v>7</v>
      </c>
      <c r="B29" s="72" t="s">
        <v>35</v>
      </c>
      <c r="C29" s="72" t="s">
        <v>35</v>
      </c>
      <c r="D29" s="72">
        <f>SUM(D35,D32)</f>
        <v>1824</v>
      </c>
      <c r="E29" s="72" t="s">
        <v>35</v>
      </c>
      <c r="F29" s="72">
        <f t="shared" si="1"/>
        <v>92</v>
      </c>
      <c r="G29" s="72">
        <f t="shared" si="1"/>
        <v>1384</v>
      </c>
      <c r="H29" s="72" t="s">
        <v>35</v>
      </c>
      <c r="I29" s="135" t="s">
        <v>11</v>
      </c>
    </row>
    <row r="30" spans="1:9" s="245" customFormat="1">
      <c r="A30" s="69" t="s">
        <v>4</v>
      </c>
      <c r="B30" s="72" t="s">
        <v>35</v>
      </c>
      <c r="C30" s="72" t="s">
        <v>35</v>
      </c>
      <c r="D30" s="72">
        <f>SUM(D31:D32)</f>
        <v>1822</v>
      </c>
      <c r="E30" s="72" t="s">
        <v>35</v>
      </c>
      <c r="F30" s="72">
        <f t="shared" ref="F30:G30" si="2">SUM(F31:F32)</f>
        <v>1</v>
      </c>
      <c r="G30" s="72">
        <f t="shared" si="2"/>
        <v>24</v>
      </c>
      <c r="H30" s="72" t="s">
        <v>35</v>
      </c>
      <c r="I30" s="244" t="s">
        <v>6</v>
      </c>
    </row>
    <row r="31" spans="1:9" s="245" customFormat="1">
      <c r="A31" s="76" t="s">
        <v>5</v>
      </c>
      <c r="B31" s="232" t="s">
        <v>35</v>
      </c>
      <c r="C31" s="232" t="s">
        <v>35</v>
      </c>
      <c r="D31" s="232" t="s">
        <v>49</v>
      </c>
      <c r="E31" s="232" t="s">
        <v>35</v>
      </c>
      <c r="F31" s="232">
        <v>1</v>
      </c>
      <c r="G31" s="232">
        <v>22</v>
      </c>
      <c r="H31" s="232" t="s">
        <v>35</v>
      </c>
      <c r="I31" s="135" t="s">
        <v>10</v>
      </c>
    </row>
    <row r="32" spans="1:9" s="245" customFormat="1">
      <c r="A32" s="77" t="s">
        <v>7</v>
      </c>
      <c r="B32" s="232" t="s">
        <v>35</v>
      </c>
      <c r="C32" s="232" t="s">
        <v>35</v>
      </c>
      <c r="D32" s="232">
        <v>1822</v>
      </c>
      <c r="E32" s="232" t="s">
        <v>35</v>
      </c>
      <c r="F32" s="232" t="s">
        <v>49</v>
      </c>
      <c r="G32" s="232">
        <v>2</v>
      </c>
      <c r="H32" s="232" t="s">
        <v>35</v>
      </c>
      <c r="I32" s="135" t="s">
        <v>11</v>
      </c>
    </row>
    <row r="33" spans="1:9" s="245" customFormat="1">
      <c r="A33" s="69" t="s">
        <v>8</v>
      </c>
      <c r="B33" s="72" t="s">
        <v>35</v>
      </c>
      <c r="C33" s="72" t="s">
        <v>35</v>
      </c>
      <c r="D33" s="72">
        <f>SUM(D34:D35)</f>
        <v>2</v>
      </c>
      <c r="E33" s="72" t="s">
        <v>35</v>
      </c>
      <c r="F33" s="72">
        <f t="shared" ref="F33:G33" si="3">SUM(F34:F35)</f>
        <v>243</v>
      </c>
      <c r="G33" s="72">
        <f t="shared" si="3"/>
        <v>3243</v>
      </c>
      <c r="H33" s="72" t="s">
        <v>35</v>
      </c>
      <c r="I33" s="244" t="s">
        <v>9</v>
      </c>
    </row>
    <row r="34" spans="1:9" s="245" customFormat="1">
      <c r="A34" s="76" t="s">
        <v>5</v>
      </c>
      <c r="B34" s="232" t="s">
        <v>35</v>
      </c>
      <c r="C34" s="232" t="s">
        <v>35</v>
      </c>
      <c r="D34" s="232" t="s">
        <v>49</v>
      </c>
      <c r="E34" s="232" t="s">
        <v>35</v>
      </c>
      <c r="F34" s="232">
        <v>151</v>
      </c>
      <c r="G34" s="232">
        <v>1861</v>
      </c>
      <c r="H34" s="232" t="s">
        <v>35</v>
      </c>
      <c r="I34" s="135" t="s">
        <v>10</v>
      </c>
    </row>
    <row r="35" spans="1:9" s="245" customFormat="1">
      <c r="A35" s="77" t="s">
        <v>7</v>
      </c>
      <c r="B35" s="79" t="s">
        <v>35</v>
      </c>
      <c r="C35" s="79" t="s">
        <v>35</v>
      </c>
      <c r="D35" s="79">
        <v>2</v>
      </c>
      <c r="E35" s="79" t="s">
        <v>35</v>
      </c>
      <c r="F35" s="79">
        <v>92</v>
      </c>
      <c r="G35" s="79">
        <v>1382</v>
      </c>
      <c r="H35" s="79" t="s">
        <v>35</v>
      </c>
      <c r="I35" s="135" t="s">
        <v>11</v>
      </c>
    </row>
    <row r="36" spans="1:9" ht="15.75">
      <c r="A36" s="12" t="s">
        <v>252</v>
      </c>
      <c r="B36" s="121"/>
      <c r="C36" s="122"/>
      <c r="D36" s="122"/>
      <c r="E36" s="122"/>
      <c r="F36" s="121"/>
      <c r="G36" s="121"/>
      <c r="H36" s="121"/>
      <c r="I36" s="14" t="s">
        <v>251</v>
      </c>
    </row>
    <row r="37" spans="1:9" s="245" customFormat="1">
      <c r="A37" s="69" t="s">
        <v>40</v>
      </c>
      <c r="B37" s="72" t="s">
        <v>35</v>
      </c>
      <c r="C37" s="72" t="s">
        <v>34</v>
      </c>
      <c r="D37" s="387">
        <f>SUM(D40,D43)</f>
        <v>1601</v>
      </c>
      <c r="E37" s="72" t="s">
        <v>34</v>
      </c>
      <c r="F37" s="72">
        <f t="shared" ref="F37:G39" si="4">SUM(F40,F43)</f>
        <v>283</v>
      </c>
      <c r="G37" s="72">
        <f t="shared" si="4"/>
        <v>2946</v>
      </c>
      <c r="H37" s="72" t="s">
        <v>35</v>
      </c>
      <c r="I37" s="244" t="s">
        <v>0</v>
      </c>
    </row>
    <row r="38" spans="1:9" s="245" customFormat="1">
      <c r="A38" s="76" t="s">
        <v>5</v>
      </c>
      <c r="B38" s="72" t="s">
        <v>35</v>
      </c>
      <c r="C38" s="72" t="s">
        <v>34</v>
      </c>
      <c r="D38" s="387">
        <f>SUM(D44,D41)</f>
        <v>0</v>
      </c>
      <c r="E38" s="72" t="s">
        <v>34</v>
      </c>
      <c r="F38" s="72">
        <f t="shared" si="4"/>
        <v>160</v>
      </c>
      <c r="G38" s="72">
        <f t="shared" si="4"/>
        <v>1719</v>
      </c>
      <c r="H38" s="72" t="s">
        <v>35</v>
      </c>
      <c r="I38" s="135" t="s">
        <v>10</v>
      </c>
    </row>
    <row r="39" spans="1:9" s="245" customFormat="1">
      <c r="A39" s="77" t="s">
        <v>7</v>
      </c>
      <c r="B39" s="72" t="s">
        <v>35</v>
      </c>
      <c r="C39" s="72" t="s">
        <v>34</v>
      </c>
      <c r="D39" s="387">
        <f>SUM(D45,D42)</f>
        <v>1601</v>
      </c>
      <c r="E39" s="72" t="s">
        <v>34</v>
      </c>
      <c r="F39" s="72">
        <f t="shared" si="4"/>
        <v>123</v>
      </c>
      <c r="G39" s="72">
        <f t="shared" si="4"/>
        <v>1227</v>
      </c>
      <c r="H39" s="72" t="s">
        <v>35</v>
      </c>
      <c r="I39" s="135" t="s">
        <v>11</v>
      </c>
    </row>
    <row r="40" spans="1:9" s="245" customFormat="1">
      <c r="A40" s="69" t="s">
        <v>4</v>
      </c>
      <c r="B40" s="72" t="s">
        <v>35</v>
      </c>
      <c r="C40" s="72" t="s">
        <v>34</v>
      </c>
      <c r="D40" s="387">
        <v>1596</v>
      </c>
      <c r="E40" s="72" t="s">
        <v>34</v>
      </c>
      <c r="F40" s="72">
        <f>SUM(F41:F42)</f>
        <v>2</v>
      </c>
      <c r="G40" s="72">
        <f>SUM(G41:G42)</f>
        <v>14</v>
      </c>
      <c r="H40" s="72" t="s">
        <v>35</v>
      </c>
      <c r="I40" s="244" t="s">
        <v>6</v>
      </c>
    </row>
    <row r="41" spans="1:9" s="245" customFormat="1">
      <c r="A41" s="76" t="s">
        <v>5</v>
      </c>
      <c r="B41" s="232" t="s">
        <v>35</v>
      </c>
      <c r="C41" s="232" t="s">
        <v>34</v>
      </c>
      <c r="D41" s="388">
        <v>0</v>
      </c>
      <c r="E41" s="232" t="s">
        <v>34</v>
      </c>
      <c r="F41" s="232">
        <v>2</v>
      </c>
      <c r="G41" s="232">
        <v>10</v>
      </c>
      <c r="H41" s="232" t="s">
        <v>35</v>
      </c>
      <c r="I41" s="135" t="s">
        <v>10</v>
      </c>
    </row>
    <row r="42" spans="1:9" s="245" customFormat="1">
      <c r="A42" s="77" t="s">
        <v>7</v>
      </c>
      <c r="B42" s="232" t="s">
        <v>35</v>
      </c>
      <c r="C42" s="232" t="s">
        <v>34</v>
      </c>
      <c r="D42" s="388">
        <v>1596</v>
      </c>
      <c r="E42" s="232" t="s">
        <v>34</v>
      </c>
      <c r="F42" s="232" t="s">
        <v>49</v>
      </c>
      <c r="G42" s="232">
        <v>4</v>
      </c>
      <c r="H42" s="232" t="s">
        <v>35</v>
      </c>
      <c r="I42" s="135" t="s">
        <v>11</v>
      </c>
    </row>
    <row r="43" spans="1:9" s="245" customFormat="1">
      <c r="A43" s="69" t="s">
        <v>8</v>
      </c>
      <c r="B43" s="72" t="s">
        <v>35</v>
      </c>
      <c r="C43" s="72" t="s">
        <v>34</v>
      </c>
      <c r="D43" s="387">
        <f>SUM(D44:D45)</f>
        <v>5</v>
      </c>
      <c r="E43" s="72" t="s">
        <v>34</v>
      </c>
      <c r="F43" s="72">
        <f t="shared" ref="F43:G43" si="5">SUM(F44:F45)</f>
        <v>281</v>
      </c>
      <c r="G43" s="72">
        <f t="shared" si="5"/>
        <v>2932</v>
      </c>
      <c r="H43" s="72" t="s">
        <v>35</v>
      </c>
      <c r="I43" s="244" t="s">
        <v>9</v>
      </c>
    </row>
    <row r="44" spans="1:9" s="245" customFormat="1">
      <c r="A44" s="76" t="s">
        <v>5</v>
      </c>
      <c r="B44" s="232" t="s">
        <v>35</v>
      </c>
      <c r="C44" s="232" t="s">
        <v>34</v>
      </c>
      <c r="D44" s="388" t="s">
        <v>49</v>
      </c>
      <c r="E44" s="232" t="s">
        <v>34</v>
      </c>
      <c r="F44" s="232">
        <v>158</v>
      </c>
      <c r="G44" s="232">
        <v>1709</v>
      </c>
      <c r="H44" s="232" t="s">
        <v>35</v>
      </c>
      <c r="I44" s="135" t="s">
        <v>10</v>
      </c>
    </row>
    <row r="45" spans="1:9" s="245" customFormat="1">
      <c r="A45" s="77" t="s">
        <v>7</v>
      </c>
      <c r="B45" s="79" t="s">
        <v>35</v>
      </c>
      <c r="C45" s="79" t="s">
        <v>34</v>
      </c>
      <c r="D45" s="79">
        <v>5</v>
      </c>
      <c r="E45" s="79" t="s">
        <v>34</v>
      </c>
      <c r="F45" s="79">
        <v>123</v>
      </c>
      <c r="G45" s="79">
        <v>1223</v>
      </c>
      <c r="H45" s="79" t="s">
        <v>35</v>
      </c>
      <c r="I45" s="135" t="s">
        <v>11</v>
      </c>
    </row>
    <row r="46" spans="1:9" s="245" customFormat="1" ht="15.75">
      <c r="A46" s="12" t="s">
        <v>399</v>
      </c>
      <c r="B46" s="121"/>
      <c r="C46" s="122"/>
      <c r="D46" s="122"/>
      <c r="E46" s="122"/>
      <c r="F46" s="121"/>
      <c r="G46" s="121"/>
      <c r="H46" s="121"/>
      <c r="I46" s="14" t="s">
        <v>400</v>
      </c>
    </row>
    <row r="47" spans="1:9" s="245" customFormat="1">
      <c r="A47" s="69" t="s">
        <v>40</v>
      </c>
      <c r="B47" s="72" t="s">
        <v>35</v>
      </c>
      <c r="C47" s="72"/>
      <c r="D47" s="387"/>
      <c r="E47" s="72">
        <v>1423</v>
      </c>
      <c r="F47" s="72">
        <f t="shared" ref="F47" si="6">SUM(F50,F53)</f>
        <v>317</v>
      </c>
      <c r="G47" s="72"/>
      <c r="H47" s="72"/>
      <c r="I47" s="244" t="s">
        <v>0</v>
      </c>
    </row>
    <row r="48" spans="1:9" s="245" customFormat="1">
      <c r="A48" s="76" t="s">
        <v>5</v>
      </c>
      <c r="B48" s="72" t="s">
        <v>35</v>
      </c>
      <c r="C48" s="72"/>
      <c r="D48" s="387"/>
      <c r="E48" s="72">
        <v>224</v>
      </c>
      <c r="F48" s="72">
        <f t="shared" ref="F48" si="7">SUM(F51,F54)</f>
        <v>168</v>
      </c>
      <c r="G48" s="72"/>
      <c r="H48" s="72"/>
      <c r="I48" s="135" t="s">
        <v>10</v>
      </c>
    </row>
    <row r="49" spans="1:9" s="245" customFormat="1">
      <c r="A49" s="77" t="s">
        <v>7</v>
      </c>
      <c r="B49" s="72" t="s">
        <v>35</v>
      </c>
      <c r="C49" s="72"/>
      <c r="D49" s="387"/>
      <c r="E49" s="72">
        <v>1199</v>
      </c>
      <c r="F49" s="72">
        <f t="shared" ref="F49" si="8">SUM(F52,F55)</f>
        <v>149</v>
      </c>
      <c r="G49" s="72"/>
      <c r="H49" s="72"/>
      <c r="I49" s="135" t="s">
        <v>11</v>
      </c>
    </row>
    <row r="50" spans="1:9" s="245" customFormat="1">
      <c r="A50" s="69" t="s">
        <v>4</v>
      </c>
      <c r="B50" s="72" t="s">
        <v>35</v>
      </c>
      <c r="C50" s="72"/>
      <c r="D50" s="387"/>
      <c r="E50" s="72" t="s">
        <v>34</v>
      </c>
      <c r="F50" s="72">
        <v>0</v>
      </c>
      <c r="G50" s="72"/>
      <c r="H50" s="72"/>
      <c r="I50" s="244" t="s">
        <v>6</v>
      </c>
    </row>
    <row r="51" spans="1:9" s="245" customFormat="1">
      <c r="A51" s="76" t="s">
        <v>5</v>
      </c>
      <c r="B51" s="232" t="s">
        <v>35</v>
      </c>
      <c r="C51" s="232"/>
      <c r="D51" s="388"/>
      <c r="E51" s="232" t="s">
        <v>34</v>
      </c>
      <c r="F51" s="232">
        <v>0</v>
      </c>
      <c r="G51" s="232"/>
      <c r="H51" s="232"/>
      <c r="I51" s="135" t="s">
        <v>10</v>
      </c>
    </row>
    <row r="52" spans="1:9" s="245" customFormat="1">
      <c r="A52" s="77" t="s">
        <v>7</v>
      </c>
      <c r="B52" s="232" t="s">
        <v>35</v>
      </c>
      <c r="C52" s="232"/>
      <c r="D52" s="388"/>
      <c r="E52" s="232" t="s">
        <v>34</v>
      </c>
      <c r="F52" s="232">
        <v>0</v>
      </c>
      <c r="G52" s="232"/>
      <c r="H52" s="232"/>
      <c r="I52" s="135" t="s">
        <v>11</v>
      </c>
    </row>
    <row r="53" spans="1:9" s="245" customFormat="1">
      <c r="A53" s="69" t="s">
        <v>8</v>
      </c>
      <c r="B53" s="72" t="s">
        <v>35</v>
      </c>
      <c r="C53" s="72"/>
      <c r="D53" s="387"/>
      <c r="E53" s="72" t="s">
        <v>34</v>
      </c>
      <c r="F53" s="72">
        <f>SUM(F54:F55)</f>
        <v>317</v>
      </c>
      <c r="G53" s="72"/>
      <c r="H53" s="72"/>
      <c r="I53" s="244" t="s">
        <v>9</v>
      </c>
    </row>
    <row r="54" spans="1:9" s="245" customFormat="1">
      <c r="A54" s="76" t="s">
        <v>5</v>
      </c>
      <c r="B54" s="232" t="s">
        <v>35</v>
      </c>
      <c r="C54" s="232"/>
      <c r="D54" s="388"/>
      <c r="E54" s="232" t="s">
        <v>34</v>
      </c>
      <c r="F54" s="232">
        <v>168</v>
      </c>
      <c r="G54" s="232"/>
      <c r="H54" s="232"/>
      <c r="I54" s="135" t="s">
        <v>10</v>
      </c>
    </row>
    <row r="55" spans="1:9" s="245" customFormat="1">
      <c r="A55" s="77" t="s">
        <v>7</v>
      </c>
      <c r="B55" s="79" t="s">
        <v>35</v>
      </c>
      <c r="C55" s="79"/>
      <c r="D55" s="361"/>
      <c r="E55" s="79" t="s">
        <v>34</v>
      </c>
      <c r="F55" s="79">
        <v>149</v>
      </c>
      <c r="G55" s="79"/>
      <c r="H55" s="79"/>
      <c r="I55" s="135" t="s">
        <v>11</v>
      </c>
    </row>
    <row r="56" spans="1:9" s="245" customFormat="1" ht="15.75">
      <c r="A56" s="12" t="s">
        <v>406</v>
      </c>
      <c r="B56" s="121"/>
      <c r="C56" s="122"/>
      <c r="D56" s="122"/>
      <c r="E56" s="122"/>
      <c r="F56" s="121"/>
      <c r="G56" s="121"/>
      <c r="H56" s="121"/>
      <c r="I56" s="14" t="s">
        <v>407</v>
      </c>
    </row>
    <row r="57" spans="1:9" s="245" customFormat="1">
      <c r="A57" s="69" t="s">
        <v>40</v>
      </c>
      <c r="B57" s="72" t="s">
        <v>35</v>
      </c>
      <c r="C57" s="72"/>
      <c r="D57" s="387"/>
      <c r="E57" s="72">
        <v>1230</v>
      </c>
      <c r="F57" s="72">
        <f t="shared" ref="F57:F59" si="9">SUM(F60,F63)</f>
        <v>190</v>
      </c>
      <c r="G57" s="72">
        <f>SUM(G58:G59)</f>
        <v>2604</v>
      </c>
      <c r="H57" s="72"/>
      <c r="I57" s="244" t="s">
        <v>0</v>
      </c>
    </row>
    <row r="58" spans="1:9" s="245" customFormat="1">
      <c r="A58" s="76" t="s">
        <v>5</v>
      </c>
      <c r="B58" s="72" t="s">
        <v>35</v>
      </c>
      <c r="C58" s="72"/>
      <c r="D58" s="387"/>
      <c r="E58" s="72">
        <v>173</v>
      </c>
      <c r="F58" s="72">
        <f t="shared" si="9"/>
        <v>74</v>
      </c>
      <c r="G58" s="72">
        <f>SUM(G61,G64)</f>
        <v>1481</v>
      </c>
      <c r="H58" s="72"/>
      <c r="I58" s="135" t="s">
        <v>10</v>
      </c>
    </row>
    <row r="59" spans="1:9" s="245" customFormat="1">
      <c r="A59" s="77" t="s">
        <v>7</v>
      </c>
      <c r="B59" s="72" t="s">
        <v>35</v>
      </c>
      <c r="C59" s="72"/>
      <c r="D59" s="387"/>
      <c r="E59" s="72">
        <v>1057</v>
      </c>
      <c r="F59" s="72">
        <f t="shared" si="9"/>
        <v>116</v>
      </c>
      <c r="G59" s="72">
        <f>SUM(G62,G65)</f>
        <v>1123</v>
      </c>
      <c r="H59" s="72"/>
      <c r="I59" s="135" t="s">
        <v>11</v>
      </c>
    </row>
    <row r="60" spans="1:9" s="245" customFormat="1">
      <c r="A60" s="69" t="s">
        <v>4</v>
      </c>
      <c r="B60" s="72" t="s">
        <v>35</v>
      </c>
      <c r="C60" s="72"/>
      <c r="D60" s="387"/>
      <c r="E60" s="72" t="s">
        <v>34</v>
      </c>
      <c r="F60" s="72">
        <v>0</v>
      </c>
      <c r="G60" s="72">
        <f>SUM(G61:G62)</f>
        <v>22</v>
      </c>
      <c r="H60" s="72"/>
      <c r="I60" s="244" t="s">
        <v>6</v>
      </c>
    </row>
    <row r="61" spans="1:9" s="245" customFormat="1">
      <c r="A61" s="76" t="s">
        <v>5</v>
      </c>
      <c r="B61" s="232" t="s">
        <v>35</v>
      </c>
      <c r="C61" s="232"/>
      <c r="D61" s="388"/>
      <c r="E61" s="232" t="s">
        <v>34</v>
      </c>
      <c r="F61" s="232">
        <v>0</v>
      </c>
      <c r="G61" s="232">
        <v>16</v>
      </c>
      <c r="H61" s="232"/>
      <c r="I61" s="135" t="s">
        <v>10</v>
      </c>
    </row>
    <row r="62" spans="1:9" s="245" customFormat="1">
      <c r="A62" s="77" t="s">
        <v>7</v>
      </c>
      <c r="B62" s="232" t="s">
        <v>35</v>
      </c>
      <c r="C62" s="232"/>
      <c r="D62" s="388"/>
      <c r="E62" s="232" t="s">
        <v>34</v>
      </c>
      <c r="F62" s="232">
        <v>0</v>
      </c>
      <c r="G62" s="232">
        <v>6</v>
      </c>
      <c r="H62" s="232"/>
      <c r="I62" s="135" t="s">
        <v>11</v>
      </c>
    </row>
    <row r="63" spans="1:9" s="245" customFormat="1">
      <c r="A63" s="69" t="s">
        <v>8</v>
      </c>
      <c r="B63" s="72" t="s">
        <v>35</v>
      </c>
      <c r="C63" s="72"/>
      <c r="D63" s="387"/>
      <c r="E63" s="72" t="s">
        <v>34</v>
      </c>
      <c r="F63" s="72">
        <f>SUM(F64:F65)</f>
        <v>190</v>
      </c>
      <c r="G63" s="72">
        <f>SUM(G64:G65)</f>
        <v>2582</v>
      </c>
      <c r="H63" s="72"/>
      <c r="I63" s="244" t="s">
        <v>9</v>
      </c>
    </row>
    <row r="64" spans="1:9" s="245" customFormat="1">
      <c r="A64" s="76" t="s">
        <v>5</v>
      </c>
      <c r="B64" s="232" t="s">
        <v>35</v>
      </c>
      <c r="C64" s="232"/>
      <c r="D64" s="388"/>
      <c r="E64" s="232" t="s">
        <v>34</v>
      </c>
      <c r="F64" s="232">
        <v>74</v>
      </c>
      <c r="G64" s="232">
        <v>1465</v>
      </c>
      <c r="H64" s="232"/>
      <c r="I64" s="135" t="s">
        <v>10</v>
      </c>
    </row>
    <row r="65" spans="1:13" s="245" customFormat="1" ht="15.75" thickBot="1">
      <c r="A65" s="80" t="s">
        <v>7</v>
      </c>
      <c r="B65" s="81" t="s">
        <v>35</v>
      </c>
      <c r="C65" s="81"/>
      <c r="D65" s="352"/>
      <c r="E65" s="81" t="s">
        <v>34</v>
      </c>
      <c r="F65" s="81">
        <v>116</v>
      </c>
      <c r="G65" s="81">
        <v>1117</v>
      </c>
      <c r="H65" s="81"/>
      <c r="I65" s="136" t="s">
        <v>11</v>
      </c>
    </row>
    <row r="66" spans="1:13" s="33" customFormat="1" ht="26.25" customHeight="1" thickTop="1">
      <c r="A66" s="339" t="s">
        <v>140</v>
      </c>
      <c r="B66" s="263"/>
      <c r="C66" s="263"/>
      <c r="D66" s="263"/>
      <c r="E66" s="263"/>
      <c r="F66" s="443" t="s">
        <v>271</v>
      </c>
      <c r="G66" s="443"/>
      <c r="H66" s="443"/>
      <c r="I66" s="443"/>
    </row>
    <row r="67" spans="1:13" s="253" customFormat="1" ht="30" customHeight="1">
      <c r="A67" s="228"/>
      <c r="B67" s="228"/>
      <c r="C67" s="228"/>
      <c r="D67" s="228"/>
      <c r="E67" s="228"/>
      <c r="F67" s="228"/>
      <c r="G67" s="228"/>
      <c r="H67" s="228"/>
      <c r="I67" s="228"/>
      <c r="K67" s="225"/>
      <c r="L67" s="225"/>
    </row>
    <row r="68" spans="1:13" s="254" customFormat="1" ht="30" customHeight="1">
      <c r="A68" s="229"/>
      <c r="B68" s="229"/>
      <c r="C68" s="229"/>
      <c r="D68" s="229"/>
      <c r="E68" s="229"/>
      <c r="F68" s="229"/>
      <c r="G68" s="229"/>
      <c r="H68" s="229"/>
      <c r="I68" s="229"/>
      <c r="M68" s="255"/>
    </row>
  </sheetData>
  <mergeCells count="4">
    <mergeCell ref="A4:A5"/>
    <mergeCell ref="I4:I5"/>
    <mergeCell ref="F66:I66"/>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2" manualBreakCount="2">
    <brk id="25" max="8" man="1"/>
    <brk id="66" max="8" man="1"/>
  </rowBreaks>
  <colBreaks count="1" manualBreakCount="1">
    <brk id="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0"/>
  <sheetViews>
    <sheetView showGridLines="0" rightToLeft="1" view="pageBreakPreview" topLeftCell="A226" zoomScaleNormal="85" zoomScaleSheetLayoutView="100" workbookViewId="0">
      <selection activeCell="N137" sqref="N137"/>
    </sheetView>
  </sheetViews>
  <sheetFormatPr defaultRowHeight="15"/>
  <cols>
    <col min="1" max="1" width="13.7109375" style="2" customWidth="1"/>
    <col min="2" max="7" width="9.7109375" style="2" customWidth="1"/>
    <col min="8" max="8" width="12.7109375" style="2" customWidth="1"/>
    <col min="9" max="9" width="13.7109375" style="2" customWidth="1"/>
    <col min="10" max="10" width="5.85546875" style="2" customWidth="1"/>
    <col min="11" max="18" width="9.140625" style="2"/>
    <col min="19" max="19" width="10" style="2" bestFit="1" customWidth="1"/>
    <col min="20" max="20" width="10.85546875" style="2" customWidth="1"/>
    <col min="21" max="21" width="9.140625" style="2"/>
    <col min="22" max="22" width="9.5703125" style="2" bestFit="1" customWidth="1"/>
    <col min="23" max="16384" width="9.140625" style="2"/>
  </cols>
  <sheetData>
    <row r="1" spans="1:25" s="253" customFormat="1" ht="17.25">
      <c r="A1" s="228" t="s">
        <v>137</v>
      </c>
      <c r="B1" s="228"/>
      <c r="C1" s="228"/>
      <c r="D1" s="228"/>
      <c r="E1" s="228"/>
      <c r="F1" s="228"/>
      <c r="G1" s="228"/>
      <c r="H1" s="228"/>
      <c r="I1" s="228"/>
      <c r="K1" s="225"/>
      <c r="L1" s="225"/>
      <c r="M1" s="225"/>
      <c r="N1" s="225"/>
      <c r="O1" s="225"/>
      <c r="P1" s="225"/>
      <c r="Q1" s="225"/>
    </row>
    <row r="2" spans="1:25" s="254" customFormat="1" ht="20.25" customHeight="1">
      <c r="A2" s="229" t="s">
        <v>169</v>
      </c>
      <c r="B2" s="229"/>
      <c r="C2" s="229"/>
      <c r="D2" s="229"/>
      <c r="E2" s="229"/>
      <c r="F2" s="229"/>
      <c r="G2" s="229"/>
      <c r="H2" s="229"/>
      <c r="I2" s="229"/>
      <c r="L2" s="227"/>
      <c r="M2" s="227"/>
      <c r="N2" s="227"/>
      <c r="O2" s="227"/>
      <c r="P2" s="227"/>
      <c r="Q2" s="227"/>
      <c r="R2" s="255"/>
    </row>
    <row r="3" spans="1:25" ht="14.25" customHeight="1">
      <c r="A3" s="10" t="s">
        <v>36</v>
      </c>
      <c r="B3" s="9"/>
      <c r="C3" s="4"/>
      <c r="D3" s="4"/>
      <c r="E3" s="8"/>
      <c r="F3" s="5"/>
      <c r="G3" s="5"/>
      <c r="H3" s="5"/>
      <c r="I3" s="6" t="s">
        <v>37</v>
      </c>
    </row>
    <row r="4" spans="1:25" ht="24" customHeight="1">
      <c r="A4" s="439" t="s">
        <v>15</v>
      </c>
      <c r="B4" s="215" t="s">
        <v>46</v>
      </c>
      <c r="C4" s="215" t="s">
        <v>45</v>
      </c>
      <c r="D4" s="215" t="s">
        <v>44</v>
      </c>
      <c r="E4" s="215" t="s">
        <v>43</v>
      </c>
      <c r="F4" s="215" t="s">
        <v>42</v>
      </c>
      <c r="G4" s="215" t="s">
        <v>41</v>
      </c>
      <c r="H4" s="440" t="s">
        <v>309</v>
      </c>
      <c r="I4" s="444" t="s">
        <v>16</v>
      </c>
    </row>
    <row r="5" spans="1:25" ht="24" customHeight="1">
      <c r="A5" s="439"/>
      <c r="B5" s="216" t="s">
        <v>38</v>
      </c>
      <c r="C5" s="216" t="s">
        <v>17</v>
      </c>
      <c r="D5" s="216" t="s">
        <v>39</v>
      </c>
      <c r="E5" s="216" t="s">
        <v>18</v>
      </c>
      <c r="F5" s="216" t="s">
        <v>19</v>
      </c>
      <c r="G5" s="216" t="s">
        <v>20</v>
      </c>
      <c r="H5" s="440"/>
      <c r="I5" s="444"/>
    </row>
    <row r="6" spans="1:25" ht="15.75">
      <c r="A6" s="12" t="s">
        <v>13</v>
      </c>
      <c r="B6" s="43"/>
      <c r="C6" s="41"/>
      <c r="D6" s="42"/>
      <c r="E6" s="41"/>
      <c r="F6" s="41"/>
      <c r="G6" s="41"/>
      <c r="H6" s="41"/>
      <c r="I6" s="31" t="s">
        <v>2</v>
      </c>
    </row>
    <row r="7" spans="1:25">
      <c r="A7" s="170" t="s">
        <v>40</v>
      </c>
      <c r="B7" s="182" t="s">
        <v>35</v>
      </c>
      <c r="C7" s="166">
        <f>SUM(C17,C27,C37)</f>
        <v>1833</v>
      </c>
      <c r="D7" s="166">
        <f t="shared" ref="D7:G7" si="0">SUM(D17,D27,D37)</f>
        <v>59442</v>
      </c>
      <c r="E7" s="166">
        <f t="shared" si="0"/>
        <v>10723</v>
      </c>
      <c r="F7" s="166">
        <f t="shared" si="0"/>
        <v>1581</v>
      </c>
      <c r="G7" s="167">
        <f t="shared" si="0"/>
        <v>1870</v>
      </c>
      <c r="H7" s="182" t="s">
        <v>35</v>
      </c>
      <c r="I7" s="171" t="s">
        <v>0</v>
      </c>
    </row>
    <row r="8" spans="1:25" s="18" customFormat="1">
      <c r="A8" s="125" t="s">
        <v>5</v>
      </c>
      <c r="B8" s="236" t="s">
        <v>35</v>
      </c>
      <c r="C8" s="234">
        <f>SUM(C18,C28,C38)</f>
        <v>1184</v>
      </c>
      <c r="D8" s="234">
        <f t="shared" ref="D8:G8" si="1">SUM(D18,D28,D38)</f>
        <v>37473</v>
      </c>
      <c r="E8" s="234">
        <f t="shared" si="1"/>
        <v>6762</v>
      </c>
      <c r="F8" s="234">
        <f t="shared" si="1"/>
        <v>952</v>
      </c>
      <c r="G8" s="234">
        <f t="shared" si="1"/>
        <v>1312</v>
      </c>
      <c r="H8" s="236" t="s">
        <v>35</v>
      </c>
      <c r="I8" s="137" t="s">
        <v>10</v>
      </c>
      <c r="T8" s="18" t="s">
        <v>51</v>
      </c>
      <c r="U8" s="18" t="s">
        <v>45</v>
      </c>
      <c r="V8" s="18" t="s">
        <v>44</v>
      </c>
      <c r="W8" s="18" t="s">
        <v>52</v>
      </c>
      <c r="X8" s="18" t="s">
        <v>53</v>
      </c>
      <c r="Y8" s="18" t="s">
        <v>41</v>
      </c>
    </row>
    <row r="9" spans="1:25" s="18" customFormat="1">
      <c r="A9" s="127" t="s">
        <v>7</v>
      </c>
      <c r="B9" s="236" t="s">
        <v>35</v>
      </c>
      <c r="C9" s="234">
        <f>SUM(C19,C29,C39)</f>
        <v>649</v>
      </c>
      <c r="D9" s="234">
        <f t="shared" ref="D9:G9" si="2">SUM(D19,D29,D39)</f>
        <v>21969</v>
      </c>
      <c r="E9" s="234">
        <f t="shared" si="2"/>
        <v>3961</v>
      </c>
      <c r="F9" s="234">
        <f t="shared" si="2"/>
        <v>629</v>
      </c>
      <c r="G9" s="234">
        <f t="shared" si="2"/>
        <v>558</v>
      </c>
      <c r="H9" s="236" t="s">
        <v>35</v>
      </c>
      <c r="I9" s="137" t="s">
        <v>11</v>
      </c>
      <c r="T9" s="22" t="s">
        <v>38</v>
      </c>
      <c r="U9" s="22" t="s">
        <v>17</v>
      </c>
      <c r="V9" s="22" t="s">
        <v>39</v>
      </c>
      <c r="W9" s="22" t="s">
        <v>18</v>
      </c>
      <c r="X9" s="22" t="s">
        <v>19</v>
      </c>
      <c r="Y9" s="22" t="s">
        <v>20</v>
      </c>
    </row>
    <row r="10" spans="1:25" s="18" customFormat="1">
      <c r="A10" s="69" t="s">
        <v>4</v>
      </c>
      <c r="B10" s="236" t="s">
        <v>35</v>
      </c>
      <c r="C10" s="236" t="s">
        <v>35</v>
      </c>
      <c r="D10" s="234">
        <f>SUM(D20,D30,D40)</f>
        <v>35754</v>
      </c>
      <c r="E10" s="234">
        <f t="shared" ref="E10:G10" si="3">SUM(E20,E30,E40)</f>
        <v>5868</v>
      </c>
      <c r="F10" s="234">
        <f t="shared" si="3"/>
        <v>200</v>
      </c>
      <c r="G10" s="234">
        <f t="shared" si="3"/>
        <v>1082</v>
      </c>
      <c r="H10" s="236" t="s">
        <v>35</v>
      </c>
      <c r="I10" s="244" t="s">
        <v>6</v>
      </c>
      <c r="S10" s="262" t="s">
        <v>12</v>
      </c>
      <c r="T10" s="27"/>
      <c r="U10" s="27"/>
      <c r="X10" s="27"/>
    </row>
    <row r="11" spans="1:25" s="18" customFormat="1">
      <c r="A11" s="405" t="s">
        <v>5</v>
      </c>
      <c r="B11" s="236" t="s">
        <v>35</v>
      </c>
      <c r="C11" s="236" t="s">
        <v>35</v>
      </c>
      <c r="D11" s="234">
        <f t="shared" ref="D11:G11" si="4">SUM(D21,D31,D41)</f>
        <v>21103</v>
      </c>
      <c r="E11" s="234">
        <f t="shared" si="4"/>
        <v>3429</v>
      </c>
      <c r="F11" s="234">
        <f t="shared" si="4"/>
        <v>79</v>
      </c>
      <c r="G11" s="234">
        <f t="shared" si="4"/>
        <v>756</v>
      </c>
      <c r="H11" s="236" t="s">
        <v>35</v>
      </c>
      <c r="I11" s="137" t="s">
        <v>10</v>
      </c>
      <c r="S11" s="262" t="s">
        <v>2</v>
      </c>
      <c r="T11" s="55"/>
      <c r="U11" s="267" t="s">
        <v>34</v>
      </c>
      <c r="V11" s="268">
        <f>((D47-D7)/D7)*100</f>
        <v>8.8254096430133568</v>
      </c>
      <c r="W11" s="55">
        <v>2.7</v>
      </c>
      <c r="X11" s="55">
        <v>-3.6</v>
      </c>
      <c r="Y11" s="27">
        <v>3.4</v>
      </c>
    </row>
    <row r="12" spans="1:25" s="18" customFormat="1">
      <c r="A12" s="127" t="s">
        <v>7</v>
      </c>
      <c r="B12" s="236" t="s">
        <v>35</v>
      </c>
      <c r="C12" s="236" t="s">
        <v>35</v>
      </c>
      <c r="D12" s="234">
        <f t="shared" ref="D12:G12" si="5">SUM(D22,D32,D42)</f>
        <v>14651</v>
      </c>
      <c r="E12" s="234">
        <f t="shared" si="5"/>
        <v>2439</v>
      </c>
      <c r="F12" s="234">
        <f t="shared" si="5"/>
        <v>121</v>
      </c>
      <c r="G12" s="234">
        <f t="shared" si="5"/>
        <v>326</v>
      </c>
      <c r="H12" s="236" t="s">
        <v>35</v>
      </c>
      <c r="I12" s="137" t="s">
        <v>11</v>
      </c>
      <c r="S12" s="262" t="s">
        <v>3</v>
      </c>
      <c r="T12" s="55"/>
      <c r="U12" s="267">
        <f>((C47-C7)/(C7))*100</f>
        <v>2.5095471903982545</v>
      </c>
      <c r="V12" s="268">
        <f>((D47-D7)/(D7))*100</f>
        <v>8.8254096430133568</v>
      </c>
      <c r="W12" s="55">
        <v>14.7</v>
      </c>
      <c r="X12" s="55">
        <f>((F47-F7)/(F7))*100</f>
        <v>13.345983554712207</v>
      </c>
      <c r="Y12" s="55">
        <f>((G47-G7)/(G7))*100</f>
        <v>4.8128342245989302</v>
      </c>
    </row>
    <row r="13" spans="1:25" s="18" customFormat="1">
      <c r="A13" s="69" t="s">
        <v>8</v>
      </c>
      <c r="B13" s="236" t="s">
        <v>35</v>
      </c>
      <c r="C13" s="236" t="s">
        <v>35</v>
      </c>
      <c r="D13" s="234">
        <f t="shared" ref="D13:G13" si="6">SUM(D23,D33,D43)</f>
        <v>23688</v>
      </c>
      <c r="E13" s="234">
        <f t="shared" si="6"/>
        <v>4855</v>
      </c>
      <c r="F13" s="234">
        <f t="shared" si="6"/>
        <v>1381</v>
      </c>
      <c r="G13" s="234">
        <f t="shared" si="6"/>
        <v>788</v>
      </c>
      <c r="H13" s="236" t="s">
        <v>35</v>
      </c>
      <c r="I13" s="244" t="s">
        <v>9</v>
      </c>
      <c r="S13" s="262" t="s">
        <v>22</v>
      </c>
      <c r="T13" s="256">
        <f t="shared" ref="T13:Y13" si="7">((B87-B47)/(B47))*100</f>
        <v>14.44945509207065</v>
      </c>
      <c r="U13" s="269">
        <f t="shared" si="7"/>
        <v>-1.4369345396487492</v>
      </c>
      <c r="V13" s="270">
        <f t="shared" si="7"/>
        <v>14.112354687113529</v>
      </c>
      <c r="W13" s="55">
        <f t="shared" si="7"/>
        <v>12.835311331490814</v>
      </c>
      <c r="X13" s="256">
        <f t="shared" si="7"/>
        <v>10.881696428571429</v>
      </c>
      <c r="Y13" s="256">
        <f t="shared" si="7"/>
        <v>-3.6734693877551026</v>
      </c>
    </row>
    <row r="14" spans="1:25" s="18" customFormat="1">
      <c r="A14" s="125" t="s">
        <v>5</v>
      </c>
      <c r="B14" s="236" t="s">
        <v>35</v>
      </c>
      <c r="C14" s="236" t="s">
        <v>35</v>
      </c>
      <c r="D14" s="234">
        <f t="shared" ref="D14:G14" si="8">SUM(D24,D34,D44)</f>
        <v>16370</v>
      </c>
      <c r="E14" s="234">
        <f t="shared" si="8"/>
        <v>3333</v>
      </c>
      <c r="F14" s="234">
        <f t="shared" si="8"/>
        <v>873</v>
      </c>
      <c r="G14" s="234">
        <f t="shared" si="8"/>
        <v>556</v>
      </c>
      <c r="H14" s="236" t="s">
        <v>35</v>
      </c>
      <c r="I14" s="137" t="s">
        <v>10</v>
      </c>
      <c r="S14" s="344" t="s">
        <v>251</v>
      </c>
      <c r="T14" s="247">
        <f>((B127-B87)/(B87))*100</f>
        <v>10.113281891315056</v>
      </c>
      <c r="U14" s="55">
        <f t="shared" ref="U14:Y14" si="9">((C127-C87)/(C87))*100</f>
        <v>36.069114470842337</v>
      </c>
      <c r="V14" s="55">
        <f t="shared" si="9"/>
        <v>4.2916943251554516</v>
      </c>
      <c r="W14" s="55">
        <f t="shared" si="9"/>
        <v>8.0325624954974426</v>
      </c>
      <c r="X14" s="55">
        <f t="shared" si="9"/>
        <v>9.6628082536487163</v>
      </c>
      <c r="Y14" s="55">
        <f t="shared" si="9"/>
        <v>28.283898305084747</v>
      </c>
    </row>
    <row r="15" spans="1:25" s="18" customFormat="1">
      <c r="A15" s="127" t="s">
        <v>7</v>
      </c>
      <c r="B15" s="236" t="s">
        <v>35</v>
      </c>
      <c r="C15" s="236" t="s">
        <v>35</v>
      </c>
      <c r="D15" s="234">
        <f t="shared" ref="D15:G15" si="10">SUM(D25,D35,D45)</f>
        <v>7318</v>
      </c>
      <c r="E15" s="234">
        <f t="shared" si="10"/>
        <v>1522</v>
      </c>
      <c r="F15" s="234">
        <f t="shared" si="10"/>
        <v>508</v>
      </c>
      <c r="G15" s="234">
        <f t="shared" si="10"/>
        <v>232</v>
      </c>
      <c r="H15" s="236" t="s">
        <v>35</v>
      </c>
      <c r="I15" s="137" t="s">
        <v>11</v>
      </c>
    </row>
    <row r="16" spans="1:25" s="3" customFormat="1">
      <c r="A16" s="239" t="s">
        <v>25</v>
      </c>
      <c r="B16" s="175"/>
      <c r="C16" s="266"/>
      <c r="D16" s="166"/>
      <c r="E16" s="166"/>
      <c r="F16" s="166"/>
      <c r="G16" s="167"/>
      <c r="H16" s="168"/>
      <c r="I16" s="171" t="s">
        <v>105</v>
      </c>
    </row>
    <row r="17" spans="1:23" s="18" customFormat="1">
      <c r="A17" s="69" t="s">
        <v>40</v>
      </c>
      <c r="B17" s="236" t="s">
        <v>35</v>
      </c>
      <c r="C17" s="234">
        <v>1219</v>
      </c>
      <c r="D17" s="234">
        <f>SUM(D18:D19)</f>
        <v>48788</v>
      </c>
      <c r="E17" s="234">
        <f t="shared" ref="E17:G17" si="11">SUM(E18:E19)</f>
        <v>3039</v>
      </c>
      <c r="F17" s="234">
        <f t="shared" si="11"/>
        <v>756</v>
      </c>
      <c r="G17" s="234">
        <f t="shared" si="11"/>
        <v>1343</v>
      </c>
      <c r="H17" s="236" t="s">
        <v>35</v>
      </c>
      <c r="I17" s="244" t="s">
        <v>0</v>
      </c>
      <c r="O17" s="18" t="s">
        <v>51</v>
      </c>
      <c r="P17" s="245"/>
    </row>
    <row r="18" spans="1:23" s="18" customFormat="1">
      <c r="A18" s="76" t="s">
        <v>5</v>
      </c>
      <c r="B18" s="236" t="s">
        <v>35</v>
      </c>
      <c r="C18" s="234">
        <v>764</v>
      </c>
      <c r="D18" s="234">
        <f>SUM(D21,D24)</f>
        <v>29128</v>
      </c>
      <c r="E18" s="234">
        <f t="shared" ref="E18:G19" si="12">SUM(E21,E24)</f>
        <v>2035</v>
      </c>
      <c r="F18" s="234">
        <f t="shared" si="12"/>
        <v>454</v>
      </c>
      <c r="G18" s="234">
        <f t="shared" si="12"/>
        <v>1031</v>
      </c>
      <c r="H18" s="236" t="s">
        <v>35</v>
      </c>
      <c r="I18" s="135" t="s">
        <v>10</v>
      </c>
      <c r="N18" s="22"/>
      <c r="O18" s="22" t="s">
        <v>38</v>
      </c>
      <c r="P18" s="245"/>
      <c r="T18" s="18" t="s">
        <v>45</v>
      </c>
      <c r="U18" s="245"/>
    </row>
    <row r="19" spans="1:23" s="18" customFormat="1">
      <c r="A19" s="77" t="s">
        <v>7</v>
      </c>
      <c r="B19" s="236" t="s">
        <v>35</v>
      </c>
      <c r="C19" s="234">
        <v>455</v>
      </c>
      <c r="D19" s="234">
        <f>SUM(D22,D25)</f>
        <v>19660</v>
      </c>
      <c r="E19" s="234">
        <f t="shared" si="12"/>
        <v>1004</v>
      </c>
      <c r="F19" s="234">
        <f t="shared" si="12"/>
        <v>302</v>
      </c>
      <c r="G19" s="234">
        <f t="shared" si="12"/>
        <v>312</v>
      </c>
      <c r="H19" s="236" t="s">
        <v>35</v>
      </c>
      <c r="I19" s="135" t="s">
        <v>11</v>
      </c>
      <c r="N19" s="245"/>
      <c r="O19" s="271" t="s">
        <v>25</v>
      </c>
      <c r="P19" s="271" t="s">
        <v>26</v>
      </c>
      <c r="Q19" s="272" t="s">
        <v>23</v>
      </c>
      <c r="S19" s="22"/>
      <c r="T19" s="22" t="s">
        <v>17</v>
      </c>
      <c r="U19" s="245"/>
    </row>
    <row r="20" spans="1:23" s="18" customFormat="1">
      <c r="A20" s="69" t="s">
        <v>4</v>
      </c>
      <c r="B20" s="236" t="s">
        <v>35</v>
      </c>
      <c r="C20" s="234" t="s">
        <v>35</v>
      </c>
      <c r="D20" s="234">
        <f>SUM(D21:D22)</f>
        <v>29394</v>
      </c>
      <c r="E20" s="234">
        <f t="shared" ref="E20:G20" si="13">SUM(E21:E22)</f>
        <v>2131</v>
      </c>
      <c r="F20" s="234">
        <f t="shared" si="13"/>
        <v>197</v>
      </c>
      <c r="G20" s="234">
        <f t="shared" si="13"/>
        <v>1009</v>
      </c>
      <c r="H20" s="236" t="s">
        <v>35</v>
      </c>
      <c r="I20" s="244" t="s">
        <v>6</v>
      </c>
      <c r="N20" s="245"/>
      <c r="O20" s="273" t="s">
        <v>27</v>
      </c>
      <c r="P20" s="273" t="s">
        <v>171</v>
      </c>
      <c r="Q20" s="273" t="s">
        <v>24</v>
      </c>
      <c r="S20" s="245"/>
      <c r="T20" s="271" t="s">
        <v>25</v>
      </c>
      <c r="U20" s="271" t="s">
        <v>26</v>
      </c>
      <c r="V20" s="272" t="s">
        <v>23</v>
      </c>
    </row>
    <row r="21" spans="1:23" s="18" customFormat="1">
      <c r="A21" s="76" t="s">
        <v>5</v>
      </c>
      <c r="B21" s="242" t="s">
        <v>35</v>
      </c>
      <c r="C21" s="238" t="s">
        <v>35</v>
      </c>
      <c r="D21" s="238">
        <v>15730</v>
      </c>
      <c r="E21" s="238">
        <v>1409</v>
      </c>
      <c r="F21" s="238">
        <v>78</v>
      </c>
      <c r="G21" s="237">
        <v>723</v>
      </c>
      <c r="H21" s="236" t="s">
        <v>35</v>
      </c>
      <c r="I21" s="135" t="s">
        <v>10</v>
      </c>
      <c r="N21" s="18" t="s">
        <v>2</v>
      </c>
      <c r="O21" s="274"/>
      <c r="P21" s="275"/>
      <c r="Q21" s="275"/>
      <c r="S21" s="245"/>
      <c r="T21" s="273" t="s">
        <v>27</v>
      </c>
      <c r="U21" s="273" t="s">
        <v>171</v>
      </c>
      <c r="V21" s="273" t="s">
        <v>24</v>
      </c>
    </row>
    <row r="22" spans="1:23" s="18" customFormat="1">
      <c r="A22" s="77" t="s">
        <v>7</v>
      </c>
      <c r="B22" s="242" t="s">
        <v>35</v>
      </c>
      <c r="C22" s="238" t="s">
        <v>35</v>
      </c>
      <c r="D22" s="238">
        <v>13664</v>
      </c>
      <c r="E22" s="238">
        <v>722</v>
      </c>
      <c r="F22" s="238">
        <v>119</v>
      </c>
      <c r="G22" s="237">
        <v>286</v>
      </c>
      <c r="H22" s="236" t="s">
        <v>35</v>
      </c>
      <c r="I22" s="135" t="s">
        <v>11</v>
      </c>
      <c r="N22" s="18" t="s">
        <v>14</v>
      </c>
      <c r="O22" s="55">
        <v>34</v>
      </c>
      <c r="P22" s="55">
        <v>66</v>
      </c>
      <c r="S22" s="18" t="s">
        <v>2</v>
      </c>
      <c r="T22" s="256">
        <v>66.599999999999994</v>
      </c>
      <c r="U22" s="55">
        <v>33.4</v>
      </c>
      <c r="V22" s="275"/>
      <c r="W22" s="275"/>
    </row>
    <row r="23" spans="1:23" s="18" customFormat="1">
      <c r="A23" s="69" t="s">
        <v>8</v>
      </c>
      <c r="B23" s="236" t="s">
        <v>35</v>
      </c>
      <c r="C23" s="234" t="s">
        <v>35</v>
      </c>
      <c r="D23" s="234">
        <f>SUM(D24:D25)</f>
        <v>19394</v>
      </c>
      <c r="E23" s="234">
        <f t="shared" ref="E23" si="14">SUM(E24:E25)</f>
        <v>908</v>
      </c>
      <c r="F23" s="234">
        <f t="shared" ref="F23" si="15">SUM(F24:F25)</f>
        <v>559</v>
      </c>
      <c r="G23" s="235">
        <f t="shared" ref="G23" si="16">SUM(G24:G25)</f>
        <v>334</v>
      </c>
      <c r="H23" s="236" t="s">
        <v>35</v>
      </c>
      <c r="I23" s="244" t="s">
        <v>9</v>
      </c>
      <c r="N23" s="18" t="s">
        <v>21</v>
      </c>
      <c r="O23" s="55">
        <v>36.200000000000003</v>
      </c>
      <c r="P23" s="55">
        <v>63.8</v>
      </c>
      <c r="S23" s="18" t="s">
        <v>3</v>
      </c>
      <c r="T23" s="55">
        <v>68.400000000000006</v>
      </c>
      <c r="U23" s="55">
        <v>31.6</v>
      </c>
      <c r="W23" s="275"/>
    </row>
    <row r="24" spans="1:23" s="18" customFormat="1">
      <c r="A24" s="76" t="s">
        <v>5</v>
      </c>
      <c r="B24" s="242" t="s">
        <v>35</v>
      </c>
      <c r="C24" s="238" t="s">
        <v>35</v>
      </c>
      <c r="D24" s="238">
        <v>13398</v>
      </c>
      <c r="E24" s="238">
        <v>626</v>
      </c>
      <c r="F24" s="238">
        <v>376</v>
      </c>
      <c r="G24" s="237">
        <v>308</v>
      </c>
      <c r="H24" s="236" t="s">
        <v>35</v>
      </c>
      <c r="I24" s="135" t="s">
        <v>10</v>
      </c>
      <c r="N24" s="18" t="s">
        <v>252</v>
      </c>
      <c r="O24" s="55">
        <v>36.1</v>
      </c>
      <c r="P24" s="55">
        <v>63.9</v>
      </c>
      <c r="S24" s="18" t="s">
        <v>22</v>
      </c>
      <c r="T24" s="55">
        <v>68.400000000000006</v>
      </c>
      <c r="U24" s="55">
        <v>31.6</v>
      </c>
      <c r="W24" s="275"/>
    </row>
    <row r="25" spans="1:23" s="18" customFormat="1">
      <c r="A25" s="77" t="s">
        <v>7</v>
      </c>
      <c r="B25" s="242" t="s">
        <v>35</v>
      </c>
      <c r="C25" s="238" t="s">
        <v>35</v>
      </c>
      <c r="D25" s="238">
        <v>5996</v>
      </c>
      <c r="E25" s="238">
        <v>282</v>
      </c>
      <c r="F25" s="238">
        <v>183</v>
      </c>
      <c r="G25" s="237">
        <v>26</v>
      </c>
      <c r="H25" s="236" t="s">
        <v>35</v>
      </c>
      <c r="I25" s="135" t="s">
        <v>11</v>
      </c>
      <c r="N25" s="18" t="s">
        <v>399</v>
      </c>
      <c r="O25" s="55">
        <v>38</v>
      </c>
      <c r="P25" s="55">
        <v>62</v>
      </c>
      <c r="S25" s="18" t="s">
        <v>251</v>
      </c>
      <c r="T25" s="55">
        <v>76</v>
      </c>
      <c r="U25" s="55">
        <v>24</v>
      </c>
    </row>
    <row r="26" spans="1:23" s="3" customFormat="1">
      <c r="A26" s="239" t="s">
        <v>26</v>
      </c>
      <c r="B26" s="175"/>
      <c r="C26" s="266"/>
      <c r="D26" s="265"/>
      <c r="E26" s="265"/>
      <c r="F26" s="265"/>
      <c r="G26" s="265"/>
      <c r="H26" s="168"/>
      <c r="I26" s="264" t="s">
        <v>171</v>
      </c>
    </row>
    <row r="27" spans="1:23" s="18" customFormat="1">
      <c r="A27" s="69" t="s">
        <v>40</v>
      </c>
      <c r="B27" s="236" t="s">
        <v>35</v>
      </c>
      <c r="C27" s="234">
        <v>614</v>
      </c>
      <c r="D27" s="234">
        <v>3028</v>
      </c>
      <c r="E27" s="234">
        <f>SUM(E30,E33)</f>
        <v>4569</v>
      </c>
      <c r="F27" s="234">
        <v>825</v>
      </c>
      <c r="G27" s="235">
        <v>527</v>
      </c>
      <c r="H27" s="236" t="s">
        <v>35</v>
      </c>
      <c r="I27" s="244" t="s">
        <v>0</v>
      </c>
      <c r="T27" s="18" t="s">
        <v>44</v>
      </c>
      <c r="U27" s="245"/>
    </row>
    <row r="28" spans="1:23" s="18" customFormat="1">
      <c r="A28" s="76" t="s">
        <v>5</v>
      </c>
      <c r="B28" s="236" t="s">
        <v>35</v>
      </c>
      <c r="C28" s="234">
        <v>420</v>
      </c>
      <c r="D28" s="234">
        <v>1646</v>
      </c>
      <c r="E28" s="234">
        <f>SUM(E31,E34)</f>
        <v>2804</v>
      </c>
      <c r="F28" s="234">
        <v>498</v>
      </c>
      <c r="G28" s="235">
        <v>281</v>
      </c>
      <c r="H28" s="236" t="s">
        <v>35</v>
      </c>
      <c r="I28" s="135" t="s">
        <v>10</v>
      </c>
      <c r="S28" s="22"/>
      <c r="T28" s="22" t="s">
        <v>39</v>
      </c>
      <c r="U28" s="245"/>
    </row>
    <row r="29" spans="1:23" s="18" customFormat="1">
      <c r="A29" s="77" t="s">
        <v>7</v>
      </c>
      <c r="B29" s="236" t="s">
        <v>35</v>
      </c>
      <c r="C29" s="234">
        <v>194</v>
      </c>
      <c r="D29" s="234">
        <v>1382</v>
      </c>
      <c r="E29" s="234">
        <f>SUM(E32,E35)</f>
        <v>1765</v>
      </c>
      <c r="F29" s="234">
        <v>327</v>
      </c>
      <c r="G29" s="235">
        <v>246</v>
      </c>
      <c r="H29" s="236" t="s">
        <v>35</v>
      </c>
      <c r="I29" s="135" t="s">
        <v>11</v>
      </c>
      <c r="N29" s="18" t="s">
        <v>52</v>
      </c>
      <c r="O29" s="245"/>
      <c r="S29" s="276"/>
      <c r="T29" s="271" t="s">
        <v>25</v>
      </c>
      <c r="U29" s="271" t="s">
        <v>26</v>
      </c>
      <c r="V29" s="272" t="s">
        <v>23</v>
      </c>
    </row>
    <row r="30" spans="1:23" s="18" customFormat="1">
      <c r="A30" s="69" t="s">
        <v>4</v>
      </c>
      <c r="B30" s="236" t="s">
        <v>35</v>
      </c>
      <c r="C30" s="234" t="s">
        <v>35</v>
      </c>
      <c r="D30" s="234">
        <v>542</v>
      </c>
      <c r="E30" s="234">
        <f>SUM(E31:E32)</f>
        <v>2183</v>
      </c>
      <c r="F30" s="234">
        <v>3</v>
      </c>
      <c r="G30" s="235">
        <v>73</v>
      </c>
      <c r="H30" s="236" t="s">
        <v>35</v>
      </c>
      <c r="I30" s="244" t="s">
        <v>6</v>
      </c>
      <c r="M30" s="22"/>
      <c r="N30" s="22"/>
      <c r="O30" s="245"/>
      <c r="S30" s="276"/>
      <c r="T30" s="273" t="s">
        <v>27</v>
      </c>
      <c r="U30" s="273" t="s">
        <v>171</v>
      </c>
      <c r="V30" s="273" t="s">
        <v>24</v>
      </c>
    </row>
    <row r="31" spans="1:23" s="18" customFormat="1">
      <c r="A31" s="76" t="s">
        <v>5</v>
      </c>
      <c r="B31" s="242" t="s">
        <v>35</v>
      </c>
      <c r="C31" s="238" t="s">
        <v>35</v>
      </c>
      <c r="D31" s="238">
        <v>267</v>
      </c>
      <c r="E31" s="238">
        <v>1203</v>
      </c>
      <c r="F31" s="238">
        <v>1</v>
      </c>
      <c r="G31" s="237">
        <v>33</v>
      </c>
      <c r="H31" s="236" t="s">
        <v>35</v>
      </c>
      <c r="I31" s="135" t="s">
        <v>10</v>
      </c>
      <c r="M31" s="245"/>
      <c r="N31" s="271" t="s">
        <v>25</v>
      </c>
      <c r="O31" s="271" t="s">
        <v>26</v>
      </c>
      <c r="P31" s="272" t="s">
        <v>23</v>
      </c>
      <c r="S31" s="18" t="s">
        <v>2</v>
      </c>
      <c r="T31" s="55">
        <f>(D17/D7)*100</f>
        <v>82.076646142458202</v>
      </c>
      <c r="U31" s="55">
        <f>(D27/D7)*100</f>
        <v>5.0940412502944046</v>
      </c>
      <c r="V31" s="55">
        <f>(D37/D7)*100</f>
        <v>12.829312607247401</v>
      </c>
      <c r="W31" s="18">
        <f t="shared" ref="W31:W33" si="17">SUM(T31:V31)</f>
        <v>100.00000000000001</v>
      </c>
    </row>
    <row r="32" spans="1:23" s="18" customFormat="1">
      <c r="A32" s="77" t="s">
        <v>7</v>
      </c>
      <c r="B32" s="242" t="s">
        <v>35</v>
      </c>
      <c r="C32" s="238" t="s">
        <v>35</v>
      </c>
      <c r="D32" s="238">
        <v>275</v>
      </c>
      <c r="E32" s="238">
        <v>980</v>
      </c>
      <c r="F32" s="238">
        <v>2</v>
      </c>
      <c r="G32" s="237">
        <v>40</v>
      </c>
      <c r="H32" s="236" t="s">
        <v>35</v>
      </c>
      <c r="I32" s="135" t="s">
        <v>11</v>
      </c>
      <c r="M32" s="245"/>
      <c r="N32" s="273" t="s">
        <v>27</v>
      </c>
      <c r="O32" s="273" t="s">
        <v>171</v>
      </c>
      <c r="P32" s="273" t="s">
        <v>24</v>
      </c>
      <c r="S32" s="18" t="s">
        <v>3</v>
      </c>
      <c r="T32" s="256">
        <f>(D57/D47)*100</f>
        <v>84.517994063814001</v>
      </c>
      <c r="U32" s="55">
        <f>(D67/D47)*100</f>
        <v>5.4275908978481331</v>
      </c>
      <c r="V32" s="55">
        <f>(D77/D47)*100</f>
        <v>10.054415038337867</v>
      </c>
      <c r="W32" s="275">
        <f t="shared" si="17"/>
        <v>100</v>
      </c>
    </row>
    <row r="33" spans="1:23" s="18" customFormat="1">
      <c r="A33" s="69" t="s">
        <v>8</v>
      </c>
      <c r="B33" s="236" t="s">
        <v>35</v>
      </c>
      <c r="C33" s="234" t="s">
        <v>35</v>
      </c>
      <c r="D33" s="234">
        <v>2486</v>
      </c>
      <c r="E33" s="234">
        <f>SUM(E34:E35)</f>
        <v>2386</v>
      </c>
      <c r="F33" s="234">
        <v>822</v>
      </c>
      <c r="G33" s="235">
        <v>454</v>
      </c>
      <c r="H33" s="236" t="s">
        <v>35</v>
      </c>
      <c r="I33" s="244" t="s">
        <v>9</v>
      </c>
      <c r="M33" s="18" t="s">
        <v>2</v>
      </c>
      <c r="N33" s="256">
        <v>28.3</v>
      </c>
      <c r="O33" s="55">
        <v>42.6</v>
      </c>
      <c r="P33" s="55">
        <v>29.1</v>
      </c>
      <c r="S33" s="18" t="s">
        <v>22</v>
      </c>
      <c r="T33" s="256">
        <f>(D97/D87)*100</f>
        <v>85.837950607583622</v>
      </c>
      <c r="U33" s="55">
        <f>(D107/D87)*100</f>
        <v>5.9769429806142211</v>
      </c>
      <c r="V33" s="55">
        <f>(D117/D87)*100</f>
        <v>8.1851064118021597</v>
      </c>
      <c r="W33" s="275">
        <f t="shared" si="17"/>
        <v>100</v>
      </c>
    </row>
    <row r="34" spans="1:23" s="18" customFormat="1">
      <c r="A34" s="76" t="s">
        <v>5</v>
      </c>
      <c r="B34" s="242" t="s">
        <v>35</v>
      </c>
      <c r="C34" s="238" t="s">
        <v>35</v>
      </c>
      <c r="D34" s="238">
        <v>1379</v>
      </c>
      <c r="E34" s="238">
        <v>1601</v>
      </c>
      <c r="F34" s="238">
        <v>497</v>
      </c>
      <c r="G34" s="237">
        <v>248</v>
      </c>
      <c r="H34" s="236" t="s">
        <v>35</v>
      </c>
      <c r="I34" s="135" t="s">
        <v>10</v>
      </c>
      <c r="M34" s="18" t="s">
        <v>14</v>
      </c>
      <c r="N34" s="55">
        <v>24.3</v>
      </c>
      <c r="O34" s="55">
        <v>40.4</v>
      </c>
      <c r="P34" s="18">
        <v>34.299999999999997</v>
      </c>
      <c r="S34" s="18" t="s">
        <v>251</v>
      </c>
      <c r="T34" s="55">
        <v>85</v>
      </c>
      <c r="U34" s="55">
        <v>6</v>
      </c>
      <c r="V34" s="55">
        <v>9</v>
      </c>
    </row>
    <row r="35" spans="1:23" s="18" customFormat="1">
      <c r="A35" s="77" t="s">
        <v>7</v>
      </c>
      <c r="B35" s="242" t="s">
        <v>35</v>
      </c>
      <c r="C35" s="238" t="s">
        <v>35</v>
      </c>
      <c r="D35" s="238">
        <v>1107</v>
      </c>
      <c r="E35" s="238">
        <v>785</v>
      </c>
      <c r="F35" s="238">
        <v>325</v>
      </c>
      <c r="G35" s="237">
        <v>206</v>
      </c>
      <c r="H35" s="236" t="s">
        <v>35</v>
      </c>
      <c r="I35" s="135" t="s">
        <v>11</v>
      </c>
      <c r="M35" s="18" t="s">
        <v>21</v>
      </c>
      <c r="N35" s="55">
        <v>23.9</v>
      </c>
      <c r="O35" s="55">
        <v>38.6</v>
      </c>
      <c r="P35" s="18">
        <v>37.5</v>
      </c>
    </row>
    <row r="36" spans="1:23">
      <c r="A36" s="170" t="s">
        <v>23</v>
      </c>
      <c r="B36" s="175"/>
      <c r="C36" s="165"/>
      <c r="D36" s="165"/>
      <c r="E36" s="165"/>
      <c r="F36" s="165"/>
      <c r="G36" s="165"/>
      <c r="H36" s="168"/>
      <c r="I36" s="169" t="s">
        <v>24</v>
      </c>
      <c r="M36" s="18" t="s">
        <v>252</v>
      </c>
      <c r="N36" s="55">
        <v>22.7</v>
      </c>
      <c r="O36" s="55">
        <v>37.799999999999997</v>
      </c>
      <c r="P36" s="18">
        <v>39.5</v>
      </c>
    </row>
    <row r="37" spans="1:23" s="18" customFormat="1">
      <c r="A37" s="69" t="s">
        <v>40</v>
      </c>
      <c r="B37" s="236" t="s">
        <v>49</v>
      </c>
      <c r="C37" s="234" t="s">
        <v>49</v>
      </c>
      <c r="D37" s="234">
        <v>7626</v>
      </c>
      <c r="E37" s="234">
        <f>SUM(E40,E43)</f>
        <v>3115</v>
      </c>
      <c r="F37" s="234" t="s">
        <v>49</v>
      </c>
      <c r="G37" s="234" t="s">
        <v>49</v>
      </c>
      <c r="H37" s="236">
        <f>SUM(B37:G37)</f>
        <v>10741</v>
      </c>
      <c r="I37" s="244" t="s">
        <v>0</v>
      </c>
      <c r="M37" s="18" t="s">
        <v>399</v>
      </c>
      <c r="N37" s="55">
        <v>21.1</v>
      </c>
      <c r="O37" s="55">
        <v>36.6</v>
      </c>
      <c r="P37" s="18">
        <v>42.3</v>
      </c>
      <c r="T37" s="18" t="s">
        <v>52</v>
      </c>
      <c r="U37" s="245"/>
    </row>
    <row r="38" spans="1:23" s="18" customFormat="1">
      <c r="A38" s="76" t="s">
        <v>5</v>
      </c>
      <c r="B38" s="236" t="s">
        <v>49</v>
      </c>
      <c r="C38" s="234" t="s">
        <v>49</v>
      </c>
      <c r="D38" s="234">
        <v>6699</v>
      </c>
      <c r="E38" s="234">
        <f>SUM(E41,E44)</f>
        <v>1923</v>
      </c>
      <c r="F38" s="234" t="s">
        <v>49</v>
      </c>
      <c r="G38" s="234" t="s">
        <v>49</v>
      </c>
      <c r="H38" s="236">
        <f t="shared" ref="H38:H45" si="18">SUM(B38:G38)</f>
        <v>8622</v>
      </c>
      <c r="I38" s="135" t="s">
        <v>10</v>
      </c>
      <c r="S38" s="22"/>
      <c r="T38" s="22" t="s">
        <v>18</v>
      </c>
      <c r="U38" s="245"/>
    </row>
    <row r="39" spans="1:23" s="18" customFormat="1">
      <c r="A39" s="77" t="s">
        <v>7</v>
      </c>
      <c r="B39" s="236" t="s">
        <v>49</v>
      </c>
      <c r="C39" s="234" t="s">
        <v>49</v>
      </c>
      <c r="D39" s="234">
        <v>927</v>
      </c>
      <c r="E39" s="234">
        <f>SUM(E42,E45)</f>
        <v>1192</v>
      </c>
      <c r="F39" s="234" t="s">
        <v>49</v>
      </c>
      <c r="G39" s="234" t="s">
        <v>49</v>
      </c>
      <c r="H39" s="236">
        <f t="shared" si="18"/>
        <v>2119</v>
      </c>
      <c r="I39" s="135" t="s">
        <v>11</v>
      </c>
      <c r="S39" s="245"/>
      <c r="T39" s="271" t="s">
        <v>25</v>
      </c>
      <c r="U39" s="271" t="s">
        <v>26</v>
      </c>
      <c r="V39" s="272" t="s">
        <v>23</v>
      </c>
    </row>
    <row r="40" spans="1:23" s="18" customFormat="1">
      <c r="A40" s="69" t="s">
        <v>4</v>
      </c>
      <c r="B40" s="236" t="s">
        <v>49</v>
      </c>
      <c r="C40" s="234" t="s">
        <v>49</v>
      </c>
      <c r="D40" s="234">
        <v>5818</v>
      </c>
      <c r="E40" s="234">
        <f>SUM(E41:E42)</f>
        <v>1554</v>
      </c>
      <c r="F40" s="234" t="s">
        <v>49</v>
      </c>
      <c r="G40" s="234" t="s">
        <v>49</v>
      </c>
      <c r="H40" s="236">
        <f t="shared" si="18"/>
        <v>7372</v>
      </c>
      <c r="I40" s="244" t="s">
        <v>6</v>
      </c>
      <c r="S40" s="245"/>
      <c r="T40" s="273" t="s">
        <v>27</v>
      </c>
      <c r="U40" s="273" t="s">
        <v>171</v>
      </c>
      <c r="V40" s="273" t="s">
        <v>24</v>
      </c>
    </row>
    <row r="41" spans="1:23" s="18" customFormat="1">
      <c r="A41" s="76" t="s">
        <v>5</v>
      </c>
      <c r="B41" s="242" t="s">
        <v>49</v>
      </c>
      <c r="C41" s="238" t="s">
        <v>49</v>
      </c>
      <c r="D41" s="238">
        <v>5106</v>
      </c>
      <c r="E41" s="238">
        <v>817</v>
      </c>
      <c r="F41" s="234" t="s">
        <v>49</v>
      </c>
      <c r="G41" s="234" t="s">
        <v>49</v>
      </c>
      <c r="H41" s="236">
        <f t="shared" si="18"/>
        <v>5923</v>
      </c>
      <c r="I41" s="135" t="s">
        <v>10</v>
      </c>
      <c r="S41" s="18" t="s">
        <v>2</v>
      </c>
      <c r="T41" s="27">
        <f>(E17/E7)*100</f>
        <v>28.340949361186237</v>
      </c>
      <c r="U41" s="27">
        <f>(E27/E7)*100</f>
        <v>42.609344399888087</v>
      </c>
      <c r="V41" s="55">
        <f>(E37/E7)*100</f>
        <v>29.049706238925673</v>
      </c>
      <c r="W41" s="27">
        <f>SUM(T41:V41)</f>
        <v>100</v>
      </c>
    </row>
    <row r="42" spans="1:23" s="18" customFormat="1">
      <c r="A42" s="77" t="s">
        <v>7</v>
      </c>
      <c r="B42" s="242" t="s">
        <v>49</v>
      </c>
      <c r="C42" s="238" t="s">
        <v>49</v>
      </c>
      <c r="D42" s="238">
        <v>712</v>
      </c>
      <c r="E42" s="238">
        <v>737</v>
      </c>
      <c r="F42" s="234" t="s">
        <v>49</v>
      </c>
      <c r="G42" s="234" t="s">
        <v>49</v>
      </c>
      <c r="H42" s="236">
        <f t="shared" si="18"/>
        <v>1449</v>
      </c>
      <c r="I42" s="135" t="s">
        <v>11</v>
      </c>
      <c r="S42" s="18" t="s">
        <v>3</v>
      </c>
      <c r="T42" s="256">
        <f>(E57/E47)*100</f>
        <v>24.321248577467077</v>
      </c>
      <c r="U42" s="27">
        <f>(E67/E47)*100</f>
        <v>40.359291172167126</v>
      </c>
      <c r="V42" s="55">
        <f>(E77/E47)*100</f>
        <v>35.319460250365793</v>
      </c>
      <c r="W42" s="27">
        <f t="shared" ref="W42:W43" si="19">SUM(T42:V42)</f>
        <v>100</v>
      </c>
    </row>
    <row r="43" spans="1:23" s="18" customFormat="1">
      <c r="A43" s="69" t="s">
        <v>8</v>
      </c>
      <c r="B43" s="236" t="s">
        <v>49</v>
      </c>
      <c r="C43" s="234" t="s">
        <v>49</v>
      </c>
      <c r="D43" s="234">
        <v>1808</v>
      </c>
      <c r="E43" s="234">
        <f>SUM(E44:E45)</f>
        <v>1561</v>
      </c>
      <c r="F43" s="234" t="s">
        <v>49</v>
      </c>
      <c r="G43" s="234" t="s">
        <v>49</v>
      </c>
      <c r="H43" s="236">
        <f t="shared" si="18"/>
        <v>3369</v>
      </c>
      <c r="I43" s="244" t="s">
        <v>9</v>
      </c>
      <c r="S43" s="18" t="s">
        <v>22</v>
      </c>
      <c r="T43" s="256">
        <f>(E137/E127)*100</f>
        <v>22.686049613230193</v>
      </c>
      <c r="U43" s="27">
        <f>(E147/E127)*100</f>
        <v>37.796745798879698</v>
      </c>
      <c r="V43" s="55">
        <f>(E157/E127)*100</f>
        <v>39.517204587890106</v>
      </c>
      <c r="W43" s="27">
        <f t="shared" si="19"/>
        <v>100</v>
      </c>
    </row>
    <row r="44" spans="1:23" s="18" customFormat="1">
      <c r="A44" s="76" t="s">
        <v>5</v>
      </c>
      <c r="B44" s="242" t="s">
        <v>49</v>
      </c>
      <c r="C44" s="238" t="s">
        <v>49</v>
      </c>
      <c r="D44" s="238">
        <v>1593</v>
      </c>
      <c r="E44" s="238">
        <v>1106</v>
      </c>
      <c r="F44" s="238" t="s">
        <v>49</v>
      </c>
      <c r="G44" s="238" t="s">
        <v>49</v>
      </c>
      <c r="H44" s="236">
        <f t="shared" si="18"/>
        <v>2699</v>
      </c>
      <c r="I44" s="135" t="s">
        <v>10</v>
      </c>
      <c r="S44" s="18" t="s">
        <v>251</v>
      </c>
      <c r="T44" s="18">
        <v>22.6</v>
      </c>
      <c r="U44" s="27">
        <v>38</v>
      </c>
      <c r="V44" s="18">
        <v>39.4</v>
      </c>
    </row>
    <row r="45" spans="1:23" s="18" customFormat="1" ht="15.75" thickBot="1">
      <c r="A45" s="371" t="s">
        <v>7</v>
      </c>
      <c r="B45" s="375" t="s">
        <v>49</v>
      </c>
      <c r="C45" s="372" t="s">
        <v>49</v>
      </c>
      <c r="D45" s="372">
        <v>215</v>
      </c>
      <c r="E45" s="372">
        <v>455</v>
      </c>
      <c r="F45" s="372" t="s">
        <v>49</v>
      </c>
      <c r="G45" s="372" t="s">
        <v>49</v>
      </c>
      <c r="H45" s="373">
        <f t="shared" si="18"/>
        <v>670</v>
      </c>
      <c r="I45" s="374" t="s">
        <v>11</v>
      </c>
    </row>
    <row r="46" spans="1:23" ht="15.75">
      <c r="A46" s="12" t="s">
        <v>14</v>
      </c>
      <c r="B46" s="45"/>
      <c r="C46" s="13"/>
      <c r="D46" s="17"/>
      <c r="E46" s="13"/>
      <c r="F46" s="13"/>
      <c r="G46" s="13"/>
      <c r="H46" s="13"/>
      <c r="I46" s="32" t="s">
        <v>3</v>
      </c>
    </row>
    <row r="47" spans="1:23">
      <c r="A47" s="170" t="s">
        <v>40</v>
      </c>
      <c r="B47" s="182">
        <f>SUM(B57,B67,B77)</f>
        <v>5322</v>
      </c>
      <c r="C47" s="166">
        <f>SUM(C57,C67,C77)</f>
        <v>1879</v>
      </c>
      <c r="D47" s="166">
        <v>64688</v>
      </c>
      <c r="E47" s="166">
        <f>SUM(E57,E67,E77)</f>
        <v>12302</v>
      </c>
      <c r="F47" s="166">
        <v>1792</v>
      </c>
      <c r="G47" s="167">
        <v>1960</v>
      </c>
      <c r="H47" s="182">
        <f>SUM(B47:G47)</f>
        <v>87943</v>
      </c>
      <c r="I47" s="171" t="s">
        <v>0</v>
      </c>
      <c r="T47" s="18" t="s">
        <v>53</v>
      </c>
      <c r="U47"/>
    </row>
    <row r="48" spans="1:23" s="18" customFormat="1">
      <c r="A48" s="125" t="s">
        <v>5</v>
      </c>
      <c r="B48" s="236">
        <f>SUM(B58,B68,B78)</f>
        <v>2917</v>
      </c>
      <c r="C48" s="234">
        <f>SUM(C58,C68,C78)</f>
        <v>1175</v>
      </c>
      <c r="D48" s="234">
        <v>39500</v>
      </c>
      <c r="E48" s="234">
        <f>SUM(E58,E68,E78)</f>
        <v>7789</v>
      </c>
      <c r="F48" s="234">
        <v>1106</v>
      </c>
      <c r="G48" s="235">
        <v>1380</v>
      </c>
      <c r="H48" s="342">
        <f t="shared" ref="H48:H49" si="20">SUM(B48:G48)</f>
        <v>53867</v>
      </c>
      <c r="I48" s="137" t="s">
        <v>10</v>
      </c>
      <c r="S48" s="22"/>
      <c r="T48" s="22" t="s">
        <v>19</v>
      </c>
      <c r="U48" s="245"/>
    </row>
    <row r="49" spans="1:23" s="18" customFormat="1">
      <c r="A49" s="127" t="s">
        <v>7</v>
      </c>
      <c r="B49" s="236">
        <f t="shared" ref="B49:B55" si="21">SUM(B59,B69,B79)</f>
        <v>2405</v>
      </c>
      <c r="C49" s="234">
        <f>SUM(C59,C69,C79)</f>
        <v>704</v>
      </c>
      <c r="D49" s="234">
        <v>25188</v>
      </c>
      <c r="E49" s="234">
        <f t="shared" ref="E49:E55" si="22">SUM(E59,E69,E79)</f>
        <v>4513</v>
      </c>
      <c r="F49" s="234">
        <v>686</v>
      </c>
      <c r="G49" s="235">
        <v>580</v>
      </c>
      <c r="H49" s="342">
        <f t="shared" si="20"/>
        <v>34076</v>
      </c>
      <c r="I49" s="137" t="s">
        <v>11</v>
      </c>
      <c r="S49" s="245"/>
      <c r="T49" s="271" t="s">
        <v>25</v>
      </c>
      <c r="U49" s="271" t="s">
        <v>26</v>
      </c>
      <c r="V49" s="272" t="s">
        <v>23</v>
      </c>
    </row>
    <row r="50" spans="1:23" s="18" customFormat="1">
      <c r="A50" s="69" t="s">
        <v>4</v>
      </c>
      <c r="B50" s="236">
        <f t="shared" si="21"/>
        <v>252</v>
      </c>
      <c r="C50" s="234" t="s">
        <v>34</v>
      </c>
      <c r="D50" s="234">
        <v>37756</v>
      </c>
      <c r="E50" s="234">
        <f t="shared" si="22"/>
        <v>6453</v>
      </c>
      <c r="F50" s="234">
        <v>194</v>
      </c>
      <c r="G50" s="235">
        <v>1175</v>
      </c>
      <c r="H50" s="236" t="s">
        <v>35</v>
      </c>
      <c r="I50" s="244" t="s">
        <v>6</v>
      </c>
      <c r="S50" s="245"/>
      <c r="T50" s="273" t="s">
        <v>27</v>
      </c>
      <c r="U50" s="273" t="s">
        <v>171</v>
      </c>
      <c r="V50" s="273" t="s">
        <v>24</v>
      </c>
    </row>
    <row r="51" spans="1:23" s="18" customFormat="1">
      <c r="A51" s="125" t="s">
        <v>5</v>
      </c>
      <c r="B51" s="236">
        <f t="shared" si="21"/>
        <v>156</v>
      </c>
      <c r="C51" s="234" t="s">
        <v>34</v>
      </c>
      <c r="D51" s="234">
        <v>21692</v>
      </c>
      <c r="E51" s="234">
        <f t="shared" si="22"/>
        <v>3730</v>
      </c>
      <c r="F51" s="234">
        <v>76</v>
      </c>
      <c r="G51" s="235">
        <v>818</v>
      </c>
      <c r="H51" s="236" t="s">
        <v>35</v>
      </c>
      <c r="I51" s="137" t="s">
        <v>10</v>
      </c>
      <c r="S51" s="18" t="s">
        <v>2</v>
      </c>
      <c r="T51" s="27">
        <f>(F17/F7)*100</f>
        <v>47.817836812144208</v>
      </c>
      <c r="U51" s="27">
        <f>(F27/F7)*100</f>
        <v>52.182163187855792</v>
      </c>
      <c r="V51" s="55"/>
      <c r="W51" s="18">
        <f t="shared" ref="W51:W53" si="23">SUM(T51:V51)</f>
        <v>100</v>
      </c>
    </row>
    <row r="52" spans="1:23" s="18" customFormat="1">
      <c r="A52" s="127" t="s">
        <v>7</v>
      </c>
      <c r="B52" s="236">
        <f t="shared" si="21"/>
        <v>96</v>
      </c>
      <c r="C52" s="234" t="s">
        <v>34</v>
      </c>
      <c r="D52" s="234">
        <v>16064</v>
      </c>
      <c r="E52" s="234">
        <f t="shared" si="22"/>
        <v>2723</v>
      </c>
      <c r="F52" s="234">
        <v>118</v>
      </c>
      <c r="G52" s="235">
        <v>357</v>
      </c>
      <c r="H52" s="236" t="s">
        <v>35</v>
      </c>
      <c r="I52" s="137" t="s">
        <v>11</v>
      </c>
      <c r="S52" s="18" t="s">
        <v>3</v>
      </c>
      <c r="T52" s="256">
        <f>(F57/F47)*100</f>
        <v>45.982142857142854</v>
      </c>
      <c r="U52" s="27">
        <f>(F67/F47)*100</f>
        <v>54.017857142857139</v>
      </c>
      <c r="V52" s="55"/>
      <c r="W52" s="18">
        <f t="shared" si="23"/>
        <v>100</v>
      </c>
    </row>
    <row r="53" spans="1:23" s="18" customFormat="1">
      <c r="A53" s="69" t="s">
        <v>8</v>
      </c>
      <c r="B53" s="236">
        <f t="shared" si="21"/>
        <v>5070</v>
      </c>
      <c r="C53" s="234" t="s">
        <v>34</v>
      </c>
      <c r="D53" s="234">
        <v>26932</v>
      </c>
      <c r="E53" s="234">
        <f t="shared" si="22"/>
        <v>5849</v>
      </c>
      <c r="F53" s="234">
        <v>1598</v>
      </c>
      <c r="G53" s="235">
        <v>785</v>
      </c>
      <c r="H53" s="236" t="s">
        <v>35</v>
      </c>
      <c r="I53" s="244" t="s">
        <v>9</v>
      </c>
      <c r="S53" s="18" t="s">
        <v>22</v>
      </c>
      <c r="T53" s="256">
        <f>(F137/F127)*100</f>
        <v>55.530059660394684</v>
      </c>
      <c r="U53" s="27">
        <f>(F147/F127)*100</f>
        <v>44.469940339605323</v>
      </c>
      <c r="V53" s="247"/>
      <c r="W53" s="18">
        <f t="shared" si="23"/>
        <v>100</v>
      </c>
    </row>
    <row r="54" spans="1:23" s="18" customFormat="1">
      <c r="A54" s="125" t="s">
        <v>5</v>
      </c>
      <c r="B54" s="236">
        <f t="shared" si="21"/>
        <v>2761</v>
      </c>
      <c r="C54" s="234" t="s">
        <v>34</v>
      </c>
      <c r="D54" s="234">
        <v>17808</v>
      </c>
      <c r="E54" s="234">
        <f t="shared" si="22"/>
        <v>4059</v>
      </c>
      <c r="F54" s="234">
        <v>1030</v>
      </c>
      <c r="G54" s="235">
        <v>562</v>
      </c>
      <c r="H54" s="236" t="s">
        <v>35</v>
      </c>
      <c r="I54" s="137" t="s">
        <v>10</v>
      </c>
      <c r="S54" s="18" t="s">
        <v>251</v>
      </c>
      <c r="T54" s="256">
        <f>(F137/F127)*100</f>
        <v>55.530059660394684</v>
      </c>
      <c r="U54" s="27">
        <v>45.5</v>
      </c>
    </row>
    <row r="55" spans="1:23" s="18" customFormat="1">
      <c r="A55" s="127" t="s">
        <v>7</v>
      </c>
      <c r="B55" s="236">
        <f t="shared" si="21"/>
        <v>2309</v>
      </c>
      <c r="C55" s="234" t="s">
        <v>34</v>
      </c>
      <c r="D55" s="234">
        <v>9124</v>
      </c>
      <c r="E55" s="234">
        <f t="shared" si="22"/>
        <v>1790</v>
      </c>
      <c r="F55" s="234">
        <v>568</v>
      </c>
      <c r="G55" s="235">
        <v>223</v>
      </c>
      <c r="H55" s="236" t="s">
        <v>35</v>
      </c>
      <c r="I55" s="137" t="s">
        <v>11</v>
      </c>
    </row>
    <row r="56" spans="1:23" s="3" customFormat="1">
      <c r="A56" s="239" t="s">
        <v>25</v>
      </c>
      <c r="B56" s="175"/>
      <c r="C56" s="266"/>
      <c r="D56" s="166"/>
      <c r="E56" s="166"/>
      <c r="F56" s="166"/>
      <c r="G56" s="167"/>
      <c r="H56" s="168"/>
      <c r="I56" s="171" t="s">
        <v>105</v>
      </c>
    </row>
    <row r="57" spans="1:23" s="18" customFormat="1">
      <c r="A57" s="69" t="s">
        <v>40</v>
      </c>
      <c r="B57" s="236">
        <f>SUM(B60,B63)</f>
        <v>1798</v>
      </c>
      <c r="C57" s="234">
        <v>1297</v>
      </c>
      <c r="D57" s="234">
        <v>54673</v>
      </c>
      <c r="E57" s="234">
        <f>SUM(E60,E63)</f>
        <v>2992</v>
      </c>
      <c r="F57" s="234">
        <v>824</v>
      </c>
      <c r="G57" s="235">
        <v>1383</v>
      </c>
      <c r="H57" s="236">
        <f>SUM(B57:G57)</f>
        <v>62967</v>
      </c>
      <c r="I57" s="244" t="s">
        <v>0</v>
      </c>
      <c r="T57" s="18" t="s">
        <v>41</v>
      </c>
      <c r="U57" s="245"/>
    </row>
    <row r="58" spans="1:23" s="18" customFormat="1">
      <c r="A58" s="76" t="s">
        <v>5</v>
      </c>
      <c r="B58" s="236">
        <f t="shared" ref="B58:B59" si="24">SUM(B61,B64)</f>
        <v>308</v>
      </c>
      <c r="C58" s="234">
        <v>777</v>
      </c>
      <c r="D58" s="234">
        <v>31999</v>
      </c>
      <c r="E58" s="234">
        <f>SUM(E61,E64)</f>
        <v>2003</v>
      </c>
      <c r="F58" s="234">
        <v>507</v>
      </c>
      <c r="G58" s="235">
        <v>1045</v>
      </c>
      <c r="H58" s="236">
        <f t="shared" ref="H58:H59" si="25">SUM(B58:G58)</f>
        <v>36639</v>
      </c>
      <c r="I58" s="135" t="s">
        <v>10</v>
      </c>
      <c r="S58" s="22"/>
      <c r="T58" s="22" t="s">
        <v>20</v>
      </c>
      <c r="U58" s="245"/>
    </row>
    <row r="59" spans="1:23" s="18" customFormat="1">
      <c r="A59" s="77" t="s">
        <v>7</v>
      </c>
      <c r="B59" s="236">
        <f t="shared" si="24"/>
        <v>1490</v>
      </c>
      <c r="C59" s="234">
        <v>520</v>
      </c>
      <c r="D59" s="234">
        <v>22674</v>
      </c>
      <c r="E59" s="234">
        <f>SUM(E62,E65)</f>
        <v>989</v>
      </c>
      <c r="F59" s="234">
        <v>317</v>
      </c>
      <c r="G59" s="235">
        <v>338</v>
      </c>
      <c r="H59" s="236">
        <f t="shared" si="25"/>
        <v>26328</v>
      </c>
      <c r="I59" s="135" t="s">
        <v>11</v>
      </c>
      <c r="S59" s="245"/>
      <c r="T59" s="271" t="s">
        <v>25</v>
      </c>
      <c r="U59" s="271" t="s">
        <v>26</v>
      </c>
      <c r="V59" s="272" t="s">
        <v>23</v>
      </c>
    </row>
    <row r="60" spans="1:23" s="18" customFormat="1">
      <c r="A60" s="69" t="s">
        <v>4</v>
      </c>
      <c r="B60" s="236">
        <f>SUM(B61:B62)</f>
        <v>191</v>
      </c>
      <c r="C60" s="234" t="s">
        <v>34</v>
      </c>
      <c r="D60" s="234">
        <v>31918</v>
      </c>
      <c r="E60" s="234">
        <f>SUM(E61:E62)</f>
        <v>2116</v>
      </c>
      <c r="F60" s="234">
        <v>189</v>
      </c>
      <c r="G60" s="234">
        <v>1071</v>
      </c>
      <c r="H60" s="236" t="s">
        <v>35</v>
      </c>
      <c r="I60" s="244" t="s">
        <v>6</v>
      </c>
      <c r="L60" s="22"/>
      <c r="M60" s="22"/>
      <c r="N60" s="245"/>
      <c r="S60" s="245"/>
      <c r="T60" s="273" t="s">
        <v>27</v>
      </c>
      <c r="U60" s="273" t="s">
        <v>171</v>
      </c>
      <c r="V60" s="273" t="s">
        <v>24</v>
      </c>
    </row>
    <row r="61" spans="1:23" s="18" customFormat="1">
      <c r="A61" s="76" t="s">
        <v>5</v>
      </c>
      <c r="B61" s="242">
        <v>117</v>
      </c>
      <c r="C61" s="238" t="s">
        <v>34</v>
      </c>
      <c r="D61" s="238">
        <v>16886</v>
      </c>
      <c r="E61" s="238">
        <v>1391</v>
      </c>
      <c r="F61" s="238">
        <v>73</v>
      </c>
      <c r="G61" s="238">
        <v>756</v>
      </c>
      <c r="H61" s="236" t="s">
        <v>35</v>
      </c>
      <c r="I61" s="135" t="s">
        <v>10</v>
      </c>
      <c r="L61" s="245"/>
      <c r="M61" s="271" t="s">
        <v>25</v>
      </c>
      <c r="N61" s="271" t="s">
        <v>26</v>
      </c>
      <c r="O61" s="272"/>
      <c r="S61" s="18" t="s">
        <v>2</v>
      </c>
      <c r="T61" s="27">
        <f>(G17/G7)*100</f>
        <v>71.818181818181813</v>
      </c>
      <c r="U61" s="27">
        <f>(G27/G7)*100</f>
        <v>28.18181818181818</v>
      </c>
      <c r="V61" s="55"/>
      <c r="W61" s="18">
        <f t="shared" ref="W61:W63" si="26">SUM(T61:V61)</f>
        <v>100</v>
      </c>
    </row>
    <row r="62" spans="1:23" s="18" customFormat="1">
      <c r="A62" s="77" t="s">
        <v>7</v>
      </c>
      <c r="B62" s="242">
        <v>74</v>
      </c>
      <c r="C62" s="238" t="s">
        <v>34</v>
      </c>
      <c r="D62" s="238">
        <v>15032</v>
      </c>
      <c r="E62" s="238">
        <v>725</v>
      </c>
      <c r="F62" s="238">
        <v>116</v>
      </c>
      <c r="G62" s="238">
        <v>315</v>
      </c>
      <c r="H62" s="236" t="s">
        <v>35</v>
      </c>
      <c r="I62" s="135" t="s">
        <v>11</v>
      </c>
      <c r="L62" s="245"/>
      <c r="M62" s="273" t="s">
        <v>27</v>
      </c>
      <c r="N62" s="273" t="s">
        <v>171</v>
      </c>
      <c r="O62" s="273"/>
      <c r="S62" s="18" t="s">
        <v>3</v>
      </c>
      <c r="T62" s="256">
        <f>(G57/G47)*100</f>
        <v>70.561224489795919</v>
      </c>
      <c r="U62" s="256">
        <f>(G67/G47)*100</f>
        <v>29.438775510204078</v>
      </c>
      <c r="V62" s="55"/>
      <c r="W62" s="18">
        <f t="shared" si="26"/>
        <v>100</v>
      </c>
    </row>
    <row r="63" spans="1:23" s="18" customFormat="1">
      <c r="A63" s="69" t="s">
        <v>8</v>
      </c>
      <c r="B63" s="236">
        <f>SUM(B64:B65)</f>
        <v>1607</v>
      </c>
      <c r="C63" s="234" t="s">
        <v>34</v>
      </c>
      <c r="D63" s="234">
        <v>22755</v>
      </c>
      <c r="E63" s="234">
        <f>SUM(E64:E65)</f>
        <v>876</v>
      </c>
      <c r="F63" s="234">
        <v>635</v>
      </c>
      <c r="G63" s="234">
        <v>312</v>
      </c>
      <c r="H63" s="236" t="s">
        <v>35</v>
      </c>
      <c r="I63" s="244" t="s">
        <v>9</v>
      </c>
      <c r="L63" s="18" t="s">
        <v>2</v>
      </c>
      <c r="M63" s="256">
        <f>(F17/F7)*100</f>
        <v>47.817836812144208</v>
      </c>
      <c r="N63" s="55">
        <f>100-M63</f>
        <v>52.182163187855792</v>
      </c>
      <c r="O63" s="55"/>
      <c r="S63" s="18" t="s">
        <v>22</v>
      </c>
      <c r="T63" s="55">
        <f>(G137/G127)*100</f>
        <v>64.946325350949635</v>
      </c>
      <c r="U63" s="27">
        <f>(G147/G127)*100</f>
        <v>35.053674649050372</v>
      </c>
      <c r="V63" s="55"/>
      <c r="W63" s="18">
        <f t="shared" si="26"/>
        <v>100</v>
      </c>
    </row>
    <row r="64" spans="1:23" s="18" customFormat="1">
      <c r="A64" s="76" t="s">
        <v>5</v>
      </c>
      <c r="B64" s="242">
        <v>191</v>
      </c>
      <c r="C64" s="238" t="s">
        <v>34</v>
      </c>
      <c r="D64" s="238">
        <v>15113</v>
      </c>
      <c r="E64" s="238">
        <v>612</v>
      </c>
      <c r="F64" s="238">
        <v>434</v>
      </c>
      <c r="G64" s="238">
        <v>289</v>
      </c>
      <c r="H64" s="236" t="s">
        <v>35</v>
      </c>
      <c r="I64" s="135" t="s">
        <v>10</v>
      </c>
      <c r="L64" s="18" t="s">
        <v>14</v>
      </c>
      <c r="M64" s="55">
        <f>(F57/F47)*100</f>
        <v>45.982142857142854</v>
      </c>
      <c r="N64" s="55">
        <f t="shared" ref="N64:N67" si="27">100-M64</f>
        <v>54.017857142857146</v>
      </c>
      <c r="S64" s="18" t="s">
        <v>251</v>
      </c>
      <c r="T64" s="256">
        <v>66.7</v>
      </c>
      <c r="U64" s="27">
        <v>33.299999999999997</v>
      </c>
    </row>
    <row r="65" spans="1:16" s="18" customFormat="1">
      <c r="A65" s="77" t="s">
        <v>7</v>
      </c>
      <c r="B65" s="242">
        <v>1416</v>
      </c>
      <c r="C65" s="238" t="s">
        <v>34</v>
      </c>
      <c r="D65" s="238">
        <v>7642</v>
      </c>
      <c r="E65" s="238">
        <v>264</v>
      </c>
      <c r="F65" s="238">
        <v>201</v>
      </c>
      <c r="G65" s="238">
        <v>23</v>
      </c>
      <c r="H65" s="236" t="s">
        <v>35</v>
      </c>
      <c r="I65" s="135" t="s">
        <v>11</v>
      </c>
      <c r="L65" s="18" t="s">
        <v>21</v>
      </c>
      <c r="M65" s="55">
        <f>(F97/F87)*100</f>
        <v>50.478107700050323</v>
      </c>
      <c r="N65" s="55">
        <f t="shared" si="27"/>
        <v>49.521892299949677</v>
      </c>
    </row>
    <row r="66" spans="1:16" s="3" customFormat="1">
      <c r="A66" s="239" t="s">
        <v>26</v>
      </c>
      <c r="B66" s="175"/>
      <c r="C66" s="265"/>
      <c r="D66" s="265"/>
      <c r="E66" s="265"/>
      <c r="F66" s="265"/>
      <c r="G66" s="265"/>
      <c r="H66" s="168"/>
      <c r="I66" s="264" t="s">
        <v>171</v>
      </c>
      <c r="L66" s="18" t="s">
        <v>252</v>
      </c>
      <c r="M66" s="55">
        <f>(F137/F127)*100</f>
        <v>55.530059660394684</v>
      </c>
      <c r="N66" s="55">
        <f t="shared" si="27"/>
        <v>44.469940339605316</v>
      </c>
      <c r="O66" s="18"/>
    </row>
    <row r="67" spans="1:16" s="18" customFormat="1">
      <c r="A67" s="69" t="s">
        <v>40</v>
      </c>
      <c r="B67" s="236">
        <f>SUM(B70,B73)</f>
        <v>3524</v>
      </c>
      <c r="C67" s="234">
        <v>582</v>
      </c>
      <c r="D67" s="234">
        <v>3511</v>
      </c>
      <c r="E67" s="234">
        <f>SUM(E70,E73)</f>
        <v>4965</v>
      </c>
      <c r="F67" s="234">
        <v>968</v>
      </c>
      <c r="G67" s="235">
        <v>577</v>
      </c>
      <c r="H67" s="236">
        <f>SUM(B67:G67)</f>
        <v>14127</v>
      </c>
      <c r="I67" s="244" t="s">
        <v>0</v>
      </c>
      <c r="L67" s="18" t="s">
        <v>399</v>
      </c>
      <c r="M67" s="55">
        <f>(F177/F167)*100</f>
        <v>35.295684603090038</v>
      </c>
      <c r="N67" s="55">
        <f t="shared" si="27"/>
        <v>64.704315396909962</v>
      </c>
    </row>
    <row r="68" spans="1:16" s="18" customFormat="1">
      <c r="A68" s="76" t="s">
        <v>5</v>
      </c>
      <c r="B68" s="236">
        <f t="shared" ref="B68:B69" si="28">SUM(B71,B74)</f>
        <v>2609</v>
      </c>
      <c r="C68" s="234">
        <v>398</v>
      </c>
      <c r="D68" s="234">
        <v>1837</v>
      </c>
      <c r="E68" s="234">
        <f>SUM(E71,E74)</f>
        <v>3090</v>
      </c>
      <c r="F68" s="234">
        <v>599</v>
      </c>
      <c r="G68" s="235">
        <v>335</v>
      </c>
      <c r="H68" s="236">
        <f t="shared" ref="H68:H69" si="29">SUM(B68:G68)</f>
        <v>8868</v>
      </c>
      <c r="I68" s="135" t="s">
        <v>10</v>
      </c>
    </row>
    <row r="69" spans="1:16" s="18" customFormat="1">
      <c r="A69" s="77" t="s">
        <v>7</v>
      </c>
      <c r="B69" s="236">
        <f t="shared" si="28"/>
        <v>915</v>
      </c>
      <c r="C69" s="234">
        <v>184</v>
      </c>
      <c r="D69" s="234">
        <v>1674</v>
      </c>
      <c r="E69" s="234">
        <f>SUM(E72,E75)</f>
        <v>1875</v>
      </c>
      <c r="F69" s="234">
        <v>369</v>
      </c>
      <c r="G69" s="235">
        <v>242</v>
      </c>
      <c r="H69" s="236">
        <f t="shared" si="29"/>
        <v>5259</v>
      </c>
      <c r="I69" s="135" t="s">
        <v>11</v>
      </c>
    </row>
    <row r="70" spans="1:16" s="18" customFormat="1">
      <c r="A70" s="69" t="s">
        <v>4</v>
      </c>
      <c r="B70" s="236">
        <f>SUM(B71:B72)</f>
        <v>61</v>
      </c>
      <c r="C70" s="236" t="s">
        <v>35</v>
      </c>
      <c r="D70" s="234">
        <v>706</v>
      </c>
      <c r="E70" s="234">
        <f>SUM(E71:E72)</f>
        <v>2397</v>
      </c>
      <c r="F70" s="234">
        <v>5</v>
      </c>
      <c r="G70" s="234">
        <v>104</v>
      </c>
      <c r="H70" s="236" t="s">
        <v>35</v>
      </c>
      <c r="I70" s="244" t="s">
        <v>6</v>
      </c>
    </row>
    <row r="71" spans="1:16" s="18" customFormat="1">
      <c r="A71" s="76" t="s">
        <v>5</v>
      </c>
      <c r="B71" s="242">
        <v>39</v>
      </c>
      <c r="C71" s="242" t="s">
        <v>35</v>
      </c>
      <c r="D71" s="238">
        <v>297</v>
      </c>
      <c r="E71" s="238">
        <v>1343</v>
      </c>
      <c r="F71" s="238">
        <v>3</v>
      </c>
      <c r="G71" s="238">
        <v>62</v>
      </c>
      <c r="H71" s="236" t="s">
        <v>35</v>
      </c>
      <c r="I71" s="135" t="s">
        <v>10</v>
      </c>
      <c r="N71" s="245"/>
      <c r="O71" s="271" t="s">
        <v>25</v>
      </c>
      <c r="P71" s="271" t="s">
        <v>26</v>
      </c>
    </row>
    <row r="72" spans="1:16" s="18" customFormat="1">
      <c r="A72" s="77" t="s">
        <v>7</v>
      </c>
      <c r="B72" s="242">
        <v>22</v>
      </c>
      <c r="C72" s="242" t="s">
        <v>35</v>
      </c>
      <c r="D72" s="238">
        <v>409</v>
      </c>
      <c r="E72" s="238">
        <v>1054</v>
      </c>
      <c r="F72" s="238">
        <v>2</v>
      </c>
      <c r="G72" s="238">
        <v>42</v>
      </c>
      <c r="H72" s="236" t="s">
        <v>35</v>
      </c>
      <c r="I72" s="135" t="s">
        <v>11</v>
      </c>
      <c r="N72" s="245"/>
      <c r="O72" s="273" t="s">
        <v>27</v>
      </c>
      <c r="P72" s="273" t="s">
        <v>171</v>
      </c>
    </row>
    <row r="73" spans="1:16" s="18" customFormat="1">
      <c r="A73" s="69" t="s">
        <v>8</v>
      </c>
      <c r="B73" s="236">
        <f>SUM(B74:B75)</f>
        <v>3463</v>
      </c>
      <c r="C73" s="236" t="s">
        <v>35</v>
      </c>
      <c r="D73" s="234">
        <v>2805</v>
      </c>
      <c r="E73" s="234">
        <f>SUM(E74:E75)</f>
        <v>2568</v>
      </c>
      <c r="F73" s="234">
        <v>963</v>
      </c>
      <c r="G73" s="234">
        <v>473</v>
      </c>
      <c r="H73" s="236" t="s">
        <v>35</v>
      </c>
      <c r="I73" s="244" t="s">
        <v>9</v>
      </c>
      <c r="N73" s="18" t="s">
        <v>2</v>
      </c>
      <c r="O73" s="256">
        <f>(G17/G7)*100</f>
        <v>71.818181818181813</v>
      </c>
      <c r="P73" s="55">
        <f>100-O73</f>
        <v>28.181818181818187</v>
      </c>
    </row>
    <row r="74" spans="1:16" s="18" customFormat="1">
      <c r="A74" s="76" t="s">
        <v>5</v>
      </c>
      <c r="B74" s="242">
        <v>2570</v>
      </c>
      <c r="C74" s="242" t="s">
        <v>35</v>
      </c>
      <c r="D74" s="238">
        <v>1540</v>
      </c>
      <c r="E74" s="238">
        <v>1747</v>
      </c>
      <c r="F74" s="238">
        <v>596</v>
      </c>
      <c r="G74" s="238">
        <v>273</v>
      </c>
      <c r="H74" s="236" t="s">
        <v>35</v>
      </c>
      <c r="I74" s="135" t="s">
        <v>10</v>
      </c>
      <c r="N74" s="18" t="s">
        <v>14</v>
      </c>
      <c r="O74" s="55">
        <f>(G57/G47)*100</f>
        <v>70.561224489795919</v>
      </c>
      <c r="P74" s="55">
        <f t="shared" ref="P74:P76" si="30">100-O74</f>
        <v>29.438775510204081</v>
      </c>
    </row>
    <row r="75" spans="1:16" s="18" customFormat="1">
      <c r="A75" s="77" t="s">
        <v>7</v>
      </c>
      <c r="B75" s="242">
        <v>893</v>
      </c>
      <c r="C75" s="242" t="s">
        <v>35</v>
      </c>
      <c r="D75" s="238">
        <v>1265</v>
      </c>
      <c r="E75" s="238">
        <v>821</v>
      </c>
      <c r="F75" s="238">
        <v>367</v>
      </c>
      <c r="G75" s="238">
        <v>200</v>
      </c>
      <c r="H75" s="236" t="s">
        <v>35</v>
      </c>
      <c r="I75" s="135" t="s">
        <v>11</v>
      </c>
      <c r="N75" s="18" t="s">
        <v>21</v>
      </c>
      <c r="O75" s="55">
        <f>(G97/G87)*100</f>
        <v>78.230932203389841</v>
      </c>
      <c r="P75" s="55">
        <f t="shared" si="30"/>
        <v>21.769067796610159</v>
      </c>
    </row>
    <row r="76" spans="1:16">
      <c r="A76" s="170" t="s">
        <v>23</v>
      </c>
      <c r="B76" s="175"/>
      <c r="C76" s="165"/>
      <c r="D76" s="165"/>
      <c r="E76" s="165"/>
      <c r="F76" s="165"/>
      <c r="G76" s="165"/>
      <c r="H76" s="168"/>
      <c r="I76" s="169" t="s">
        <v>24</v>
      </c>
      <c r="N76" s="18" t="s">
        <v>252</v>
      </c>
      <c r="O76" s="55">
        <f>(G137/G127)*100</f>
        <v>64.946325350949635</v>
      </c>
      <c r="P76" s="55">
        <f t="shared" si="30"/>
        <v>35.053674649050365</v>
      </c>
    </row>
    <row r="77" spans="1:16" s="18" customFormat="1">
      <c r="A77" s="69" t="s">
        <v>40</v>
      </c>
      <c r="B77" s="234" t="s">
        <v>49</v>
      </c>
      <c r="C77" s="234" t="s">
        <v>49</v>
      </c>
      <c r="D77" s="234">
        <v>6504</v>
      </c>
      <c r="E77" s="234">
        <f>SUM(E80,E83)</f>
        <v>4345</v>
      </c>
      <c r="F77" s="234" t="s">
        <v>49</v>
      </c>
      <c r="G77" s="234" t="s">
        <v>49</v>
      </c>
      <c r="H77" s="236">
        <f>SUM(B77:G77)</f>
        <v>10849</v>
      </c>
      <c r="I77" s="244" t="s">
        <v>0</v>
      </c>
      <c r="O77" s="55"/>
      <c r="P77" s="55"/>
    </row>
    <row r="78" spans="1:16" s="18" customFormat="1">
      <c r="A78" s="76" t="s">
        <v>5</v>
      </c>
      <c r="B78" s="234" t="s">
        <v>49</v>
      </c>
      <c r="C78" s="234" t="s">
        <v>49</v>
      </c>
      <c r="D78" s="234">
        <v>5664</v>
      </c>
      <c r="E78" s="234">
        <f>SUM(E81,E84)</f>
        <v>2696</v>
      </c>
      <c r="F78" s="234" t="s">
        <v>49</v>
      </c>
      <c r="G78" s="234" t="s">
        <v>49</v>
      </c>
      <c r="H78" s="236">
        <f t="shared" ref="H78:H85" si="31">SUM(B78:G78)</f>
        <v>8360</v>
      </c>
      <c r="I78" s="135" t="s">
        <v>10</v>
      </c>
    </row>
    <row r="79" spans="1:16" s="18" customFormat="1">
      <c r="A79" s="77" t="s">
        <v>7</v>
      </c>
      <c r="B79" s="234" t="s">
        <v>49</v>
      </c>
      <c r="C79" s="234" t="s">
        <v>49</v>
      </c>
      <c r="D79" s="234">
        <v>840</v>
      </c>
      <c r="E79" s="234">
        <f>SUM(E82,E85)</f>
        <v>1649</v>
      </c>
      <c r="F79" s="234" t="s">
        <v>49</v>
      </c>
      <c r="G79" s="234" t="s">
        <v>49</v>
      </c>
      <c r="H79" s="236">
        <f t="shared" si="31"/>
        <v>2489</v>
      </c>
      <c r="I79" s="135" t="s">
        <v>11</v>
      </c>
    </row>
    <row r="80" spans="1:16" s="18" customFormat="1">
      <c r="A80" s="69" t="s">
        <v>4</v>
      </c>
      <c r="B80" s="238" t="s">
        <v>49</v>
      </c>
      <c r="C80" s="238" t="s">
        <v>49</v>
      </c>
      <c r="D80" s="238">
        <v>5132</v>
      </c>
      <c r="E80" s="234">
        <f>SUM(E81:E82)</f>
        <v>1940</v>
      </c>
      <c r="F80" s="238" t="s">
        <v>49</v>
      </c>
      <c r="G80" s="238" t="s">
        <v>49</v>
      </c>
      <c r="H80" s="236">
        <f t="shared" si="31"/>
        <v>7072</v>
      </c>
      <c r="I80" s="244" t="s">
        <v>6</v>
      </c>
    </row>
    <row r="81" spans="1:16" s="18" customFormat="1">
      <c r="A81" s="76" t="s">
        <v>5</v>
      </c>
      <c r="B81" s="238" t="s">
        <v>49</v>
      </c>
      <c r="C81" s="238" t="s">
        <v>49</v>
      </c>
      <c r="D81" s="238">
        <v>4509</v>
      </c>
      <c r="E81" s="238">
        <v>996</v>
      </c>
      <c r="F81" s="238" t="s">
        <v>49</v>
      </c>
      <c r="G81" s="238" t="s">
        <v>49</v>
      </c>
      <c r="H81" s="236">
        <f t="shared" si="31"/>
        <v>5505</v>
      </c>
      <c r="I81" s="135" t="s">
        <v>10</v>
      </c>
    </row>
    <row r="82" spans="1:16" s="18" customFormat="1">
      <c r="A82" s="77" t="s">
        <v>7</v>
      </c>
      <c r="B82" s="238" t="s">
        <v>49</v>
      </c>
      <c r="C82" s="238" t="s">
        <v>49</v>
      </c>
      <c r="D82" s="238">
        <v>623</v>
      </c>
      <c r="E82" s="238">
        <v>944</v>
      </c>
      <c r="F82" s="238" t="s">
        <v>49</v>
      </c>
      <c r="G82" s="238" t="s">
        <v>49</v>
      </c>
      <c r="H82" s="236">
        <f t="shared" si="31"/>
        <v>1567</v>
      </c>
      <c r="I82" s="135" t="s">
        <v>11</v>
      </c>
    </row>
    <row r="83" spans="1:16" s="18" customFormat="1">
      <c r="A83" s="69" t="s">
        <v>8</v>
      </c>
      <c r="B83" s="238" t="s">
        <v>49</v>
      </c>
      <c r="C83" s="238" t="s">
        <v>49</v>
      </c>
      <c r="D83" s="238">
        <v>1372</v>
      </c>
      <c r="E83" s="234">
        <f>SUM(E84:E85)</f>
        <v>2405</v>
      </c>
      <c r="F83" s="238" t="s">
        <v>49</v>
      </c>
      <c r="G83" s="238" t="s">
        <v>49</v>
      </c>
      <c r="H83" s="236">
        <f t="shared" si="31"/>
        <v>3777</v>
      </c>
      <c r="I83" s="244" t="s">
        <v>9</v>
      </c>
    </row>
    <row r="84" spans="1:16" s="18" customFormat="1">
      <c r="A84" s="76" t="s">
        <v>5</v>
      </c>
      <c r="B84" s="238" t="s">
        <v>49</v>
      </c>
      <c r="C84" s="238" t="s">
        <v>49</v>
      </c>
      <c r="D84" s="238">
        <v>1155</v>
      </c>
      <c r="E84" s="238">
        <v>1700</v>
      </c>
      <c r="F84" s="238" t="s">
        <v>49</v>
      </c>
      <c r="G84" s="238" t="s">
        <v>49</v>
      </c>
      <c r="H84" s="236">
        <f t="shared" si="31"/>
        <v>2855</v>
      </c>
      <c r="I84" s="135" t="s">
        <v>10</v>
      </c>
    </row>
    <row r="85" spans="1:16" s="18" customFormat="1" ht="15.75" thickBot="1">
      <c r="A85" s="371" t="s">
        <v>7</v>
      </c>
      <c r="B85" s="372" t="s">
        <v>49</v>
      </c>
      <c r="C85" s="372" t="s">
        <v>49</v>
      </c>
      <c r="D85" s="372">
        <v>217</v>
      </c>
      <c r="E85" s="372">
        <v>705</v>
      </c>
      <c r="F85" s="372" t="s">
        <v>49</v>
      </c>
      <c r="G85" s="372" t="s">
        <v>49</v>
      </c>
      <c r="H85" s="373">
        <f t="shared" si="31"/>
        <v>922</v>
      </c>
      <c r="I85" s="374" t="s">
        <v>11</v>
      </c>
    </row>
    <row r="86" spans="1:16" ht="15.75">
      <c r="A86" s="12" t="s">
        <v>21</v>
      </c>
      <c r="B86" s="43"/>
      <c r="C86" s="41"/>
      <c r="D86" s="42"/>
      <c r="E86" s="41"/>
      <c r="F86" s="41"/>
      <c r="G86" s="41"/>
      <c r="H86" s="41"/>
      <c r="I86" s="32" t="s">
        <v>22</v>
      </c>
    </row>
    <row r="87" spans="1:16">
      <c r="A87" s="170" t="s">
        <v>40</v>
      </c>
      <c r="B87" s="182">
        <f>SUM(B97,B107,B117)</f>
        <v>6091</v>
      </c>
      <c r="C87" s="166">
        <f>SUM(C97,C107,C117)</f>
        <v>1852</v>
      </c>
      <c r="D87" s="166">
        <v>73817</v>
      </c>
      <c r="E87" s="166">
        <f>SUM(E97,E107,E117)</f>
        <v>13881</v>
      </c>
      <c r="F87" s="166">
        <v>1987</v>
      </c>
      <c r="G87" s="167">
        <v>1888</v>
      </c>
      <c r="H87" s="182">
        <f>SUM(B87:G87)</f>
        <v>99516</v>
      </c>
      <c r="I87" s="171" t="s">
        <v>0</v>
      </c>
      <c r="M87" s="2" t="s">
        <v>44</v>
      </c>
    </row>
    <row r="88" spans="1:16" s="18" customFormat="1">
      <c r="A88" s="125" t="s">
        <v>5</v>
      </c>
      <c r="B88" s="236">
        <f>SUM(B98,B108,B118)</f>
        <v>4190</v>
      </c>
      <c r="C88" s="234">
        <f t="shared" ref="C88:C89" si="32">SUM(C98,C108,C118)</f>
        <v>1148</v>
      </c>
      <c r="D88" s="234">
        <v>43928</v>
      </c>
      <c r="E88" s="234">
        <f>SUM(E98,E108,E118)</f>
        <v>8824</v>
      </c>
      <c r="F88" s="234">
        <v>1260</v>
      </c>
      <c r="G88" s="235">
        <v>1349</v>
      </c>
      <c r="H88" s="236">
        <f>SUM(B88:G88)</f>
        <v>60699</v>
      </c>
      <c r="I88" s="137" t="s">
        <v>10</v>
      </c>
      <c r="L88" s="245"/>
      <c r="M88" s="271" t="s">
        <v>25</v>
      </c>
      <c r="N88" s="271" t="s">
        <v>26</v>
      </c>
      <c r="O88" s="272" t="s">
        <v>23</v>
      </c>
    </row>
    <row r="89" spans="1:16" s="18" customFormat="1">
      <c r="A89" s="127" t="s">
        <v>7</v>
      </c>
      <c r="B89" s="236">
        <f t="shared" ref="B89:B95" si="33">SUM(B99,B109,B119)</f>
        <v>1901</v>
      </c>
      <c r="C89" s="234">
        <f t="shared" si="32"/>
        <v>704</v>
      </c>
      <c r="D89" s="234">
        <v>29889</v>
      </c>
      <c r="E89" s="234">
        <f>SUM(E99,E109,E119)</f>
        <v>5057</v>
      </c>
      <c r="F89" s="234">
        <v>727</v>
      </c>
      <c r="G89" s="235">
        <v>539</v>
      </c>
      <c r="H89" s="236">
        <f t="shared" ref="H89" si="34">SUM(B89:G89)</f>
        <v>38817</v>
      </c>
      <c r="I89" s="137" t="s">
        <v>11</v>
      </c>
      <c r="L89" s="245"/>
      <c r="M89" s="273" t="s">
        <v>27</v>
      </c>
      <c r="N89" s="273" t="s">
        <v>171</v>
      </c>
      <c r="O89" s="273" t="s">
        <v>24</v>
      </c>
    </row>
    <row r="90" spans="1:16" s="18" customFormat="1">
      <c r="A90" s="69" t="s">
        <v>4</v>
      </c>
      <c r="B90" s="236">
        <f t="shared" si="33"/>
        <v>263</v>
      </c>
      <c r="C90" s="234" t="s">
        <v>34</v>
      </c>
      <c r="D90" s="234">
        <v>42423</v>
      </c>
      <c r="E90" s="234">
        <v>1680</v>
      </c>
      <c r="F90" s="234">
        <v>192</v>
      </c>
      <c r="G90" s="235">
        <v>1223</v>
      </c>
      <c r="H90" s="236" t="s">
        <v>34</v>
      </c>
      <c r="I90" s="244" t="s">
        <v>6</v>
      </c>
      <c r="L90" s="18" t="s">
        <v>2</v>
      </c>
      <c r="M90" s="256">
        <f>D17/D7*100</f>
        <v>82.076646142458202</v>
      </c>
      <c r="N90" s="55">
        <f>D27/D7*100</f>
        <v>5.0940412502944046</v>
      </c>
      <c r="O90" s="55">
        <f>100-P90</f>
        <v>12.829312607247388</v>
      </c>
      <c r="P90" s="55">
        <f>M90+N90</f>
        <v>87.170687392752612</v>
      </c>
    </row>
    <row r="91" spans="1:16" s="18" customFormat="1">
      <c r="A91" s="125" t="s">
        <v>5</v>
      </c>
      <c r="B91" s="236">
        <f t="shared" si="33"/>
        <v>156</v>
      </c>
      <c r="C91" s="234" t="s">
        <v>34</v>
      </c>
      <c r="D91" s="234">
        <v>23364</v>
      </c>
      <c r="E91" s="234">
        <v>873</v>
      </c>
      <c r="F91" s="234">
        <v>73</v>
      </c>
      <c r="G91" s="235">
        <v>835</v>
      </c>
      <c r="H91" s="236" t="s">
        <v>34</v>
      </c>
      <c r="I91" s="137" t="s">
        <v>10</v>
      </c>
      <c r="L91" s="18" t="s">
        <v>14</v>
      </c>
      <c r="M91" s="55">
        <f>D57/D47*100</f>
        <v>84.517994063814001</v>
      </c>
      <c r="N91" s="55">
        <f>D67/D47*100</f>
        <v>5.4275908978481331</v>
      </c>
      <c r="O91" s="55">
        <f t="shared" ref="O91:O94" si="35">100-P91</f>
        <v>10.054415038337865</v>
      </c>
      <c r="P91" s="55">
        <f t="shared" ref="P91:P94" si="36">M91+N91</f>
        <v>89.945584961662135</v>
      </c>
    </row>
    <row r="92" spans="1:16" s="18" customFormat="1">
      <c r="A92" s="127" t="s">
        <v>7</v>
      </c>
      <c r="B92" s="236">
        <f t="shared" si="33"/>
        <v>107</v>
      </c>
      <c r="C92" s="234" t="s">
        <v>34</v>
      </c>
      <c r="D92" s="234">
        <v>19059</v>
      </c>
      <c r="E92" s="234">
        <v>807</v>
      </c>
      <c r="F92" s="234">
        <v>119</v>
      </c>
      <c r="G92" s="235">
        <v>388</v>
      </c>
      <c r="H92" s="236" t="s">
        <v>34</v>
      </c>
      <c r="I92" s="137" t="s">
        <v>11</v>
      </c>
      <c r="L92" s="18" t="s">
        <v>21</v>
      </c>
      <c r="M92" s="55">
        <f>D97/D87*100</f>
        <v>85.837950607583622</v>
      </c>
      <c r="N92" s="55">
        <f>D107/D87*100</f>
        <v>5.9769429806142211</v>
      </c>
      <c r="O92" s="55">
        <f t="shared" si="35"/>
        <v>8.1851064118021526</v>
      </c>
      <c r="P92" s="55">
        <f t="shared" si="36"/>
        <v>91.814893588197847</v>
      </c>
    </row>
    <row r="93" spans="1:16" s="18" customFormat="1">
      <c r="A93" s="69" t="s">
        <v>8</v>
      </c>
      <c r="B93" s="236">
        <f t="shared" si="33"/>
        <v>5828</v>
      </c>
      <c r="C93" s="234" t="s">
        <v>34</v>
      </c>
      <c r="D93" s="234">
        <v>31394</v>
      </c>
      <c r="E93" s="234">
        <v>4551</v>
      </c>
      <c r="F93" s="234">
        <v>1795</v>
      </c>
      <c r="G93" s="235">
        <v>665</v>
      </c>
      <c r="H93" s="236" t="s">
        <v>34</v>
      </c>
      <c r="I93" s="244" t="s">
        <v>9</v>
      </c>
      <c r="L93" s="18" t="s">
        <v>252</v>
      </c>
      <c r="M93" s="55">
        <f>D137/D127*100</f>
        <v>84.956809768136651</v>
      </c>
      <c r="N93" s="55">
        <f>D147/D127*100</f>
        <v>5.9284276157693059</v>
      </c>
      <c r="O93" s="55">
        <f t="shared" si="35"/>
        <v>9.1147626160940405</v>
      </c>
      <c r="P93" s="55">
        <f t="shared" si="36"/>
        <v>90.88523738390596</v>
      </c>
    </row>
    <row r="94" spans="1:16" s="18" customFormat="1">
      <c r="A94" s="125" t="s">
        <v>5</v>
      </c>
      <c r="B94" s="236">
        <f t="shared" si="33"/>
        <v>4034</v>
      </c>
      <c r="C94" s="234" t="s">
        <v>34</v>
      </c>
      <c r="D94" s="234">
        <v>20564</v>
      </c>
      <c r="E94" s="234">
        <v>3052</v>
      </c>
      <c r="F94" s="234">
        <v>1187</v>
      </c>
      <c r="G94" s="235">
        <v>514</v>
      </c>
      <c r="H94" s="236" t="s">
        <v>34</v>
      </c>
      <c r="I94" s="137" t="s">
        <v>10</v>
      </c>
      <c r="L94" s="18" t="s">
        <v>399</v>
      </c>
      <c r="M94" s="55">
        <f>D177/D167*100</f>
        <v>84.970670811190217</v>
      </c>
      <c r="N94" s="55">
        <f>D187/D167*100</f>
        <v>6.2468665396570744</v>
      </c>
      <c r="O94" s="55">
        <f t="shared" si="35"/>
        <v>8.7824626491527056</v>
      </c>
      <c r="P94" s="55">
        <f t="shared" si="36"/>
        <v>91.217537350847294</v>
      </c>
    </row>
    <row r="95" spans="1:16" s="18" customFormat="1">
      <c r="A95" s="127" t="s">
        <v>7</v>
      </c>
      <c r="B95" s="236">
        <f t="shared" si="33"/>
        <v>1794</v>
      </c>
      <c r="C95" s="234" t="s">
        <v>34</v>
      </c>
      <c r="D95" s="234">
        <v>10830</v>
      </c>
      <c r="E95" s="234">
        <v>1499</v>
      </c>
      <c r="F95" s="234">
        <v>608</v>
      </c>
      <c r="G95" s="235">
        <v>151</v>
      </c>
      <c r="H95" s="236" t="s">
        <v>34</v>
      </c>
      <c r="I95" s="137" t="s">
        <v>11</v>
      </c>
      <c r="M95" s="256"/>
      <c r="N95" s="27"/>
    </row>
    <row r="96" spans="1:16" s="3" customFormat="1">
      <c r="A96" s="170" t="s">
        <v>25</v>
      </c>
      <c r="B96" s="175"/>
      <c r="C96" s="266"/>
      <c r="D96" s="166"/>
      <c r="E96" s="166"/>
      <c r="F96" s="166"/>
      <c r="G96" s="167"/>
      <c r="H96" s="168"/>
      <c r="I96" s="171" t="s">
        <v>105</v>
      </c>
    </row>
    <row r="97" spans="1:9" s="18" customFormat="1">
      <c r="A97" s="69" t="s">
        <v>40</v>
      </c>
      <c r="B97" s="236">
        <f>SUM(B100,B103)</f>
        <v>2474</v>
      </c>
      <c r="C97" s="234">
        <v>1307</v>
      </c>
      <c r="D97" s="234">
        <v>63363</v>
      </c>
      <c r="E97" s="234">
        <f>SUM(E100,E103)</f>
        <v>3316</v>
      </c>
      <c r="F97" s="234">
        <v>1003</v>
      </c>
      <c r="G97" s="235">
        <v>1477</v>
      </c>
      <c r="H97" s="236">
        <f>SUM(B97:G97)</f>
        <v>72940</v>
      </c>
      <c r="I97" s="244" t="s">
        <v>0</v>
      </c>
    </row>
    <row r="98" spans="1:9" s="18" customFormat="1">
      <c r="A98" s="76" t="s">
        <v>5</v>
      </c>
      <c r="B98" s="236">
        <f>SUM(B101,B104)</f>
        <v>1561</v>
      </c>
      <c r="C98" s="234">
        <v>774</v>
      </c>
      <c r="D98" s="234">
        <v>36415</v>
      </c>
      <c r="E98" s="234">
        <f>SUM(E101,E104)</f>
        <v>2114</v>
      </c>
      <c r="F98" s="234">
        <v>646</v>
      </c>
      <c r="G98" s="235">
        <v>1096</v>
      </c>
      <c r="H98" s="236">
        <f t="shared" ref="H98:H99" si="37">SUM(B98:G98)</f>
        <v>42606</v>
      </c>
      <c r="I98" s="135" t="s">
        <v>10</v>
      </c>
    </row>
    <row r="99" spans="1:9" s="18" customFormat="1">
      <c r="A99" s="77" t="s">
        <v>7</v>
      </c>
      <c r="B99" s="236">
        <f>SUM(B102,B105)</f>
        <v>913</v>
      </c>
      <c r="C99" s="234">
        <v>533</v>
      </c>
      <c r="D99" s="234">
        <v>26948</v>
      </c>
      <c r="E99" s="234">
        <f>SUM(E102,E105)</f>
        <v>1202</v>
      </c>
      <c r="F99" s="234">
        <v>357</v>
      </c>
      <c r="G99" s="235">
        <v>381</v>
      </c>
      <c r="H99" s="236">
        <f t="shared" si="37"/>
        <v>30334</v>
      </c>
      <c r="I99" s="135" t="s">
        <v>11</v>
      </c>
    </row>
    <row r="100" spans="1:9" s="18" customFormat="1">
      <c r="A100" s="69" t="s">
        <v>4</v>
      </c>
      <c r="B100" s="236">
        <f>SUM(B101:B102)</f>
        <v>202</v>
      </c>
      <c r="C100" s="234" t="s">
        <v>35</v>
      </c>
      <c r="D100" s="234">
        <v>36892</v>
      </c>
      <c r="E100" s="234">
        <f>SUM(E101:E102)</f>
        <v>2428</v>
      </c>
      <c r="F100" s="234">
        <v>186</v>
      </c>
      <c r="G100" s="234">
        <v>1143</v>
      </c>
      <c r="H100" s="236" t="s">
        <v>34</v>
      </c>
      <c r="I100" s="244" t="s">
        <v>6</v>
      </c>
    </row>
    <row r="101" spans="1:9" s="18" customFormat="1">
      <c r="A101" s="76" t="s">
        <v>5</v>
      </c>
      <c r="B101" s="242">
        <v>112</v>
      </c>
      <c r="C101" s="238" t="s">
        <v>35</v>
      </c>
      <c r="D101" s="238">
        <v>19070</v>
      </c>
      <c r="E101" s="238">
        <v>1509</v>
      </c>
      <c r="F101" s="238">
        <v>71</v>
      </c>
      <c r="G101" s="238">
        <v>787</v>
      </c>
      <c r="H101" s="236" t="s">
        <v>34</v>
      </c>
      <c r="I101" s="135" t="s">
        <v>10</v>
      </c>
    </row>
    <row r="102" spans="1:9" s="18" customFormat="1">
      <c r="A102" s="77" t="s">
        <v>7</v>
      </c>
      <c r="B102" s="242">
        <v>90</v>
      </c>
      <c r="C102" s="238" t="s">
        <v>35</v>
      </c>
      <c r="D102" s="238">
        <v>17822</v>
      </c>
      <c r="E102" s="238">
        <v>919</v>
      </c>
      <c r="F102" s="238">
        <v>115</v>
      </c>
      <c r="G102" s="238">
        <v>356</v>
      </c>
      <c r="H102" s="236" t="s">
        <v>34</v>
      </c>
      <c r="I102" s="135" t="s">
        <v>11</v>
      </c>
    </row>
    <row r="103" spans="1:9" s="18" customFormat="1">
      <c r="A103" s="69" t="s">
        <v>8</v>
      </c>
      <c r="B103" s="236">
        <f>SUM(B104:B105)</f>
        <v>2272</v>
      </c>
      <c r="C103" s="234" t="s">
        <v>35</v>
      </c>
      <c r="D103" s="234">
        <v>26471</v>
      </c>
      <c r="E103" s="234">
        <f>SUM(E104:E105)</f>
        <v>888</v>
      </c>
      <c r="F103" s="234">
        <v>817</v>
      </c>
      <c r="G103" s="234">
        <v>334</v>
      </c>
      <c r="H103" s="236" t="s">
        <v>34</v>
      </c>
      <c r="I103" s="244" t="s">
        <v>9</v>
      </c>
    </row>
    <row r="104" spans="1:9" s="18" customFormat="1">
      <c r="A104" s="76" t="s">
        <v>5</v>
      </c>
      <c r="B104" s="242">
        <v>1449</v>
      </c>
      <c r="C104" s="238" t="s">
        <v>35</v>
      </c>
      <c r="D104" s="238">
        <v>17345</v>
      </c>
      <c r="E104" s="238">
        <v>605</v>
      </c>
      <c r="F104" s="238">
        <v>575</v>
      </c>
      <c r="G104" s="238">
        <v>309</v>
      </c>
      <c r="H104" s="236" t="s">
        <v>34</v>
      </c>
      <c r="I104" s="135" t="s">
        <v>10</v>
      </c>
    </row>
    <row r="105" spans="1:9" s="18" customFormat="1">
      <c r="A105" s="77" t="s">
        <v>7</v>
      </c>
      <c r="B105" s="242">
        <v>823</v>
      </c>
      <c r="C105" s="238" t="s">
        <v>35</v>
      </c>
      <c r="D105" s="238">
        <v>9126</v>
      </c>
      <c r="E105" s="238">
        <v>283</v>
      </c>
      <c r="F105" s="238">
        <v>242</v>
      </c>
      <c r="G105" s="238">
        <v>25</v>
      </c>
      <c r="H105" s="236" t="s">
        <v>34</v>
      </c>
      <c r="I105" s="135" t="s">
        <v>11</v>
      </c>
    </row>
    <row r="106" spans="1:9" s="3" customFormat="1">
      <c r="A106" s="239" t="s">
        <v>26</v>
      </c>
      <c r="B106" s="175"/>
      <c r="C106" s="266"/>
      <c r="D106" s="265"/>
      <c r="E106" s="265"/>
      <c r="F106" s="265"/>
      <c r="G106" s="265"/>
      <c r="H106" s="168"/>
      <c r="I106" s="264" t="s">
        <v>171</v>
      </c>
    </row>
    <row r="107" spans="1:9" s="18" customFormat="1">
      <c r="A107" s="69" t="s">
        <v>40</v>
      </c>
      <c r="B107" s="236">
        <f>SUM(B110,B113)</f>
        <v>3617</v>
      </c>
      <c r="C107" s="234">
        <v>545</v>
      </c>
      <c r="D107" s="234">
        <f>SUM(D110,D113)</f>
        <v>4412</v>
      </c>
      <c r="E107" s="234">
        <f>SUM(E110,E113)</f>
        <v>5353</v>
      </c>
      <c r="F107" s="234">
        <v>984</v>
      </c>
      <c r="G107" s="235">
        <v>411</v>
      </c>
      <c r="H107" s="236">
        <f>SUM(B107:G107)</f>
        <v>15322</v>
      </c>
      <c r="I107" s="244" t="s">
        <v>0</v>
      </c>
    </row>
    <row r="108" spans="1:9" s="18" customFormat="1">
      <c r="A108" s="76" t="s">
        <v>5</v>
      </c>
      <c r="B108" s="236">
        <f t="shared" ref="B108:B109" si="38">SUM(B111,B114)</f>
        <v>2629</v>
      </c>
      <c r="C108" s="234">
        <v>374</v>
      </c>
      <c r="D108" s="234">
        <v>2291</v>
      </c>
      <c r="E108" s="234">
        <f>SUM(E111,E114)</f>
        <v>3359</v>
      </c>
      <c r="F108" s="234">
        <v>614</v>
      </c>
      <c r="G108" s="235">
        <v>253</v>
      </c>
      <c r="H108" s="236">
        <f t="shared" ref="H108:H109" si="39">SUM(B108:G108)</f>
        <v>9520</v>
      </c>
      <c r="I108" s="135" t="s">
        <v>10</v>
      </c>
    </row>
    <row r="109" spans="1:9" s="18" customFormat="1">
      <c r="A109" s="77" t="s">
        <v>7</v>
      </c>
      <c r="B109" s="236">
        <f t="shared" si="38"/>
        <v>988</v>
      </c>
      <c r="C109" s="234">
        <v>171</v>
      </c>
      <c r="D109" s="234">
        <v>2121</v>
      </c>
      <c r="E109" s="234">
        <f>SUM(E112,E115)</f>
        <v>1994</v>
      </c>
      <c r="F109" s="234">
        <v>370</v>
      </c>
      <c r="G109" s="235">
        <v>158</v>
      </c>
      <c r="H109" s="236">
        <f t="shared" si="39"/>
        <v>5802</v>
      </c>
      <c r="I109" s="135" t="s">
        <v>11</v>
      </c>
    </row>
    <row r="110" spans="1:9" s="18" customFormat="1">
      <c r="A110" s="69" t="s">
        <v>4</v>
      </c>
      <c r="B110" s="236">
        <f>SUM(B111:B112)</f>
        <v>61</v>
      </c>
      <c r="C110" s="234" t="s">
        <v>35</v>
      </c>
      <c r="D110" s="234">
        <v>1040</v>
      </c>
      <c r="E110" s="234">
        <f>SUM(E111:E112)</f>
        <v>2541</v>
      </c>
      <c r="F110" s="234">
        <v>6</v>
      </c>
      <c r="G110" s="234">
        <v>80</v>
      </c>
      <c r="H110" s="236" t="s">
        <v>35</v>
      </c>
      <c r="I110" s="244" t="s">
        <v>6</v>
      </c>
    </row>
    <row r="111" spans="1:9" s="18" customFormat="1">
      <c r="A111" s="76" t="s">
        <v>5</v>
      </c>
      <c r="B111" s="242">
        <v>44</v>
      </c>
      <c r="C111" s="238" t="s">
        <v>35</v>
      </c>
      <c r="D111" s="238">
        <v>424</v>
      </c>
      <c r="E111" s="238">
        <v>1415</v>
      </c>
      <c r="F111" s="238">
        <v>2</v>
      </c>
      <c r="G111" s="238">
        <v>48</v>
      </c>
      <c r="H111" s="236" t="s">
        <v>35</v>
      </c>
      <c r="I111" s="135" t="s">
        <v>10</v>
      </c>
    </row>
    <row r="112" spans="1:9" s="18" customFormat="1">
      <c r="A112" s="77" t="s">
        <v>7</v>
      </c>
      <c r="B112" s="242">
        <v>17</v>
      </c>
      <c r="C112" s="238" t="s">
        <v>35</v>
      </c>
      <c r="D112" s="238">
        <v>616</v>
      </c>
      <c r="E112" s="238">
        <v>1126</v>
      </c>
      <c r="F112" s="238">
        <v>4</v>
      </c>
      <c r="G112" s="238">
        <v>32</v>
      </c>
      <c r="H112" s="236" t="s">
        <v>35</v>
      </c>
      <c r="I112" s="135" t="s">
        <v>11</v>
      </c>
    </row>
    <row r="113" spans="1:9" s="18" customFormat="1">
      <c r="A113" s="69" t="s">
        <v>8</v>
      </c>
      <c r="B113" s="236">
        <f>SUM(B114:B115)</f>
        <v>3556</v>
      </c>
      <c r="C113" s="234" t="s">
        <v>35</v>
      </c>
      <c r="D113" s="234">
        <v>3372</v>
      </c>
      <c r="E113" s="234">
        <f>SUM(E114:E115)</f>
        <v>2812</v>
      </c>
      <c r="F113" s="234">
        <v>978</v>
      </c>
      <c r="G113" s="234">
        <v>331</v>
      </c>
      <c r="H113" s="236" t="s">
        <v>35</v>
      </c>
      <c r="I113" s="244" t="s">
        <v>9</v>
      </c>
    </row>
    <row r="114" spans="1:9" s="18" customFormat="1">
      <c r="A114" s="76" t="s">
        <v>5</v>
      </c>
      <c r="B114" s="242">
        <v>2585</v>
      </c>
      <c r="C114" s="238" t="s">
        <v>35</v>
      </c>
      <c r="D114" s="238">
        <v>1867</v>
      </c>
      <c r="E114" s="238">
        <v>1944</v>
      </c>
      <c r="F114" s="238">
        <v>612</v>
      </c>
      <c r="G114" s="238">
        <v>205</v>
      </c>
      <c r="H114" s="236" t="s">
        <v>35</v>
      </c>
      <c r="I114" s="135" t="s">
        <v>10</v>
      </c>
    </row>
    <row r="115" spans="1:9" s="18" customFormat="1">
      <c r="A115" s="77" t="s">
        <v>7</v>
      </c>
      <c r="B115" s="242">
        <v>971</v>
      </c>
      <c r="C115" s="238" t="s">
        <v>35</v>
      </c>
      <c r="D115" s="238">
        <v>1505</v>
      </c>
      <c r="E115" s="238">
        <v>868</v>
      </c>
      <c r="F115" s="238">
        <v>366</v>
      </c>
      <c r="G115" s="238">
        <v>126</v>
      </c>
      <c r="H115" s="236" t="s">
        <v>35</v>
      </c>
      <c r="I115" s="135" t="s">
        <v>11</v>
      </c>
    </row>
    <row r="116" spans="1:9">
      <c r="A116" s="170" t="s">
        <v>23</v>
      </c>
      <c r="B116" s="175"/>
      <c r="C116" s="165"/>
      <c r="D116" s="165"/>
      <c r="E116" s="165"/>
      <c r="F116" s="165"/>
      <c r="G116" s="165"/>
      <c r="H116" s="168"/>
      <c r="I116" s="169" t="s">
        <v>24</v>
      </c>
    </row>
    <row r="117" spans="1:9" s="18" customFormat="1">
      <c r="A117" s="69" t="s">
        <v>40</v>
      </c>
      <c r="B117" s="236">
        <v>0</v>
      </c>
      <c r="C117" s="236">
        <v>0</v>
      </c>
      <c r="D117" s="234">
        <v>6042</v>
      </c>
      <c r="E117" s="234">
        <f>SUM(E120,E123)</f>
        <v>5212</v>
      </c>
      <c r="F117" s="234">
        <v>0</v>
      </c>
      <c r="G117" s="234">
        <v>0</v>
      </c>
      <c r="H117" s="236">
        <f>SUM(B117:G117)</f>
        <v>11254</v>
      </c>
      <c r="I117" s="244" t="s">
        <v>0</v>
      </c>
    </row>
    <row r="118" spans="1:9" s="18" customFormat="1">
      <c r="A118" s="76" t="s">
        <v>5</v>
      </c>
      <c r="B118" s="236">
        <v>0</v>
      </c>
      <c r="C118" s="236">
        <v>0</v>
      </c>
      <c r="D118" s="234">
        <v>5222</v>
      </c>
      <c r="E118" s="234">
        <f>SUM(E121,E124)</f>
        <v>3351</v>
      </c>
      <c r="F118" s="234">
        <v>0</v>
      </c>
      <c r="G118" s="234">
        <v>0</v>
      </c>
      <c r="H118" s="236">
        <f t="shared" ref="H118:H125" si="40">SUM(B118:G118)</f>
        <v>8573</v>
      </c>
      <c r="I118" s="135" t="s">
        <v>10</v>
      </c>
    </row>
    <row r="119" spans="1:9" s="18" customFormat="1">
      <c r="A119" s="77" t="s">
        <v>7</v>
      </c>
      <c r="B119" s="236">
        <v>0</v>
      </c>
      <c r="C119" s="236">
        <v>0</v>
      </c>
      <c r="D119" s="234">
        <v>820</v>
      </c>
      <c r="E119" s="234">
        <f>SUM(E122,E125)</f>
        <v>1861</v>
      </c>
      <c r="F119" s="234">
        <v>0</v>
      </c>
      <c r="G119" s="234">
        <v>0</v>
      </c>
      <c r="H119" s="236">
        <f t="shared" si="40"/>
        <v>2681</v>
      </c>
      <c r="I119" s="135" t="s">
        <v>11</v>
      </c>
    </row>
    <row r="120" spans="1:9" s="18" customFormat="1">
      <c r="A120" s="69" t="s">
        <v>4</v>
      </c>
      <c r="B120" s="242">
        <v>0</v>
      </c>
      <c r="C120" s="242">
        <v>0</v>
      </c>
      <c r="D120" s="238">
        <v>4491</v>
      </c>
      <c r="E120" s="234">
        <f>SUM(E121:E122)</f>
        <v>2482</v>
      </c>
      <c r="F120" s="238">
        <v>0</v>
      </c>
      <c r="G120" s="238">
        <v>0</v>
      </c>
      <c r="H120" s="236">
        <f t="shared" si="40"/>
        <v>6973</v>
      </c>
      <c r="I120" s="244" t="s">
        <v>6</v>
      </c>
    </row>
    <row r="121" spans="1:9" s="18" customFormat="1">
      <c r="A121" s="76" t="s">
        <v>5</v>
      </c>
      <c r="B121" s="242">
        <v>0</v>
      </c>
      <c r="C121" s="242">
        <v>0</v>
      </c>
      <c r="D121" s="238">
        <v>3870</v>
      </c>
      <c r="E121" s="238">
        <v>1408</v>
      </c>
      <c r="F121" s="238">
        <v>0</v>
      </c>
      <c r="G121" s="238">
        <v>0</v>
      </c>
      <c r="H121" s="236">
        <f t="shared" si="40"/>
        <v>5278</v>
      </c>
      <c r="I121" s="135" t="s">
        <v>10</v>
      </c>
    </row>
    <row r="122" spans="1:9" s="18" customFormat="1">
      <c r="A122" s="77" t="s">
        <v>7</v>
      </c>
      <c r="B122" s="242">
        <v>0</v>
      </c>
      <c r="C122" s="242">
        <v>0</v>
      </c>
      <c r="D122" s="238">
        <v>621</v>
      </c>
      <c r="E122" s="238">
        <v>1074</v>
      </c>
      <c r="F122" s="238">
        <v>0</v>
      </c>
      <c r="G122" s="238">
        <v>0</v>
      </c>
      <c r="H122" s="236">
        <f t="shared" si="40"/>
        <v>1695</v>
      </c>
      <c r="I122" s="135" t="s">
        <v>11</v>
      </c>
    </row>
    <row r="123" spans="1:9" s="18" customFormat="1">
      <c r="A123" s="69" t="s">
        <v>8</v>
      </c>
      <c r="B123" s="242">
        <v>0</v>
      </c>
      <c r="C123" s="242">
        <v>0</v>
      </c>
      <c r="D123" s="238">
        <v>1551</v>
      </c>
      <c r="E123" s="234">
        <f>SUM(E124:E125)</f>
        <v>2730</v>
      </c>
      <c r="F123" s="238">
        <v>0</v>
      </c>
      <c r="G123" s="238">
        <v>0</v>
      </c>
      <c r="H123" s="236">
        <f t="shared" si="40"/>
        <v>4281</v>
      </c>
      <c r="I123" s="244" t="s">
        <v>9</v>
      </c>
    </row>
    <row r="124" spans="1:9" s="18" customFormat="1">
      <c r="A124" s="277" t="s">
        <v>5</v>
      </c>
      <c r="B124" s="242">
        <v>0</v>
      </c>
      <c r="C124" s="242">
        <v>0</v>
      </c>
      <c r="D124" s="238">
        <v>1352</v>
      </c>
      <c r="E124" s="238">
        <v>1943</v>
      </c>
      <c r="F124" s="238">
        <v>0</v>
      </c>
      <c r="G124" s="238">
        <v>0</v>
      </c>
      <c r="H124" s="236">
        <f t="shared" si="40"/>
        <v>3295</v>
      </c>
      <c r="I124" s="135" t="s">
        <v>10</v>
      </c>
    </row>
    <row r="125" spans="1:9" s="18" customFormat="1" ht="15.75" thickBot="1">
      <c r="A125" s="377" t="s">
        <v>7</v>
      </c>
      <c r="B125" s="378">
        <v>0</v>
      </c>
      <c r="C125" s="378">
        <v>0</v>
      </c>
      <c r="D125" s="376">
        <v>199</v>
      </c>
      <c r="E125" s="376">
        <v>787</v>
      </c>
      <c r="F125" s="372">
        <v>0</v>
      </c>
      <c r="G125" s="372">
        <v>0</v>
      </c>
      <c r="H125" s="373">
        <f t="shared" si="40"/>
        <v>986</v>
      </c>
      <c r="I125" s="374" t="s">
        <v>11</v>
      </c>
    </row>
    <row r="126" spans="1:9" ht="15.75">
      <c r="A126" s="12" t="s">
        <v>252</v>
      </c>
      <c r="B126" s="43"/>
      <c r="C126" s="41"/>
      <c r="D126" s="42"/>
      <c r="E126" s="41"/>
      <c r="F126" s="41"/>
      <c r="G126" s="41"/>
      <c r="H126" s="41"/>
      <c r="I126" s="32" t="s">
        <v>251</v>
      </c>
    </row>
    <row r="127" spans="1:9">
      <c r="A127" s="170" t="s">
        <v>40</v>
      </c>
      <c r="B127" s="182">
        <f>SUM(B137,B147,B157)</f>
        <v>6707</v>
      </c>
      <c r="C127" s="166">
        <f>SUM(C137,C147)</f>
        <v>2520</v>
      </c>
      <c r="D127" s="166">
        <f t="shared" ref="D127:G128" si="41">SUM(D137,D147,D157)</f>
        <v>76985</v>
      </c>
      <c r="E127" s="166">
        <f t="shared" si="41"/>
        <v>14996</v>
      </c>
      <c r="F127" s="166">
        <f t="shared" si="41"/>
        <v>2179</v>
      </c>
      <c r="G127" s="166">
        <f t="shared" si="41"/>
        <v>2422</v>
      </c>
      <c r="H127" s="182">
        <f>SUM(B127:G127)</f>
        <v>105809</v>
      </c>
      <c r="I127" s="171" t="s">
        <v>0</v>
      </c>
    </row>
    <row r="128" spans="1:9" s="18" customFormat="1">
      <c r="A128" s="125" t="s">
        <v>5</v>
      </c>
      <c r="B128" s="236">
        <f>SUM(B138,B148,B158)</f>
        <v>4511</v>
      </c>
      <c r="C128" s="234">
        <f>SUM(C138,C148)</f>
        <v>1692</v>
      </c>
      <c r="D128" s="234">
        <f t="shared" si="41"/>
        <v>46092</v>
      </c>
      <c r="E128" s="234">
        <f t="shared" si="41"/>
        <v>9561</v>
      </c>
      <c r="F128" s="234">
        <f t="shared" si="41"/>
        <v>1418</v>
      </c>
      <c r="G128" s="234">
        <f t="shared" si="41"/>
        <v>1680</v>
      </c>
      <c r="H128" s="236">
        <f>SUM(B128:G128)</f>
        <v>64954</v>
      </c>
      <c r="I128" s="137" t="s">
        <v>10</v>
      </c>
    </row>
    <row r="129" spans="1:9" s="18" customFormat="1">
      <c r="A129" s="127" t="s">
        <v>7</v>
      </c>
      <c r="B129" s="236">
        <f t="shared" ref="B129:B134" si="42">SUM(B139,B149,B159)</f>
        <v>2196</v>
      </c>
      <c r="C129" s="234">
        <f>SUM(C139,C149)</f>
        <v>828</v>
      </c>
      <c r="D129" s="234">
        <f t="shared" ref="D129:F135" si="43">SUM(D139,D149,D159)</f>
        <v>30893</v>
      </c>
      <c r="E129" s="234">
        <f t="shared" si="43"/>
        <v>5435</v>
      </c>
      <c r="F129" s="234">
        <f t="shared" si="43"/>
        <v>761</v>
      </c>
      <c r="G129" s="234">
        <f t="shared" ref="G129" si="44">SUM(G139,G149,G159)</f>
        <v>742</v>
      </c>
      <c r="H129" s="236">
        <f>SUM(B129:G129)</f>
        <v>40855</v>
      </c>
      <c r="I129" s="137" t="s">
        <v>11</v>
      </c>
    </row>
    <row r="130" spans="1:9" s="18" customFormat="1">
      <c r="A130" s="69" t="s">
        <v>4</v>
      </c>
      <c r="B130" s="236">
        <f t="shared" si="42"/>
        <v>372</v>
      </c>
      <c r="C130" s="234" t="s">
        <v>34</v>
      </c>
      <c r="D130" s="234">
        <f t="shared" si="43"/>
        <v>45443</v>
      </c>
      <c r="E130" s="234">
        <f t="shared" ref="E130:F130" si="45">SUM(E140,E150,E160)</f>
        <v>8155</v>
      </c>
      <c r="F130" s="234">
        <f t="shared" si="45"/>
        <v>230</v>
      </c>
      <c r="G130" s="234">
        <f t="shared" ref="G130" si="46">SUM(G140,G150,G160)</f>
        <v>1340</v>
      </c>
      <c r="H130" s="236" t="s">
        <v>35</v>
      </c>
      <c r="I130" s="244" t="s">
        <v>6</v>
      </c>
    </row>
    <row r="131" spans="1:9" s="18" customFormat="1">
      <c r="A131" s="125" t="s">
        <v>5</v>
      </c>
      <c r="B131" s="236">
        <f t="shared" si="42"/>
        <v>201</v>
      </c>
      <c r="C131" s="234" t="s">
        <v>34</v>
      </c>
      <c r="D131" s="234">
        <f t="shared" si="43"/>
        <v>25411</v>
      </c>
      <c r="E131" s="234">
        <f t="shared" ref="E131:F131" si="47">SUM(E141,E151,E161)</f>
        <v>4790</v>
      </c>
      <c r="F131" s="234">
        <f t="shared" si="47"/>
        <v>90</v>
      </c>
      <c r="G131" s="234">
        <f t="shared" ref="G131" si="48">SUM(G141,G151,G161)</f>
        <v>895</v>
      </c>
      <c r="H131" s="236" t="s">
        <v>35</v>
      </c>
      <c r="I131" s="137" t="s">
        <v>10</v>
      </c>
    </row>
    <row r="132" spans="1:9" s="18" customFormat="1">
      <c r="A132" s="127" t="s">
        <v>7</v>
      </c>
      <c r="B132" s="236">
        <f t="shared" si="42"/>
        <v>171</v>
      </c>
      <c r="C132" s="234" t="s">
        <v>34</v>
      </c>
      <c r="D132" s="234">
        <f t="shared" si="43"/>
        <v>20032</v>
      </c>
      <c r="E132" s="234">
        <f t="shared" ref="E132:F132" si="49">SUM(E142,E152,E162)</f>
        <v>3365</v>
      </c>
      <c r="F132" s="234">
        <f t="shared" si="49"/>
        <v>140</v>
      </c>
      <c r="G132" s="234">
        <f t="shared" ref="G132" si="50">SUM(G142,G152,G162)</f>
        <v>445</v>
      </c>
      <c r="H132" s="236" t="s">
        <v>35</v>
      </c>
      <c r="I132" s="137" t="s">
        <v>11</v>
      </c>
    </row>
    <row r="133" spans="1:9" s="18" customFormat="1">
      <c r="A133" s="69" t="s">
        <v>8</v>
      </c>
      <c r="B133" s="236">
        <f t="shared" si="42"/>
        <v>6335</v>
      </c>
      <c r="C133" s="234" t="s">
        <v>34</v>
      </c>
      <c r="D133" s="234">
        <f t="shared" si="43"/>
        <v>31542</v>
      </c>
      <c r="E133" s="234">
        <f t="shared" ref="E133:F133" si="51">SUM(E143,E153,E163)</f>
        <v>6841</v>
      </c>
      <c r="F133" s="234">
        <f t="shared" si="51"/>
        <v>1949</v>
      </c>
      <c r="G133" s="234">
        <f t="shared" ref="G133" si="52">SUM(G143,G153,G163)</f>
        <v>1082</v>
      </c>
      <c r="H133" s="236" t="s">
        <v>35</v>
      </c>
      <c r="I133" s="244" t="s">
        <v>9</v>
      </c>
    </row>
    <row r="134" spans="1:9" s="18" customFormat="1">
      <c r="A134" s="125" t="s">
        <v>5</v>
      </c>
      <c r="B134" s="236">
        <f t="shared" si="42"/>
        <v>4310</v>
      </c>
      <c r="C134" s="234" t="s">
        <v>34</v>
      </c>
      <c r="D134" s="234">
        <f t="shared" si="43"/>
        <v>20681</v>
      </c>
      <c r="E134" s="234">
        <f t="shared" ref="E134:F134" si="53">SUM(E144,E154,E164)</f>
        <v>4771</v>
      </c>
      <c r="F134" s="234">
        <f t="shared" si="53"/>
        <v>1328</v>
      </c>
      <c r="G134" s="234">
        <f t="shared" ref="G134" si="54">SUM(G144,G154,G164)</f>
        <v>785</v>
      </c>
      <c r="H134" s="236" t="s">
        <v>35</v>
      </c>
      <c r="I134" s="137" t="s">
        <v>10</v>
      </c>
    </row>
    <row r="135" spans="1:9" s="18" customFormat="1">
      <c r="A135" s="127" t="s">
        <v>7</v>
      </c>
      <c r="B135" s="236">
        <f>SUM(B145,B155,B165)</f>
        <v>2025</v>
      </c>
      <c r="C135" s="234" t="s">
        <v>34</v>
      </c>
      <c r="D135" s="234">
        <f t="shared" si="43"/>
        <v>10861</v>
      </c>
      <c r="E135" s="234">
        <f t="shared" ref="E135:F135" si="55">SUM(E145,E155,E165)</f>
        <v>2070</v>
      </c>
      <c r="F135" s="234">
        <f t="shared" si="55"/>
        <v>621</v>
      </c>
      <c r="G135" s="234">
        <f t="shared" ref="G135" si="56">SUM(G145,G155,G165)</f>
        <v>297</v>
      </c>
      <c r="H135" s="236" t="s">
        <v>35</v>
      </c>
      <c r="I135" s="137" t="s">
        <v>11</v>
      </c>
    </row>
    <row r="136" spans="1:9" s="3" customFormat="1">
      <c r="A136" s="170" t="s">
        <v>25</v>
      </c>
      <c r="B136" s="175"/>
      <c r="C136" s="266"/>
      <c r="D136" s="166"/>
      <c r="E136" s="166"/>
      <c r="F136" s="166"/>
      <c r="G136" s="167"/>
      <c r="H136" s="168"/>
      <c r="I136" s="171" t="s">
        <v>105</v>
      </c>
    </row>
    <row r="137" spans="1:9" s="18" customFormat="1">
      <c r="A137" s="69" t="s">
        <v>40</v>
      </c>
      <c r="B137" s="236">
        <f>SUM(B140,B143)</f>
        <v>2425</v>
      </c>
      <c r="C137" s="234">
        <f>SUM(C138:C139)</f>
        <v>1880</v>
      </c>
      <c r="D137" s="234">
        <f t="shared" ref="D137:G139" si="57">SUM(D140,D143)</f>
        <v>65404</v>
      </c>
      <c r="E137" s="234">
        <f t="shared" si="57"/>
        <v>3402</v>
      </c>
      <c r="F137" s="234">
        <f t="shared" si="57"/>
        <v>1210</v>
      </c>
      <c r="G137" s="234">
        <f t="shared" si="57"/>
        <v>1573</v>
      </c>
      <c r="H137" s="236">
        <f>SUM(B137:G137)</f>
        <v>75894</v>
      </c>
      <c r="I137" s="244" t="s">
        <v>0</v>
      </c>
    </row>
    <row r="138" spans="1:9" s="18" customFormat="1">
      <c r="A138" s="76" t="s">
        <v>5</v>
      </c>
      <c r="B138" s="236">
        <f t="shared" ref="B138:B139" si="58">SUM(B141,B144)</f>
        <v>1505</v>
      </c>
      <c r="C138" s="234">
        <v>1246</v>
      </c>
      <c r="D138" s="234">
        <f t="shared" si="57"/>
        <v>37776</v>
      </c>
      <c r="E138" s="234">
        <f t="shared" si="57"/>
        <v>2140</v>
      </c>
      <c r="F138" s="234">
        <f t="shared" si="57"/>
        <v>808</v>
      </c>
      <c r="G138" s="234">
        <f t="shared" si="57"/>
        <v>1154</v>
      </c>
      <c r="H138" s="236">
        <f t="shared" ref="H138:H139" si="59">SUM(B138:G138)</f>
        <v>44629</v>
      </c>
      <c r="I138" s="135" t="s">
        <v>10</v>
      </c>
    </row>
    <row r="139" spans="1:9" s="18" customFormat="1">
      <c r="A139" s="77" t="s">
        <v>7</v>
      </c>
      <c r="B139" s="236">
        <f t="shared" si="58"/>
        <v>920</v>
      </c>
      <c r="C139" s="234">
        <v>634</v>
      </c>
      <c r="D139" s="234">
        <f t="shared" si="57"/>
        <v>27628</v>
      </c>
      <c r="E139" s="234">
        <f t="shared" si="57"/>
        <v>1262</v>
      </c>
      <c r="F139" s="234">
        <f t="shared" si="57"/>
        <v>402</v>
      </c>
      <c r="G139" s="234">
        <f t="shared" si="57"/>
        <v>419</v>
      </c>
      <c r="H139" s="236">
        <f t="shared" si="59"/>
        <v>31265</v>
      </c>
      <c r="I139" s="135" t="s">
        <v>11</v>
      </c>
    </row>
    <row r="140" spans="1:9" s="18" customFormat="1">
      <c r="A140" s="69" t="s">
        <v>4</v>
      </c>
      <c r="B140" s="236">
        <f>SUM(B141:B142)</f>
        <v>270</v>
      </c>
      <c r="C140" s="236" t="s">
        <v>35</v>
      </c>
      <c r="D140" s="234">
        <f>SUM(D141:D142)</f>
        <v>38847</v>
      </c>
      <c r="E140" s="234">
        <f>SUM(E141:E142)</f>
        <v>2480</v>
      </c>
      <c r="F140" s="234">
        <f>SUM(F141:F142)</f>
        <v>222</v>
      </c>
      <c r="G140" s="234">
        <f>SUM(G141:G142)</f>
        <v>1221</v>
      </c>
      <c r="H140" s="236" t="s">
        <v>35</v>
      </c>
      <c r="I140" s="244" t="s">
        <v>6</v>
      </c>
    </row>
    <row r="141" spans="1:9" s="18" customFormat="1">
      <c r="A141" s="76" t="s">
        <v>5</v>
      </c>
      <c r="B141" s="242">
        <v>139</v>
      </c>
      <c r="C141" s="242" t="s">
        <v>35</v>
      </c>
      <c r="D141" s="238">
        <v>20361</v>
      </c>
      <c r="E141" s="238">
        <v>1528</v>
      </c>
      <c r="F141" s="238">
        <v>88</v>
      </c>
      <c r="G141" s="238">
        <v>830</v>
      </c>
      <c r="H141" s="236" t="s">
        <v>35</v>
      </c>
      <c r="I141" s="135" t="s">
        <v>10</v>
      </c>
    </row>
    <row r="142" spans="1:9" s="18" customFormat="1">
      <c r="A142" s="77" t="s">
        <v>7</v>
      </c>
      <c r="B142" s="242">
        <v>131</v>
      </c>
      <c r="C142" s="242" t="s">
        <v>35</v>
      </c>
      <c r="D142" s="238">
        <v>18486</v>
      </c>
      <c r="E142" s="238">
        <v>952</v>
      </c>
      <c r="F142" s="238">
        <v>134</v>
      </c>
      <c r="G142" s="238">
        <v>391</v>
      </c>
      <c r="H142" s="236" t="s">
        <v>35</v>
      </c>
      <c r="I142" s="135" t="s">
        <v>11</v>
      </c>
    </row>
    <row r="143" spans="1:9" s="18" customFormat="1">
      <c r="A143" s="69" t="s">
        <v>8</v>
      </c>
      <c r="B143" s="236">
        <f>SUM(B144:B145)</f>
        <v>2155</v>
      </c>
      <c r="C143" s="242" t="s">
        <v>35</v>
      </c>
      <c r="D143" s="234">
        <f>SUM(D144:D145)</f>
        <v>26557</v>
      </c>
      <c r="E143" s="234">
        <f>SUM(E144:E145)</f>
        <v>922</v>
      </c>
      <c r="F143" s="234">
        <f>SUM(F144:F145)</f>
        <v>988</v>
      </c>
      <c r="G143" s="234">
        <f>SUM(G144:G145)</f>
        <v>352</v>
      </c>
      <c r="H143" s="236" t="s">
        <v>35</v>
      </c>
      <c r="I143" s="244" t="s">
        <v>9</v>
      </c>
    </row>
    <row r="144" spans="1:9" s="18" customFormat="1">
      <c r="A144" s="76" t="s">
        <v>5</v>
      </c>
      <c r="B144" s="242">
        <v>1366</v>
      </c>
      <c r="C144" s="242" t="s">
        <v>35</v>
      </c>
      <c r="D144" s="238">
        <v>17415</v>
      </c>
      <c r="E144" s="238">
        <v>612</v>
      </c>
      <c r="F144" s="238">
        <v>720</v>
      </c>
      <c r="G144" s="238">
        <v>324</v>
      </c>
      <c r="H144" s="236" t="s">
        <v>35</v>
      </c>
      <c r="I144" s="135" t="s">
        <v>10</v>
      </c>
    </row>
    <row r="145" spans="1:9" s="18" customFormat="1">
      <c r="A145" s="77" t="s">
        <v>7</v>
      </c>
      <c r="B145" s="242">
        <v>789</v>
      </c>
      <c r="C145" s="242" t="s">
        <v>35</v>
      </c>
      <c r="D145" s="238">
        <v>9142</v>
      </c>
      <c r="E145" s="238">
        <v>310</v>
      </c>
      <c r="F145" s="238">
        <v>268</v>
      </c>
      <c r="G145" s="238">
        <v>28</v>
      </c>
      <c r="H145" s="236" t="s">
        <v>35</v>
      </c>
      <c r="I145" s="135" t="s">
        <v>11</v>
      </c>
    </row>
    <row r="146" spans="1:9" s="3" customFormat="1">
      <c r="A146" s="239" t="s">
        <v>26</v>
      </c>
      <c r="B146" s="175"/>
      <c r="C146" s="266"/>
      <c r="D146" s="265"/>
      <c r="E146" s="265"/>
      <c r="F146" s="265"/>
      <c r="G146" s="265"/>
      <c r="H146" s="168"/>
      <c r="I146" s="264" t="s">
        <v>171</v>
      </c>
    </row>
    <row r="147" spans="1:9" s="18" customFormat="1">
      <c r="A147" s="69" t="s">
        <v>40</v>
      </c>
      <c r="B147" s="236">
        <f>SUM(B150,B153)</f>
        <v>4282</v>
      </c>
      <c r="C147" s="341">
        <f>SUM(C148:C149)</f>
        <v>640</v>
      </c>
      <c r="D147" s="234">
        <f t="shared" ref="D147:G149" si="60">SUM(D150,D153)</f>
        <v>4564</v>
      </c>
      <c r="E147" s="234">
        <f t="shared" si="60"/>
        <v>5668</v>
      </c>
      <c r="F147" s="234">
        <f t="shared" si="60"/>
        <v>969</v>
      </c>
      <c r="G147" s="234">
        <f t="shared" si="60"/>
        <v>849</v>
      </c>
      <c r="H147" s="236">
        <f>SUM(B147:G147)</f>
        <v>16972</v>
      </c>
      <c r="I147" s="244" t="s">
        <v>0</v>
      </c>
    </row>
    <row r="148" spans="1:9" s="18" customFormat="1">
      <c r="A148" s="76" t="s">
        <v>5</v>
      </c>
      <c r="B148" s="236">
        <f>SUM(B151,B154)</f>
        <v>3006</v>
      </c>
      <c r="C148" s="234">
        <v>446</v>
      </c>
      <c r="D148" s="234">
        <f t="shared" si="60"/>
        <v>2370</v>
      </c>
      <c r="E148" s="234">
        <f t="shared" si="60"/>
        <v>3510</v>
      </c>
      <c r="F148" s="234">
        <f t="shared" si="60"/>
        <v>610</v>
      </c>
      <c r="G148" s="234">
        <f t="shared" si="60"/>
        <v>526</v>
      </c>
      <c r="H148" s="236">
        <f t="shared" ref="H148:H149" si="61">SUM(B148:G148)</f>
        <v>10468</v>
      </c>
      <c r="I148" s="135" t="s">
        <v>10</v>
      </c>
    </row>
    <row r="149" spans="1:9" s="18" customFormat="1">
      <c r="A149" s="77" t="s">
        <v>7</v>
      </c>
      <c r="B149" s="236">
        <f>SUM(B152,B155)</f>
        <v>1276</v>
      </c>
      <c r="C149" s="234">
        <v>194</v>
      </c>
      <c r="D149" s="234">
        <f t="shared" si="60"/>
        <v>2194</v>
      </c>
      <c r="E149" s="234">
        <f t="shared" si="60"/>
        <v>2158</v>
      </c>
      <c r="F149" s="234">
        <f t="shared" si="60"/>
        <v>359</v>
      </c>
      <c r="G149" s="234">
        <f t="shared" si="60"/>
        <v>323</v>
      </c>
      <c r="H149" s="236">
        <f t="shared" si="61"/>
        <v>6504</v>
      </c>
      <c r="I149" s="135" t="s">
        <v>11</v>
      </c>
    </row>
    <row r="150" spans="1:9" s="18" customFormat="1">
      <c r="A150" s="69" t="s">
        <v>4</v>
      </c>
      <c r="B150" s="236">
        <f>SUM(B151:B152)</f>
        <v>102</v>
      </c>
      <c r="C150" s="236" t="s">
        <v>35</v>
      </c>
      <c r="D150" s="234">
        <f>SUM(D151:D152)</f>
        <v>1049</v>
      </c>
      <c r="E150" s="234">
        <f>SUM(E151:E152)</f>
        <v>2659</v>
      </c>
      <c r="F150" s="234">
        <f>SUM(F151:F152)</f>
        <v>8</v>
      </c>
      <c r="G150" s="234">
        <f>SUM(G151:G152)</f>
        <v>119</v>
      </c>
      <c r="H150" s="236" t="s">
        <v>35</v>
      </c>
      <c r="I150" s="244" t="s">
        <v>6</v>
      </c>
    </row>
    <row r="151" spans="1:9" s="18" customFormat="1">
      <c r="A151" s="76" t="s">
        <v>5</v>
      </c>
      <c r="B151" s="242">
        <v>62</v>
      </c>
      <c r="C151" s="242" t="s">
        <v>35</v>
      </c>
      <c r="D151" s="238">
        <v>375</v>
      </c>
      <c r="E151" s="238">
        <v>1428</v>
      </c>
      <c r="F151" s="238">
        <v>2</v>
      </c>
      <c r="G151" s="238">
        <v>65</v>
      </c>
      <c r="H151" s="236" t="s">
        <v>35</v>
      </c>
      <c r="I151" s="135" t="s">
        <v>10</v>
      </c>
    </row>
    <row r="152" spans="1:9" s="18" customFormat="1">
      <c r="A152" s="77" t="s">
        <v>7</v>
      </c>
      <c r="B152" s="242">
        <v>40</v>
      </c>
      <c r="C152" s="242" t="s">
        <v>35</v>
      </c>
      <c r="D152" s="238">
        <v>674</v>
      </c>
      <c r="E152" s="238">
        <v>1231</v>
      </c>
      <c r="F152" s="238">
        <v>6</v>
      </c>
      <c r="G152" s="238">
        <v>54</v>
      </c>
      <c r="H152" s="236" t="s">
        <v>35</v>
      </c>
      <c r="I152" s="135" t="s">
        <v>11</v>
      </c>
    </row>
    <row r="153" spans="1:9" s="18" customFormat="1">
      <c r="A153" s="69" t="s">
        <v>8</v>
      </c>
      <c r="B153" s="236">
        <f>SUM(B154:B155)</f>
        <v>4180</v>
      </c>
      <c r="C153" s="242" t="s">
        <v>35</v>
      </c>
      <c r="D153" s="234">
        <f>SUM(D154:D155)</f>
        <v>3515</v>
      </c>
      <c r="E153" s="234">
        <f>SUM(E154:E155)</f>
        <v>3009</v>
      </c>
      <c r="F153" s="234">
        <f>SUM(F154:F155)</f>
        <v>961</v>
      </c>
      <c r="G153" s="234">
        <f>SUM(G154:G155)</f>
        <v>730</v>
      </c>
      <c r="H153" s="236" t="s">
        <v>35</v>
      </c>
      <c r="I153" s="244" t="s">
        <v>9</v>
      </c>
    </row>
    <row r="154" spans="1:9" s="18" customFormat="1">
      <c r="A154" s="76" t="s">
        <v>5</v>
      </c>
      <c r="B154" s="242">
        <v>2944</v>
      </c>
      <c r="C154" s="242" t="s">
        <v>35</v>
      </c>
      <c r="D154" s="238">
        <v>1995</v>
      </c>
      <c r="E154" s="238">
        <v>2082</v>
      </c>
      <c r="F154" s="238">
        <v>608</v>
      </c>
      <c r="G154" s="238">
        <v>461</v>
      </c>
      <c r="H154" s="236" t="s">
        <v>35</v>
      </c>
      <c r="I154" s="135" t="s">
        <v>10</v>
      </c>
    </row>
    <row r="155" spans="1:9" s="18" customFormat="1">
      <c r="A155" s="77" t="s">
        <v>7</v>
      </c>
      <c r="B155" s="242">
        <v>1236</v>
      </c>
      <c r="C155" s="242" t="s">
        <v>35</v>
      </c>
      <c r="D155" s="238">
        <v>1520</v>
      </c>
      <c r="E155" s="238">
        <v>927</v>
      </c>
      <c r="F155" s="238">
        <v>353</v>
      </c>
      <c r="G155" s="238">
        <v>269</v>
      </c>
      <c r="H155" s="236" t="s">
        <v>35</v>
      </c>
      <c r="I155" s="135" t="s">
        <v>11</v>
      </c>
    </row>
    <row r="156" spans="1:9">
      <c r="A156" s="170" t="s">
        <v>23</v>
      </c>
      <c r="B156" s="175"/>
      <c r="C156" s="165"/>
      <c r="D156" s="165"/>
      <c r="E156" s="165"/>
      <c r="F156" s="165"/>
      <c r="G156" s="165"/>
      <c r="H156" s="168"/>
      <c r="I156" s="169" t="s">
        <v>24</v>
      </c>
    </row>
    <row r="157" spans="1:9" s="18" customFormat="1">
      <c r="A157" s="69" t="s">
        <v>40</v>
      </c>
      <c r="B157" s="236">
        <v>0</v>
      </c>
      <c r="C157" s="236">
        <v>0</v>
      </c>
      <c r="D157" s="234">
        <f t="shared" ref="D157:E159" si="62">SUM(D160,D163)</f>
        <v>7017</v>
      </c>
      <c r="E157" s="234">
        <f t="shared" si="62"/>
        <v>5926</v>
      </c>
      <c r="F157" s="234">
        <v>0</v>
      </c>
      <c r="G157" s="234">
        <v>0</v>
      </c>
      <c r="H157" s="236">
        <f>SUM(B157:G157)</f>
        <v>12943</v>
      </c>
      <c r="I157" s="244" t="s">
        <v>0</v>
      </c>
    </row>
    <row r="158" spans="1:9" s="18" customFormat="1">
      <c r="A158" s="76" t="s">
        <v>5</v>
      </c>
      <c r="B158" s="236">
        <v>0</v>
      </c>
      <c r="C158" s="236">
        <v>0</v>
      </c>
      <c r="D158" s="234">
        <f t="shared" si="62"/>
        <v>5946</v>
      </c>
      <c r="E158" s="234">
        <f t="shared" si="62"/>
        <v>3911</v>
      </c>
      <c r="F158" s="234">
        <v>0</v>
      </c>
      <c r="G158" s="234">
        <v>0</v>
      </c>
      <c r="H158" s="236">
        <f t="shared" ref="H158:H165" si="63">SUM(B158:G158)</f>
        <v>9857</v>
      </c>
      <c r="I158" s="135" t="s">
        <v>10</v>
      </c>
    </row>
    <row r="159" spans="1:9" s="18" customFormat="1">
      <c r="A159" s="77" t="s">
        <v>7</v>
      </c>
      <c r="B159" s="236">
        <v>0</v>
      </c>
      <c r="C159" s="236">
        <v>0</v>
      </c>
      <c r="D159" s="234">
        <f t="shared" si="62"/>
        <v>1071</v>
      </c>
      <c r="E159" s="234">
        <f t="shared" si="62"/>
        <v>2015</v>
      </c>
      <c r="F159" s="234">
        <v>0</v>
      </c>
      <c r="G159" s="234">
        <v>0</v>
      </c>
      <c r="H159" s="236">
        <f t="shared" si="63"/>
        <v>3086</v>
      </c>
      <c r="I159" s="135" t="s">
        <v>11</v>
      </c>
    </row>
    <row r="160" spans="1:9" s="18" customFormat="1">
      <c r="A160" s="69" t="s">
        <v>4</v>
      </c>
      <c r="B160" s="242">
        <v>0</v>
      </c>
      <c r="C160" s="242">
        <v>0</v>
      </c>
      <c r="D160" s="234">
        <f>SUM(D161:D162)</f>
        <v>5547</v>
      </c>
      <c r="E160" s="234">
        <f>SUM(E161:E162)</f>
        <v>3016</v>
      </c>
      <c r="F160" s="238">
        <v>0</v>
      </c>
      <c r="G160" s="238">
        <v>0</v>
      </c>
      <c r="H160" s="236">
        <f t="shared" si="63"/>
        <v>8563</v>
      </c>
      <c r="I160" s="244" t="s">
        <v>6</v>
      </c>
    </row>
    <row r="161" spans="1:9" s="18" customFormat="1">
      <c r="A161" s="76" t="s">
        <v>5</v>
      </c>
      <c r="B161" s="242">
        <v>0</v>
      </c>
      <c r="C161" s="242">
        <v>0</v>
      </c>
      <c r="D161" s="238">
        <v>4675</v>
      </c>
      <c r="E161" s="238">
        <v>1834</v>
      </c>
      <c r="F161" s="238">
        <v>0</v>
      </c>
      <c r="G161" s="238">
        <v>0</v>
      </c>
      <c r="H161" s="236">
        <f t="shared" si="63"/>
        <v>6509</v>
      </c>
      <c r="I161" s="135" t="s">
        <v>10</v>
      </c>
    </row>
    <row r="162" spans="1:9" s="18" customFormat="1">
      <c r="A162" s="77" t="s">
        <v>7</v>
      </c>
      <c r="B162" s="242">
        <v>0</v>
      </c>
      <c r="C162" s="242">
        <v>0</v>
      </c>
      <c r="D162" s="238">
        <v>872</v>
      </c>
      <c r="E162" s="238">
        <v>1182</v>
      </c>
      <c r="F162" s="238">
        <v>0</v>
      </c>
      <c r="G162" s="238">
        <v>0</v>
      </c>
      <c r="H162" s="236">
        <f t="shared" si="63"/>
        <v>2054</v>
      </c>
      <c r="I162" s="135" t="s">
        <v>11</v>
      </c>
    </row>
    <row r="163" spans="1:9" s="18" customFormat="1">
      <c r="A163" s="69" t="s">
        <v>8</v>
      </c>
      <c r="B163" s="242">
        <v>0</v>
      </c>
      <c r="C163" s="242">
        <v>0</v>
      </c>
      <c r="D163" s="234">
        <f>SUM(D164:D165)</f>
        <v>1470</v>
      </c>
      <c r="E163" s="234">
        <f>SUM(E164:E165)</f>
        <v>2910</v>
      </c>
      <c r="F163" s="238">
        <v>0</v>
      </c>
      <c r="G163" s="238">
        <v>0</v>
      </c>
      <c r="H163" s="236">
        <f t="shared" si="63"/>
        <v>4380</v>
      </c>
      <c r="I163" s="244" t="s">
        <v>9</v>
      </c>
    </row>
    <row r="164" spans="1:9" s="18" customFormat="1">
      <c r="A164" s="277" t="s">
        <v>5</v>
      </c>
      <c r="B164" s="242">
        <v>0</v>
      </c>
      <c r="C164" s="242">
        <v>0</v>
      </c>
      <c r="D164" s="238">
        <v>1271</v>
      </c>
      <c r="E164" s="238">
        <v>2077</v>
      </c>
      <c r="F164" s="238">
        <v>0</v>
      </c>
      <c r="G164" s="238">
        <v>0</v>
      </c>
      <c r="H164" s="236">
        <f t="shared" si="63"/>
        <v>3348</v>
      </c>
      <c r="I164" s="135" t="s">
        <v>10</v>
      </c>
    </row>
    <row r="165" spans="1:9" s="18" customFormat="1" ht="15.75" thickBot="1">
      <c r="A165" s="128" t="s">
        <v>7</v>
      </c>
      <c r="B165" s="333">
        <v>0</v>
      </c>
      <c r="C165" s="333">
        <v>0</v>
      </c>
      <c r="D165" s="81">
        <v>199</v>
      </c>
      <c r="E165" s="81">
        <v>833</v>
      </c>
      <c r="F165" s="333">
        <v>0</v>
      </c>
      <c r="G165" s="333">
        <v>0</v>
      </c>
      <c r="H165" s="343">
        <f t="shared" si="63"/>
        <v>1032</v>
      </c>
      <c r="I165" s="136" t="s">
        <v>11</v>
      </c>
    </row>
    <row r="166" spans="1:9" s="18" customFormat="1" ht="16.5" thickTop="1">
      <c r="A166" s="12" t="s">
        <v>399</v>
      </c>
      <c r="B166" s="43"/>
      <c r="C166" s="41"/>
      <c r="D166" s="42"/>
      <c r="E166" s="41"/>
      <c r="F166" s="41"/>
      <c r="G166" s="41"/>
      <c r="H166" s="41"/>
      <c r="I166" s="32" t="s">
        <v>400</v>
      </c>
    </row>
    <row r="167" spans="1:9" s="18" customFormat="1">
      <c r="A167" s="170" t="s">
        <v>40</v>
      </c>
      <c r="B167" s="182">
        <f>SUM(B168:B169)</f>
        <v>7552</v>
      </c>
      <c r="C167" s="166"/>
      <c r="D167" s="166">
        <f>SUM(D177,D187,D197)</f>
        <v>79784</v>
      </c>
      <c r="E167" s="166">
        <f>SUM(E177,E187,E197)</f>
        <v>16244</v>
      </c>
      <c r="F167" s="166">
        <f>SUM(F177,F187)</f>
        <v>3754</v>
      </c>
      <c r="G167" s="166">
        <f>SUM(G177,G187)</f>
        <v>2527</v>
      </c>
      <c r="H167" s="182"/>
      <c r="I167" s="171" t="s">
        <v>0</v>
      </c>
    </row>
    <row r="168" spans="1:9" s="18" customFormat="1">
      <c r="A168" s="125" t="s">
        <v>5</v>
      </c>
      <c r="B168" s="236">
        <f>SUM(B178,B188,B198)</f>
        <v>4884</v>
      </c>
      <c r="C168" s="234"/>
      <c r="D168" s="432">
        <f t="shared" ref="D168:D169" si="64">SUM(D178,D188,D198)</f>
        <v>47045</v>
      </c>
      <c r="E168" s="234">
        <f>SUM(E178,E188,E198)</f>
        <v>10424</v>
      </c>
      <c r="F168" s="234">
        <f>SUM(F178,F188)</f>
        <v>2262</v>
      </c>
      <c r="G168" s="234">
        <f>SUM(G178,G188)</f>
        <v>1807</v>
      </c>
      <c r="H168" s="236"/>
      <c r="I168" s="137" t="s">
        <v>10</v>
      </c>
    </row>
    <row r="169" spans="1:9" s="18" customFormat="1">
      <c r="A169" s="127" t="s">
        <v>7</v>
      </c>
      <c r="B169" s="236">
        <f>SUM(B179,B189,B199)</f>
        <v>2668</v>
      </c>
      <c r="C169" s="234"/>
      <c r="D169" s="432">
        <f t="shared" si="64"/>
        <v>32739</v>
      </c>
      <c r="E169" s="234">
        <f t="shared" ref="E169:E174" si="65">SUM(E179,E189,E199)</f>
        <v>5820</v>
      </c>
      <c r="F169" s="234">
        <f t="shared" ref="F169:G175" si="66">SUM(F179,F189)</f>
        <v>1492</v>
      </c>
      <c r="G169" s="234">
        <f t="shared" si="66"/>
        <v>720</v>
      </c>
      <c r="H169" s="236"/>
      <c r="I169" s="137" t="s">
        <v>11</v>
      </c>
    </row>
    <row r="170" spans="1:9" s="18" customFormat="1">
      <c r="A170" s="69" t="s">
        <v>4</v>
      </c>
      <c r="B170" s="236">
        <f t="shared" ref="B170:B175" si="67">SUM(B180,B190,B200)</f>
        <v>488</v>
      </c>
      <c r="C170" s="234"/>
      <c r="D170" s="234" t="s">
        <v>34</v>
      </c>
      <c r="E170" s="234">
        <f t="shared" si="65"/>
        <v>8875</v>
      </c>
      <c r="F170" s="234">
        <f t="shared" si="66"/>
        <v>430</v>
      </c>
      <c r="G170" s="234">
        <f t="shared" si="66"/>
        <v>355</v>
      </c>
      <c r="H170" s="236"/>
      <c r="I170" s="244" t="s">
        <v>6</v>
      </c>
    </row>
    <row r="171" spans="1:9" s="18" customFormat="1">
      <c r="A171" s="125" t="s">
        <v>5</v>
      </c>
      <c r="B171" s="236">
        <f t="shared" si="67"/>
        <v>208</v>
      </c>
      <c r="C171" s="234"/>
      <c r="D171" s="234" t="s">
        <v>34</v>
      </c>
      <c r="E171" s="234">
        <f t="shared" si="65"/>
        <v>5194</v>
      </c>
      <c r="F171" s="234">
        <f t="shared" si="66"/>
        <v>165</v>
      </c>
      <c r="G171" s="234">
        <f>SUM(G180,G191)</f>
        <v>329</v>
      </c>
      <c r="H171" s="236"/>
      <c r="I171" s="137" t="s">
        <v>10</v>
      </c>
    </row>
    <row r="172" spans="1:9" s="18" customFormat="1">
      <c r="A172" s="127" t="s">
        <v>7</v>
      </c>
      <c r="B172" s="236">
        <f t="shared" si="67"/>
        <v>280</v>
      </c>
      <c r="C172" s="234"/>
      <c r="D172" s="234" t="s">
        <v>34</v>
      </c>
      <c r="E172" s="234">
        <f t="shared" si="65"/>
        <v>3681</v>
      </c>
      <c r="F172" s="234">
        <f t="shared" si="66"/>
        <v>260</v>
      </c>
      <c r="G172" s="234">
        <f t="shared" ref="G172" si="68">SUM(G182,G192)</f>
        <v>56</v>
      </c>
      <c r="H172" s="236"/>
      <c r="I172" s="137" t="s">
        <v>11</v>
      </c>
    </row>
    <row r="173" spans="1:9" s="18" customFormat="1">
      <c r="A173" s="69" t="s">
        <v>8</v>
      </c>
      <c r="B173" s="236">
        <f t="shared" si="67"/>
        <v>7064</v>
      </c>
      <c r="C173" s="234"/>
      <c r="D173" s="234" t="s">
        <v>34</v>
      </c>
      <c r="E173" s="234">
        <f t="shared" si="65"/>
        <v>7369</v>
      </c>
      <c r="F173" s="234">
        <f t="shared" si="66"/>
        <v>3329</v>
      </c>
      <c r="G173" s="234">
        <f t="shared" ref="G173" si="69">SUM(G183,G193)</f>
        <v>2172</v>
      </c>
      <c r="H173" s="236"/>
      <c r="I173" s="244" t="s">
        <v>9</v>
      </c>
    </row>
    <row r="174" spans="1:9" s="18" customFormat="1">
      <c r="A174" s="125" t="s">
        <v>5</v>
      </c>
      <c r="B174" s="236">
        <f t="shared" si="67"/>
        <v>4676</v>
      </c>
      <c r="C174" s="234"/>
      <c r="D174" s="234" t="s">
        <v>34</v>
      </c>
      <c r="E174" s="234">
        <f t="shared" si="65"/>
        <v>5230</v>
      </c>
      <c r="F174" s="234">
        <f t="shared" si="66"/>
        <v>2097</v>
      </c>
      <c r="G174" s="234">
        <f t="shared" ref="G174" si="70">SUM(G184,G194)</f>
        <v>1508</v>
      </c>
      <c r="H174" s="236"/>
      <c r="I174" s="137" t="s">
        <v>10</v>
      </c>
    </row>
    <row r="175" spans="1:9" s="18" customFormat="1">
      <c r="A175" s="127" t="s">
        <v>7</v>
      </c>
      <c r="B175" s="236">
        <f t="shared" si="67"/>
        <v>2388</v>
      </c>
      <c r="C175" s="234"/>
      <c r="D175" s="234" t="s">
        <v>34</v>
      </c>
      <c r="E175" s="234">
        <f>SUM(E185,E195,E205)</f>
        <v>2139</v>
      </c>
      <c r="F175" s="234">
        <f t="shared" si="66"/>
        <v>1232</v>
      </c>
      <c r="G175" s="234">
        <f t="shared" ref="G175" si="71">SUM(G185,G195)</f>
        <v>664</v>
      </c>
      <c r="H175" s="236"/>
      <c r="I175" s="137" t="s">
        <v>11</v>
      </c>
    </row>
    <row r="176" spans="1:9" s="18" customFormat="1">
      <c r="A176" s="170" t="s">
        <v>25</v>
      </c>
      <c r="B176" s="175"/>
      <c r="C176" s="266"/>
      <c r="D176" s="166"/>
      <c r="E176" s="166"/>
      <c r="F176" s="166"/>
      <c r="G176" s="167"/>
      <c r="H176" s="168"/>
      <c r="I176" s="171" t="s">
        <v>105</v>
      </c>
    </row>
    <row r="177" spans="1:9" s="18" customFormat="1">
      <c r="A177" s="69" t="s">
        <v>40</v>
      </c>
      <c r="B177" s="236">
        <f>SUM(B180,B183)</f>
        <v>2865</v>
      </c>
      <c r="C177" s="234"/>
      <c r="D177" s="234">
        <f>SUM(D178:D179)</f>
        <v>67793</v>
      </c>
      <c r="E177" s="234">
        <f>SUM(E180,E183)</f>
        <v>3422</v>
      </c>
      <c r="F177" s="234">
        <f>SUM(F178:F179)</f>
        <v>1325</v>
      </c>
      <c r="G177" s="234">
        <f>SUM(G178:G179)</f>
        <v>1890</v>
      </c>
      <c r="H177" s="236"/>
      <c r="I177" s="244" t="s">
        <v>0</v>
      </c>
    </row>
    <row r="178" spans="1:9" s="18" customFormat="1">
      <c r="A178" s="76" t="s">
        <v>5</v>
      </c>
      <c r="B178" s="236">
        <f t="shared" ref="B178:B179" si="72">SUM(B181,B184)</f>
        <v>1696</v>
      </c>
      <c r="C178" s="234"/>
      <c r="D178" s="234">
        <v>38474</v>
      </c>
      <c r="E178" s="234">
        <f t="shared" ref="E178:E179" si="73">SUM(E181,E184)</f>
        <v>2159</v>
      </c>
      <c r="F178" s="234">
        <v>886</v>
      </c>
      <c r="G178" s="234">
        <f>SUM(G181,G184)</f>
        <v>1421</v>
      </c>
      <c r="H178" s="236"/>
      <c r="I178" s="135" t="s">
        <v>10</v>
      </c>
    </row>
    <row r="179" spans="1:9" s="18" customFormat="1">
      <c r="A179" s="77" t="s">
        <v>7</v>
      </c>
      <c r="B179" s="236">
        <f t="shared" si="72"/>
        <v>1169</v>
      </c>
      <c r="C179" s="234"/>
      <c r="D179" s="234">
        <v>29319</v>
      </c>
      <c r="E179" s="234">
        <f t="shared" si="73"/>
        <v>1263</v>
      </c>
      <c r="F179" s="234">
        <v>439</v>
      </c>
      <c r="G179" s="234">
        <f>SUM(G182,G185)</f>
        <v>469</v>
      </c>
      <c r="H179" s="236"/>
      <c r="I179" s="135" t="s">
        <v>11</v>
      </c>
    </row>
    <row r="180" spans="1:9" s="18" customFormat="1">
      <c r="A180" s="69" t="s">
        <v>4</v>
      </c>
      <c r="B180" s="236">
        <f>SUM(B181:B182)</f>
        <v>388</v>
      </c>
      <c r="C180" s="236"/>
      <c r="D180" s="234" t="s">
        <v>34</v>
      </c>
      <c r="E180" s="234">
        <f>SUM(E181:E182)</f>
        <v>2471</v>
      </c>
      <c r="F180" s="234">
        <v>245</v>
      </c>
      <c r="G180" s="234">
        <f>SUM(G181:G182)</f>
        <v>317</v>
      </c>
      <c r="H180" s="236"/>
      <c r="I180" s="244" t="s">
        <v>6</v>
      </c>
    </row>
    <row r="181" spans="1:9" s="18" customFormat="1">
      <c r="A181" s="76" t="s">
        <v>5</v>
      </c>
      <c r="B181" s="242">
        <v>147</v>
      </c>
      <c r="C181" s="242"/>
      <c r="D181" s="238" t="s">
        <v>34</v>
      </c>
      <c r="E181" s="238">
        <v>1515</v>
      </c>
      <c r="F181" s="238">
        <v>94</v>
      </c>
      <c r="G181" s="238">
        <v>287</v>
      </c>
      <c r="H181" s="236"/>
      <c r="I181" s="135" t="s">
        <v>10</v>
      </c>
    </row>
    <row r="182" spans="1:9" s="18" customFormat="1">
      <c r="A182" s="77" t="s">
        <v>7</v>
      </c>
      <c r="B182" s="242">
        <v>241</v>
      </c>
      <c r="C182" s="242"/>
      <c r="D182" s="238" t="s">
        <v>34</v>
      </c>
      <c r="E182" s="238">
        <v>956</v>
      </c>
      <c r="F182" s="238">
        <v>146</v>
      </c>
      <c r="G182" s="238">
        <v>30</v>
      </c>
      <c r="H182" s="236"/>
      <c r="I182" s="135" t="s">
        <v>11</v>
      </c>
    </row>
    <row r="183" spans="1:9" s="18" customFormat="1">
      <c r="A183" s="69" t="s">
        <v>8</v>
      </c>
      <c r="B183" s="236">
        <f>SUM(B184:B185)</f>
        <v>2477</v>
      </c>
      <c r="C183" s="242"/>
      <c r="D183" s="234" t="s">
        <v>34</v>
      </c>
      <c r="E183" s="419">
        <f>SUM(E184:E185)</f>
        <v>951</v>
      </c>
      <c r="F183" s="234">
        <v>1085</v>
      </c>
      <c r="G183" s="234">
        <f>SUM(G184:G185)</f>
        <v>1573</v>
      </c>
      <c r="H183" s="236"/>
      <c r="I183" s="244" t="s">
        <v>9</v>
      </c>
    </row>
    <row r="184" spans="1:9" s="18" customFormat="1">
      <c r="A184" s="76" t="s">
        <v>5</v>
      </c>
      <c r="B184" s="242">
        <v>1549</v>
      </c>
      <c r="C184" s="242"/>
      <c r="D184" s="238" t="s">
        <v>34</v>
      </c>
      <c r="E184" s="238">
        <v>644</v>
      </c>
      <c r="F184" s="238">
        <f>F178-F181</f>
        <v>792</v>
      </c>
      <c r="G184" s="238">
        <v>1134</v>
      </c>
      <c r="H184" s="236"/>
      <c r="I184" s="135" t="s">
        <v>10</v>
      </c>
    </row>
    <row r="185" spans="1:9" s="18" customFormat="1">
      <c r="A185" s="77" t="s">
        <v>7</v>
      </c>
      <c r="B185" s="242">
        <v>928</v>
      </c>
      <c r="C185" s="242"/>
      <c r="D185" s="238" t="s">
        <v>34</v>
      </c>
      <c r="E185" s="238">
        <v>307</v>
      </c>
      <c r="F185" s="238">
        <f>F179-F182</f>
        <v>293</v>
      </c>
      <c r="G185" s="238">
        <v>439</v>
      </c>
      <c r="H185" s="236"/>
      <c r="I185" s="135" t="s">
        <v>11</v>
      </c>
    </row>
    <row r="186" spans="1:9" s="18" customFormat="1">
      <c r="A186" s="239" t="s">
        <v>26</v>
      </c>
      <c r="B186" s="175"/>
      <c r="C186" s="266"/>
      <c r="D186" s="265"/>
      <c r="E186" s="265"/>
      <c r="F186" s="265"/>
      <c r="G186" s="265"/>
      <c r="H186" s="168"/>
      <c r="I186" s="264" t="s">
        <v>171</v>
      </c>
    </row>
    <row r="187" spans="1:9" s="18" customFormat="1">
      <c r="A187" s="69" t="s">
        <v>40</v>
      </c>
      <c r="B187" s="236">
        <f>SUM(B190,B193)</f>
        <v>4687</v>
      </c>
      <c r="C187" s="341"/>
      <c r="D187" s="234">
        <f>SUM(D188:D189)</f>
        <v>4984</v>
      </c>
      <c r="E187" s="234">
        <f>SUM(E190,E193)</f>
        <v>5943</v>
      </c>
      <c r="F187" s="234">
        <v>2429</v>
      </c>
      <c r="G187" s="234">
        <f>SUM(G188:G189)</f>
        <v>637</v>
      </c>
      <c r="H187" s="236"/>
      <c r="I187" s="244" t="s">
        <v>0</v>
      </c>
    </row>
    <row r="188" spans="1:9" s="18" customFormat="1">
      <c r="A188" s="76" t="s">
        <v>5</v>
      </c>
      <c r="B188" s="236">
        <f t="shared" ref="B188:B189" si="74">SUM(B191,B194)</f>
        <v>3188</v>
      </c>
      <c r="C188" s="234"/>
      <c r="D188" s="234">
        <v>2660</v>
      </c>
      <c r="E188" s="234">
        <f t="shared" ref="E188:E189" si="75">SUM(E191,E194)</f>
        <v>3656</v>
      </c>
      <c r="F188" s="234">
        <v>1376</v>
      </c>
      <c r="G188" s="234">
        <f>SUM(G191,G194)</f>
        <v>386</v>
      </c>
      <c r="H188" s="236"/>
      <c r="I188" s="135" t="s">
        <v>10</v>
      </c>
    </row>
    <row r="189" spans="1:9" s="18" customFormat="1">
      <c r="A189" s="77" t="s">
        <v>7</v>
      </c>
      <c r="B189" s="236">
        <f t="shared" si="74"/>
        <v>1499</v>
      </c>
      <c r="C189" s="234"/>
      <c r="D189" s="234">
        <v>2324</v>
      </c>
      <c r="E189" s="234">
        <f t="shared" si="75"/>
        <v>2287</v>
      </c>
      <c r="F189" s="234">
        <v>1053</v>
      </c>
      <c r="G189" s="234">
        <f>SUM(G192,G195)</f>
        <v>251</v>
      </c>
      <c r="H189" s="236"/>
      <c r="I189" s="135" t="s">
        <v>11</v>
      </c>
    </row>
    <row r="190" spans="1:9" s="18" customFormat="1">
      <c r="A190" s="69" t="s">
        <v>4</v>
      </c>
      <c r="B190" s="236">
        <f>SUM(B191:B192)</f>
        <v>100</v>
      </c>
      <c r="C190" s="236"/>
      <c r="D190" s="234" t="s">
        <v>34</v>
      </c>
      <c r="E190" s="234">
        <f>SUM(E191:E192)</f>
        <v>2835</v>
      </c>
      <c r="F190" s="234">
        <v>185</v>
      </c>
      <c r="G190" s="234">
        <f>SUM(G191:G192)</f>
        <v>38</v>
      </c>
      <c r="H190" s="236"/>
      <c r="I190" s="244" t="s">
        <v>6</v>
      </c>
    </row>
    <row r="191" spans="1:9" s="18" customFormat="1">
      <c r="A191" s="76" t="s">
        <v>5</v>
      </c>
      <c r="B191" s="242">
        <v>61</v>
      </c>
      <c r="C191" s="242"/>
      <c r="D191" s="238" t="s">
        <v>34</v>
      </c>
      <c r="E191" s="238">
        <v>1484</v>
      </c>
      <c r="F191" s="238">
        <v>71</v>
      </c>
      <c r="G191" s="238">
        <v>12</v>
      </c>
      <c r="H191" s="236"/>
      <c r="I191" s="135" t="s">
        <v>10</v>
      </c>
    </row>
    <row r="192" spans="1:9" s="18" customFormat="1">
      <c r="A192" s="77" t="s">
        <v>7</v>
      </c>
      <c r="B192" s="242">
        <v>39</v>
      </c>
      <c r="C192" s="242"/>
      <c r="D192" s="238" t="s">
        <v>34</v>
      </c>
      <c r="E192" s="238">
        <v>1351</v>
      </c>
      <c r="F192" s="238">
        <v>114</v>
      </c>
      <c r="G192" s="238">
        <v>26</v>
      </c>
      <c r="H192" s="236"/>
      <c r="I192" s="135" t="s">
        <v>11</v>
      </c>
    </row>
    <row r="193" spans="1:9" s="18" customFormat="1">
      <c r="A193" s="69" t="s">
        <v>8</v>
      </c>
      <c r="B193" s="236">
        <f>SUM(B194:B195)</f>
        <v>4587</v>
      </c>
      <c r="C193" s="242"/>
      <c r="D193" s="234" t="s">
        <v>34</v>
      </c>
      <c r="E193" s="234">
        <f>SUM(E194:E195)</f>
        <v>3108</v>
      </c>
      <c r="F193" s="234">
        <v>2244</v>
      </c>
      <c r="G193" s="234">
        <f>SUM(G194:G195)</f>
        <v>599</v>
      </c>
      <c r="H193" s="236"/>
      <c r="I193" s="244" t="s">
        <v>9</v>
      </c>
    </row>
    <row r="194" spans="1:9" s="18" customFormat="1">
      <c r="A194" s="76" t="s">
        <v>5</v>
      </c>
      <c r="B194" s="242">
        <v>3127</v>
      </c>
      <c r="C194" s="242"/>
      <c r="D194" s="238" t="s">
        <v>34</v>
      </c>
      <c r="E194" s="238">
        <v>2172</v>
      </c>
      <c r="F194" s="238">
        <v>1305</v>
      </c>
      <c r="G194" s="238">
        <v>374</v>
      </c>
      <c r="H194" s="236"/>
      <c r="I194" s="135" t="s">
        <v>10</v>
      </c>
    </row>
    <row r="195" spans="1:9" s="18" customFormat="1">
      <c r="A195" s="77" t="s">
        <v>7</v>
      </c>
      <c r="B195" s="242">
        <v>1460</v>
      </c>
      <c r="C195" s="242"/>
      <c r="D195" s="238" t="s">
        <v>34</v>
      </c>
      <c r="E195" s="238">
        <v>936</v>
      </c>
      <c r="F195" s="238">
        <v>939</v>
      </c>
      <c r="G195" s="238">
        <v>225</v>
      </c>
      <c r="H195" s="236"/>
      <c r="I195" s="135" t="s">
        <v>11</v>
      </c>
    </row>
    <row r="196" spans="1:9" s="18" customFormat="1">
      <c r="A196" s="170" t="s">
        <v>23</v>
      </c>
      <c r="B196" s="175"/>
      <c r="C196" s="165"/>
      <c r="D196" s="165"/>
      <c r="E196" s="165"/>
      <c r="F196" s="165"/>
      <c r="G196" s="165"/>
      <c r="H196" s="168"/>
      <c r="I196" s="169" t="s">
        <v>24</v>
      </c>
    </row>
    <row r="197" spans="1:9" s="18" customFormat="1">
      <c r="A197" s="69" t="s">
        <v>40</v>
      </c>
      <c r="B197" s="236">
        <v>0</v>
      </c>
      <c r="C197" s="236"/>
      <c r="D197" s="234">
        <f>SUM(D198:D199)</f>
        <v>7007</v>
      </c>
      <c r="E197" s="234">
        <v>6879</v>
      </c>
      <c r="F197" s="234">
        <v>0</v>
      </c>
      <c r="G197" s="234">
        <v>0</v>
      </c>
      <c r="H197" s="236"/>
      <c r="I197" s="244" t="s">
        <v>0</v>
      </c>
    </row>
    <row r="198" spans="1:9" s="18" customFormat="1">
      <c r="A198" s="76" t="s">
        <v>5</v>
      </c>
      <c r="B198" s="236">
        <v>0</v>
      </c>
      <c r="C198" s="236"/>
      <c r="D198" s="234">
        <v>5911</v>
      </c>
      <c r="E198" s="234">
        <v>4609</v>
      </c>
      <c r="F198" s="234">
        <v>0</v>
      </c>
      <c r="G198" s="234">
        <v>0</v>
      </c>
      <c r="H198" s="236"/>
      <c r="I198" s="135" t="s">
        <v>10</v>
      </c>
    </row>
    <row r="199" spans="1:9" s="18" customFormat="1">
      <c r="A199" s="77" t="s">
        <v>7</v>
      </c>
      <c r="B199" s="236">
        <v>0</v>
      </c>
      <c r="C199" s="236"/>
      <c r="D199" s="234">
        <v>1096</v>
      </c>
      <c r="E199" s="234">
        <v>2270</v>
      </c>
      <c r="F199" s="234">
        <v>0</v>
      </c>
      <c r="G199" s="234">
        <v>0</v>
      </c>
      <c r="H199" s="236"/>
      <c r="I199" s="135" t="s">
        <v>11</v>
      </c>
    </row>
    <row r="200" spans="1:9" s="18" customFormat="1">
      <c r="A200" s="69" t="s">
        <v>4</v>
      </c>
      <c r="B200" s="242">
        <v>0</v>
      </c>
      <c r="C200" s="242"/>
      <c r="D200" s="234" t="s">
        <v>34</v>
      </c>
      <c r="E200" s="234">
        <v>3569</v>
      </c>
      <c r="F200" s="238">
        <v>0</v>
      </c>
      <c r="G200" s="238">
        <v>0</v>
      </c>
      <c r="H200" s="236"/>
      <c r="I200" s="244" t="s">
        <v>6</v>
      </c>
    </row>
    <row r="201" spans="1:9" s="18" customFormat="1">
      <c r="A201" s="76" t="s">
        <v>5</v>
      </c>
      <c r="B201" s="242">
        <v>0</v>
      </c>
      <c r="C201" s="242"/>
      <c r="D201" s="238" t="s">
        <v>34</v>
      </c>
      <c r="E201" s="234">
        <v>2195</v>
      </c>
      <c r="F201" s="238">
        <v>0</v>
      </c>
      <c r="G201" s="238">
        <v>0</v>
      </c>
      <c r="H201" s="236"/>
      <c r="I201" s="135" t="s">
        <v>10</v>
      </c>
    </row>
    <row r="202" spans="1:9" s="18" customFormat="1">
      <c r="A202" s="77" t="s">
        <v>7</v>
      </c>
      <c r="B202" s="242">
        <v>0</v>
      </c>
      <c r="C202" s="242"/>
      <c r="D202" s="238" t="s">
        <v>34</v>
      </c>
      <c r="E202" s="234">
        <v>1374</v>
      </c>
      <c r="F202" s="238">
        <v>0</v>
      </c>
      <c r="G202" s="238">
        <v>0</v>
      </c>
      <c r="H202" s="236"/>
      <c r="I202" s="135" t="s">
        <v>11</v>
      </c>
    </row>
    <row r="203" spans="1:9" s="18" customFormat="1">
      <c r="A203" s="69" t="s">
        <v>8</v>
      </c>
      <c r="B203" s="242">
        <v>0</v>
      </c>
      <c r="C203" s="242"/>
      <c r="D203" s="234" t="s">
        <v>34</v>
      </c>
      <c r="E203" s="234">
        <v>3310</v>
      </c>
      <c r="F203" s="238">
        <v>0</v>
      </c>
      <c r="G203" s="238">
        <v>0</v>
      </c>
      <c r="H203" s="236"/>
      <c r="I203" s="244" t="s">
        <v>9</v>
      </c>
    </row>
    <row r="204" spans="1:9" s="18" customFormat="1">
      <c r="A204" s="277" t="s">
        <v>5</v>
      </c>
      <c r="B204" s="242">
        <v>0</v>
      </c>
      <c r="C204" s="242"/>
      <c r="D204" s="238" t="s">
        <v>34</v>
      </c>
      <c r="E204" s="234">
        <v>2414</v>
      </c>
      <c r="F204" s="238">
        <v>0</v>
      </c>
      <c r="G204" s="238">
        <v>0</v>
      </c>
      <c r="H204" s="236"/>
      <c r="I204" s="135" t="s">
        <v>10</v>
      </c>
    </row>
    <row r="205" spans="1:9" s="18" customFormat="1" ht="15.75" thickBot="1">
      <c r="A205" s="128" t="s">
        <v>7</v>
      </c>
      <c r="B205" s="333">
        <v>0</v>
      </c>
      <c r="C205" s="333"/>
      <c r="D205" s="81" t="s">
        <v>34</v>
      </c>
      <c r="E205" s="234">
        <v>896</v>
      </c>
      <c r="F205" s="333">
        <v>0</v>
      </c>
      <c r="G205" s="333">
        <v>0</v>
      </c>
      <c r="H205" s="343"/>
      <c r="I205" s="136" t="s">
        <v>11</v>
      </c>
    </row>
    <row r="206" spans="1:9" s="18" customFormat="1" ht="16.5" thickTop="1">
      <c r="A206" s="12" t="s">
        <v>406</v>
      </c>
      <c r="B206" s="43"/>
      <c r="C206" s="41"/>
      <c r="D206" s="42"/>
      <c r="E206" s="41"/>
      <c r="F206" s="41"/>
      <c r="G206" s="41"/>
      <c r="H206" s="41"/>
      <c r="I206" s="32" t="s">
        <v>407</v>
      </c>
    </row>
    <row r="207" spans="1:9" s="18" customFormat="1">
      <c r="A207" s="170" t="s">
        <v>40</v>
      </c>
      <c r="B207" s="182">
        <f>SUM(B217,B227,B237)</f>
        <v>6981</v>
      </c>
      <c r="C207" s="166"/>
      <c r="D207" s="166">
        <f>SUM(D217,D227,D237)</f>
        <v>83884</v>
      </c>
      <c r="E207" s="166"/>
      <c r="F207" s="166">
        <f>SUM(F217,F227,F237)</f>
        <v>3154</v>
      </c>
      <c r="G207" s="166"/>
      <c r="H207" s="182"/>
      <c r="I207" s="171" t="s">
        <v>0</v>
      </c>
    </row>
    <row r="208" spans="1:9" s="18" customFormat="1">
      <c r="A208" s="125" t="s">
        <v>5</v>
      </c>
      <c r="B208" s="236">
        <f>SUM(B218,B228,B238)</f>
        <v>4469</v>
      </c>
      <c r="C208" s="234"/>
      <c r="D208" s="234">
        <f>SUM(D218,D228,D238)</f>
        <v>49637</v>
      </c>
      <c r="E208" s="234"/>
      <c r="F208" s="234">
        <f>SUM(F218,F228,F238)</f>
        <v>1945</v>
      </c>
      <c r="G208" s="234"/>
      <c r="H208" s="236"/>
      <c r="I208" s="137" t="s">
        <v>10</v>
      </c>
    </row>
    <row r="209" spans="1:9" s="18" customFormat="1">
      <c r="A209" s="127" t="s">
        <v>7</v>
      </c>
      <c r="B209" s="236">
        <f t="shared" ref="B209:B215" si="76">SUM(B219,B229,B239)</f>
        <v>2512</v>
      </c>
      <c r="C209" s="234"/>
      <c r="D209" s="234">
        <f>SUM(D219,D229,D239)</f>
        <v>34247</v>
      </c>
      <c r="E209" s="234"/>
      <c r="F209" s="234">
        <f t="shared" ref="F209:F215" si="77">SUM(F219,F229,F239)</f>
        <v>1209</v>
      </c>
      <c r="G209" s="234"/>
      <c r="H209" s="236"/>
      <c r="I209" s="137" t="s">
        <v>11</v>
      </c>
    </row>
    <row r="210" spans="1:9" s="18" customFormat="1">
      <c r="A210" s="69" t="s">
        <v>4</v>
      </c>
      <c r="B210" s="236">
        <f t="shared" si="76"/>
        <v>469</v>
      </c>
      <c r="C210" s="234"/>
      <c r="D210" s="234" t="s">
        <v>34</v>
      </c>
      <c r="E210" s="234"/>
      <c r="F210" s="234">
        <f t="shared" si="77"/>
        <v>382</v>
      </c>
      <c r="G210" s="234"/>
      <c r="H210" s="236"/>
      <c r="I210" s="244" t="s">
        <v>6</v>
      </c>
    </row>
    <row r="211" spans="1:9" s="18" customFormat="1">
      <c r="A211" s="125" t="s">
        <v>5</v>
      </c>
      <c r="B211" s="236">
        <f t="shared" si="76"/>
        <v>216</v>
      </c>
      <c r="C211" s="234"/>
      <c r="D211" s="234" t="s">
        <v>34</v>
      </c>
      <c r="E211" s="234"/>
      <c r="F211" s="234">
        <f t="shared" si="77"/>
        <v>184</v>
      </c>
      <c r="G211" s="234"/>
      <c r="H211" s="236"/>
      <c r="I211" s="137" t="s">
        <v>10</v>
      </c>
    </row>
    <row r="212" spans="1:9" s="18" customFormat="1">
      <c r="A212" s="127" t="s">
        <v>7</v>
      </c>
      <c r="B212" s="236">
        <f t="shared" si="76"/>
        <v>253</v>
      </c>
      <c r="C212" s="234"/>
      <c r="D212" s="234" t="s">
        <v>34</v>
      </c>
      <c r="E212" s="234"/>
      <c r="F212" s="234">
        <f t="shared" si="77"/>
        <v>198</v>
      </c>
      <c r="G212" s="234"/>
      <c r="H212" s="236"/>
      <c r="I212" s="137" t="s">
        <v>11</v>
      </c>
    </row>
    <row r="213" spans="1:9" s="18" customFormat="1">
      <c r="A213" s="69" t="s">
        <v>8</v>
      </c>
      <c r="B213" s="236">
        <f t="shared" si="76"/>
        <v>6512</v>
      </c>
      <c r="C213" s="234"/>
      <c r="D213" s="234" t="s">
        <v>34</v>
      </c>
      <c r="E213" s="234"/>
      <c r="F213" s="234">
        <f t="shared" si="77"/>
        <v>2772</v>
      </c>
      <c r="G213" s="234"/>
      <c r="H213" s="236"/>
      <c r="I213" s="244" t="s">
        <v>9</v>
      </c>
    </row>
    <row r="214" spans="1:9" s="18" customFormat="1">
      <c r="A214" s="125" t="s">
        <v>5</v>
      </c>
      <c r="B214" s="236">
        <f t="shared" si="76"/>
        <v>4253</v>
      </c>
      <c r="C214" s="234"/>
      <c r="D214" s="234" t="s">
        <v>34</v>
      </c>
      <c r="E214" s="234"/>
      <c r="F214" s="234">
        <f t="shared" si="77"/>
        <v>1761</v>
      </c>
      <c r="G214" s="234"/>
      <c r="H214" s="236"/>
      <c r="I214" s="137" t="s">
        <v>10</v>
      </c>
    </row>
    <row r="215" spans="1:9" s="18" customFormat="1">
      <c r="A215" s="127" t="s">
        <v>7</v>
      </c>
      <c r="B215" s="236">
        <f t="shared" si="76"/>
        <v>2259</v>
      </c>
      <c r="C215" s="234"/>
      <c r="D215" s="234" t="s">
        <v>34</v>
      </c>
      <c r="E215" s="234"/>
      <c r="F215" s="234">
        <f t="shared" si="77"/>
        <v>1011</v>
      </c>
      <c r="G215" s="234"/>
      <c r="H215" s="236"/>
      <c r="I215" s="137" t="s">
        <v>11</v>
      </c>
    </row>
    <row r="216" spans="1:9" s="18" customFormat="1">
      <c r="A216" s="170" t="s">
        <v>25</v>
      </c>
      <c r="B216" s="175"/>
      <c r="C216" s="266"/>
      <c r="D216" s="166"/>
      <c r="E216" s="166"/>
      <c r="F216" s="166"/>
      <c r="G216" s="167"/>
      <c r="H216" s="168"/>
      <c r="I216" s="171" t="s">
        <v>105</v>
      </c>
    </row>
    <row r="217" spans="1:9" s="18" customFormat="1">
      <c r="A217" s="69" t="s">
        <v>40</v>
      </c>
      <c r="B217" s="236">
        <f>SUM(B220,B223)</f>
        <v>2964</v>
      </c>
      <c r="C217" s="234"/>
      <c r="D217" s="234">
        <f>SUM(D218:D219)</f>
        <v>69588</v>
      </c>
      <c r="E217" s="234"/>
      <c r="F217" s="234">
        <f>SUM(F218:F219)</f>
        <v>1382</v>
      </c>
      <c r="G217" s="234">
        <f>SUM(G218:G219)</f>
        <v>1590</v>
      </c>
      <c r="H217" s="236"/>
      <c r="I217" s="244" t="s">
        <v>0</v>
      </c>
    </row>
    <row r="218" spans="1:9" s="18" customFormat="1">
      <c r="A218" s="76" t="s">
        <v>5</v>
      </c>
      <c r="B218" s="236">
        <f t="shared" ref="B218:B219" si="78">SUM(B221,B224)</f>
        <v>1747</v>
      </c>
      <c r="C218" s="234"/>
      <c r="D218" s="234">
        <v>39380</v>
      </c>
      <c r="E218" s="234"/>
      <c r="F218" s="234">
        <f>SUM(F221,F224)</f>
        <v>909</v>
      </c>
      <c r="G218" s="234">
        <f>SUM(G221,G224)</f>
        <v>1137</v>
      </c>
      <c r="H218" s="236"/>
      <c r="I218" s="135" t="s">
        <v>10</v>
      </c>
    </row>
    <row r="219" spans="1:9" s="18" customFormat="1">
      <c r="A219" s="77" t="s">
        <v>7</v>
      </c>
      <c r="B219" s="236">
        <f t="shared" si="78"/>
        <v>1217</v>
      </c>
      <c r="C219" s="234"/>
      <c r="D219" s="234">
        <v>30208</v>
      </c>
      <c r="E219" s="234"/>
      <c r="F219" s="234">
        <f>SUM(F222,F225)</f>
        <v>473</v>
      </c>
      <c r="G219" s="234">
        <f>SUM(G222,G225)</f>
        <v>453</v>
      </c>
      <c r="H219" s="236"/>
      <c r="I219" s="135" t="s">
        <v>11</v>
      </c>
    </row>
    <row r="220" spans="1:9" s="18" customFormat="1">
      <c r="A220" s="69" t="s">
        <v>4</v>
      </c>
      <c r="B220" s="236">
        <f>SUM(B221:B222)</f>
        <v>329</v>
      </c>
      <c r="C220" s="236"/>
      <c r="D220" s="234" t="s">
        <v>34</v>
      </c>
      <c r="E220" s="234"/>
      <c r="F220" s="234">
        <f>SUM(F221:F222)</f>
        <v>272</v>
      </c>
      <c r="G220" s="234">
        <f>SUM(G221:G222)</f>
        <v>1283</v>
      </c>
      <c r="H220" s="236"/>
      <c r="I220" s="244" t="s">
        <v>6</v>
      </c>
    </row>
    <row r="221" spans="1:9" s="18" customFormat="1">
      <c r="A221" s="76" t="s">
        <v>5</v>
      </c>
      <c r="B221" s="242">
        <v>115</v>
      </c>
      <c r="C221" s="242"/>
      <c r="D221" s="238" t="s">
        <v>34</v>
      </c>
      <c r="E221" s="238"/>
      <c r="F221" s="238">
        <v>106</v>
      </c>
      <c r="G221" s="238">
        <v>860</v>
      </c>
      <c r="H221" s="236"/>
      <c r="I221" s="135" t="s">
        <v>10</v>
      </c>
    </row>
    <row r="222" spans="1:9" s="18" customFormat="1">
      <c r="A222" s="77" t="s">
        <v>7</v>
      </c>
      <c r="B222" s="242">
        <v>214</v>
      </c>
      <c r="C222" s="242"/>
      <c r="D222" s="238" t="s">
        <v>34</v>
      </c>
      <c r="E222" s="238"/>
      <c r="F222" s="238">
        <v>166</v>
      </c>
      <c r="G222" s="238">
        <v>423</v>
      </c>
      <c r="H222" s="236"/>
      <c r="I222" s="135" t="s">
        <v>11</v>
      </c>
    </row>
    <row r="223" spans="1:9" s="18" customFormat="1">
      <c r="A223" s="69" t="s">
        <v>8</v>
      </c>
      <c r="B223" s="236">
        <f>SUM(B224:B225)</f>
        <v>2635</v>
      </c>
      <c r="C223" s="242"/>
      <c r="D223" s="234" t="s">
        <v>34</v>
      </c>
      <c r="E223" s="234"/>
      <c r="F223" s="234">
        <f>SUM(F224:F225)</f>
        <v>1110</v>
      </c>
      <c r="G223" s="234">
        <f>SUM(G224:G225)</f>
        <v>307</v>
      </c>
      <c r="H223" s="236"/>
      <c r="I223" s="244" t="s">
        <v>9</v>
      </c>
    </row>
    <row r="224" spans="1:9" s="18" customFormat="1">
      <c r="A224" s="76" t="s">
        <v>5</v>
      </c>
      <c r="B224" s="242">
        <v>1632</v>
      </c>
      <c r="C224" s="242"/>
      <c r="D224" s="238" t="s">
        <v>34</v>
      </c>
      <c r="E224" s="238"/>
      <c r="F224" s="238">
        <v>803</v>
      </c>
      <c r="G224" s="238">
        <v>277</v>
      </c>
      <c r="H224" s="236"/>
      <c r="I224" s="135" t="s">
        <v>10</v>
      </c>
    </row>
    <row r="225" spans="1:9" s="18" customFormat="1">
      <c r="A225" s="77" t="s">
        <v>7</v>
      </c>
      <c r="B225" s="242">
        <v>1003</v>
      </c>
      <c r="C225" s="242"/>
      <c r="D225" s="238" t="s">
        <v>34</v>
      </c>
      <c r="E225" s="238"/>
      <c r="F225" s="238">
        <v>307</v>
      </c>
      <c r="G225" s="238">
        <v>30</v>
      </c>
      <c r="H225" s="236"/>
      <c r="I225" s="135" t="s">
        <v>11</v>
      </c>
    </row>
    <row r="226" spans="1:9" s="18" customFormat="1">
      <c r="A226" s="239" t="s">
        <v>26</v>
      </c>
      <c r="B226" s="175"/>
      <c r="C226" s="266"/>
      <c r="D226" s="265"/>
      <c r="E226" s="265"/>
      <c r="F226" s="265"/>
      <c r="G226" s="265"/>
      <c r="H226" s="168"/>
      <c r="I226" s="264" t="s">
        <v>171</v>
      </c>
    </row>
    <row r="227" spans="1:9" s="18" customFormat="1">
      <c r="A227" s="69" t="s">
        <v>40</v>
      </c>
      <c r="B227" s="236">
        <f>SUM(B230,B233)</f>
        <v>4017</v>
      </c>
      <c r="C227" s="341"/>
      <c r="D227" s="234">
        <f>SUM(D228:D229)</f>
        <v>4952</v>
      </c>
      <c r="E227" s="234"/>
      <c r="F227" s="236">
        <f>SUM(F228:F229)</f>
        <v>1772</v>
      </c>
      <c r="G227" s="236"/>
      <c r="H227" s="236"/>
      <c r="I227" s="244" t="s">
        <v>0</v>
      </c>
    </row>
    <row r="228" spans="1:9" s="18" customFormat="1">
      <c r="A228" s="76" t="s">
        <v>5</v>
      </c>
      <c r="B228" s="236">
        <f t="shared" ref="B228:B229" si="79">SUM(B231,B234)</f>
        <v>2722</v>
      </c>
      <c r="C228" s="234"/>
      <c r="D228" s="234">
        <v>2682</v>
      </c>
      <c r="E228" s="234"/>
      <c r="F228" s="236">
        <f>SUM(F231,F234)</f>
        <v>1036</v>
      </c>
      <c r="G228" s="236"/>
      <c r="H228" s="236"/>
      <c r="I228" s="135" t="s">
        <v>10</v>
      </c>
    </row>
    <row r="229" spans="1:9" s="18" customFormat="1">
      <c r="A229" s="77" t="s">
        <v>7</v>
      </c>
      <c r="B229" s="236">
        <f t="shared" si="79"/>
        <v>1295</v>
      </c>
      <c r="C229" s="234"/>
      <c r="D229" s="234">
        <v>2270</v>
      </c>
      <c r="E229" s="234"/>
      <c r="F229" s="236">
        <f>SUM(F232,F235)</f>
        <v>736</v>
      </c>
      <c r="G229" s="236"/>
      <c r="H229" s="236"/>
      <c r="I229" s="135" t="s">
        <v>11</v>
      </c>
    </row>
    <row r="230" spans="1:9" s="18" customFormat="1">
      <c r="A230" s="69" t="s">
        <v>4</v>
      </c>
      <c r="B230" s="236">
        <f>SUM(B231:B232)</f>
        <v>140</v>
      </c>
      <c r="C230" s="236"/>
      <c r="D230" s="234" t="s">
        <v>34</v>
      </c>
      <c r="E230" s="234"/>
      <c r="F230" s="236">
        <f>SUM(F231:F232)</f>
        <v>110</v>
      </c>
      <c r="G230" s="236"/>
      <c r="H230" s="236"/>
      <c r="I230" s="244" t="s">
        <v>6</v>
      </c>
    </row>
    <row r="231" spans="1:9" s="18" customFormat="1">
      <c r="A231" s="76" t="s">
        <v>5</v>
      </c>
      <c r="B231" s="242">
        <v>101</v>
      </c>
      <c r="C231" s="242"/>
      <c r="D231" s="238" t="s">
        <v>34</v>
      </c>
      <c r="E231" s="238"/>
      <c r="F231" s="242">
        <v>78</v>
      </c>
      <c r="G231" s="238"/>
      <c r="H231" s="236"/>
      <c r="I231" s="135" t="s">
        <v>10</v>
      </c>
    </row>
    <row r="232" spans="1:9" s="18" customFormat="1">
      <c r="A232" s="77" t="s">
        <v>7</v>
      </c>
      <c r="B232" s="242">
        <v>39</v>
      </c>
      <c r="C232" s="242"/>
      <c r="D232" s="238" t="s">
        <v>34</v>
      </c>
      <c r="E232" s="238"/>
      <c r="F232" s="242">
        <v>32</v>
      </c>
      <c r="G232" s="238"/>
      <c r="H232" s="236"/>
      <c r="I232" s="135" t="s">
        <v>11</v>
      </c>
    </row>
    <row r="233" spans="1:9" s="18" customFormat="1">
      <c r="A233" s="69" t="s">
        <v>8</v>
      </c>
      <c r="B233" s="236">
        <f>SUM(B234:B235)</f>
        <v>3877</v>
      </c>
      <c r="C233" s="242"/>
      <c r="D233" s="234" t="s">
        <v>34</v>
      </c>
      <c r="E233" s="234"/>
      <c r="F233" s="236">
        <f>SUM(F234:F235)</f>
        <v>1662</v>
      </c>
      <c r="G233" s="236"/>
      <c r="H233" s="236"/>
      <c r="I233" s="244" t="s">
        <v>9</v>
      </c>
    </row>
    <row r="234" spans="1:9" s="18" customFormat="1">
      <c r="A234" s="76" t="s">
        <v>5</v>
      </c>
      <c r="B234" s="242">
        <v>2621</v>
      </c>
      <c r="C234" s="242"/>
      <c r="D234" s="238" t="s">
        <v>34</v>
      </c>
      <c r="E234" s="238"/>
      <c r="F234" s="242">
        <v>958</v>
      </c>
      <c r="G234" s="238"/>
      <c r="H234" s="236"/>
      <c r="I234" s="135" t="s">
        <v>10</v>
      </c>
    </row>
    <row r="235" spans="1:9" s="18" customFormat="1">
      <c r="A235" s="77" t="s">
        <v>7</v>
      </c>
      <c r="B235" s="242">
        <v>1256</v>
      </c>
      <c r="C235" s="242"/>
      <c r="D235" s="238" t="s">
        <v>34</v>
      </c>
      <c r="E235" s="238"/>
      <c r="F235" s="238">
        <v>704</v>
      </c>
      <c r="G235" s="238"/>
      <c r="H235" s="236"/>
      <c r="I235" s="135" t="s">
        <v>11</v>
      </c>
    </row>
    <row r="236" spans="1:9" s="18" customFormat="1">
      <c r="A236" s="170" t="s">
        <v>23</v>
      </c>
      <c r="B236" s="175"/>
      <c r="C236" s="165"/>
      <c r="D236" s="165"/>
      <c r="E236" s="165"/>
      <c r="F236" s="165"/>
      <c r="G236" s="165"/>
      <c r="H236" s="168"/>
      <c r="I236" s="169" t="s">
        <v>24</v>
      </c>
    </row>
    <row r="237" spans="1:9" s="18" customFormat="1">
      <c r="A237" s="69" t="s">
        <v>40</v>
      </c>
      <c r="B237" s="236">
        <v>0</v>
      </c>
      <c r="C237" s="236"/>
      <c r="D237" s="234">
        <f>SUM(D238:D239)</f>
        <v>9344</v>
      </c>
      <c r="E237" s="234"/>
      <c r="F237" s="234">
        <v>0</v>
      </c>
      <c r="G237" s="234"/>
      <c r="H237" s="236"/>
      <c r="I237" s="244" t="s">
        <v>0</v>
      </c>
    </row>
    <row r="238" spans="1:9" s="18" customFormat="1">
      <c r="A238" s="76" t="s">
        <v>5</v>
      </c>
      <c r="B238" s="236">
        <v>0</v>
      </c>
      <c r="C238" s="236"/>
      <c r="D238" s="234">
        <v>7575</v>
      </c>
      <c r="E238" s="234"/>
      <c r="F238" s="234">
        <v>0</v>
      </c>
      <c r="G238" s="234"/>
      <c r="H238" s="236"/>
      <c r="I238" s="135" t="s">
        <v>10</v>
      </c>
    </row>
    <row r="239" spans="1:9" s="18" customFormat="1">
      <c r="A239" s="77" t="s">
        <v>7</v>
      </c>
      <c r="B239" s="236">
        <v>0</v>
      </c>
      <c r="C239" s="236"/>
      <c r="D239" s="234">
        <v>1769</v>
      </c>
      <c r="E239" s="234"/>
      <c r="F239" s="234">
        <v>0</v>
      </c>
      <c r="G239" s="234"/>
      <c r="H239" s="236"/>
      <c r="I239" s="135" t="s">
        <v>11</v>
      </c>
    </row>
    <row r="240" spans="1:9" s="18" customFormat="1">
      <c r="A240" s="69" t="s">
        <v>4</v>
      </c>
      <c r="B240" s="242">
        <v>0</v>
      </c>
      <c r="C240" s="242"/>
      <c r="D240" s="234" t="s">
        <v>34</v>
      </c>
      <c r="E240" s="234"/>
      <c r="F240" s="238">
        <v>0</v>
      </c>
      <c r="G240" s="238"/>
      <c r="H240" s="236"/>
      <c r="I240" s="244" t="s">
        <v>6</v>
      </c>
    </row>
    <row r="241" spans="1:18" s="18" customFormat="1">
      <c r="A241" s="76" t="s">
        <v>5</v>
      </c>
      <c r="B241" s="242">
        <v>0</v>
      </c>
      <c r="C241" s="242"/>
      <c r="D241" s="238" t="s">
        <v>34</v>
      </c>
      <c r="E241" s="238"/>
      <c r="F241" s="238">
        <v>0</v>
      </c>
      <c r="G241" s="238"/>
      <c r="H241" s="236"/>
      <c r="I241" s="135" t="s">
        <v>10</v>
      </c>
    </row>
    <row r="242" spans="1:18" s="18" customFormat="1">
      <c r="A242" s="77" t="s">
        <v>7</v>
      </c>
      <c r="B242" s="242">
        <v>0</v>
      </c>
      <c r="C242" s="242"/>
      <c r="D242" s="238" t="s">
        <v>34</v>
      </c>
      <c r="E242" s="238"/>
      <c r="F242" s="238">
        <v>0</v>
      </c>
      <c r="G242" s="238"/>
      <c r="H242" s="236"/>
      <c r="I242" s="135" t="s">
        <v>11</v>
      </c>
    </row>
    <row r="243" spans="1:18" s="18" customFormat="1">
      <c r="A243" s="69" t="s">
        <v>8</v>
      </c>
      <c r="B243" s="242">
        <v>0</v>
      </c>
      <c r="C243" s="242"/>
      <c r="D243" s="234" t="s">
        <v>34</v>
      </c>
      <c r="E243" s="234"/>
      <c r="F243" s="238">
        <v>0</v>
      </c>
      <c r="G243" s="238"/>
      <c r="H243" s="236"/>
      <c r="I243" s="244" t="s">
        <v>9</v>
      </c>
    </row>
    <row r="244" spans="1:18" s="18" customFormat="1">
      <c r="A244" s="277" t="s">
        <v>5</v>
      </c>
      <c r="B244" s="242">
        <v>0</v>
      </c>
      <c r="C244" s="242"/>
      <c r="D244" s="238" t="s">
        <v>34</v>
      </c>
      <c r="E244" s="238"/>
      <c r="F244" s="238">
        <v>0</v>
      </c>
      <c r="G244" s="238"/>
      <c r="H244" s="236"/>
      <c r="I244" s="135" t="s">
        <v>10</v>
      </c>
    </row>
    <row r="245" spans="1:18" s="18" customFormat="1" ht="15.75" thickBot="1">
      <c r="A245" s="128" t="s">
        <v>7</v>
      </c>
      <c r="B245" s="333">
        <v>0</v>
      </c>
      <c r="C245" s="333"/>
      <c r="D245" s="81" t="s">
        <v>34</v>
      </c>
      <c r="E245" s="81"/>
      <c r="F245" s="333">
        <v>0</v>
      </c>
      <c r="G245" s="333"/>
      <c r="H245" s="343"/>
      <c r="I245" s="136" t="s">
        <v>11</v>
      </c>
    </row>
    <row r="246" spans="1:18" s="18" customFormat="1" ht="15.75" thickTop="1">
      <c r="A246" s="412"/>
      <c r="B246" s="413"/>
      <c r="C246" s="413"/>
      <c r="D246" s="79"/>
      <c r="E246" s="79"/>
      <c r="F246" s="413"/>
      <c r="G246" s="413"/>
      <c r="H246" s="414"/>
      <c r="I246" s="135"/>
    </row>
    <row r="247" spans="1:18" s="253" customFormat="1" ht="30" customHeight="1">
      <c r="A247" s="228" t="s">
        <v>356</v>
      </c>
      <c r="B247" s="228"/>
      <c r="C247" s="228"/>
      <c r="D247" s="228"/>
      <c r="E247" s="228"/>
      <c r="F247" s="228"/>
      <c r="G247" s="228"/>
      <c r="H247" s="228"/>
      <c r="I247" s="228"/>
      <c r="K247" s="225"/>
      <c r="L247" s="225"/>
      <c r="M247" s="225"/>
      <c r="N247" s="225"/>
      <c r="O247" s="225"/>
      <c r="P247" s="225"/>
      <c r="Q247" s="225"/>
    </row>
    <row r="248" spans="1:18" s="254" customFormat="1" ht="30" customHeight="1">
      <c r="A248" s="229" t="s">
        <v>357</v>
      </c>
      <c r="B248" s="229"/>
      <c r="C248" s="229"/>
      <c r="D248" s="229"/>
      <c r="E248" s="229"/>
      <c r="F248" s="229"/>
      <c r="G248" s="229"/>
      <c r="H248" s="229"/>
      <c r="I248" s="229"/>
      <c r="L248" s="227"/>
      <c r="M248" s="227"/>
      <c r="N248" s="227"/>
      <c r="O248" s="227"/>
      <c r="P248" s="227"/>
      <c r="Q248" s="227"/>
      <c r="R248" s="255"/>
    </row>
    <row r="263" spans="1:18" s="253" customFormat="1" ht="30" customHeight="1">
      <c r="A263" s="228" t="s">
        <v>358</v>
      </c>
      <c r="B263" s="228"/>
      <c r="C263" s="228"/>
      <c r="D263" s="228"/>
      <c r="E263" s="228"/>
      <c r="F263" s="228"/>
      <c r="G263" s="228"/>
      <c r="H263" s="228"/>
      <c r="I263" s="228"/>
      <c r="K263" s="225"/>
      <c r="L263" s="225"/>
      <c r="M263" s="225"/>
      <c r="N263" s="225"/>
      <c r="O263" s="225"/>
      <c r="P263" s="225"/>
      <c r="Q263" s="225"/>
    </row>
    <row r="264" spans="1:18" s="254" customFormat="1" ht="30" customHeight="1">
      <c r="A264" s="229" t="s">
        <v>359</v>
      </c>
      <c r="B264" s="229"/>
      <c r="C264" s="229"/>
      <c r="D264" s="229"/>
      <c r="E264" s="229"/>
      <c r="F264" s="229"/>
      <c r="G264" s="229"/>
      <c r="H264" s="229"/>
      <c r="I264" s="229"/>
      <c r="L264" s="227"/>
      <c r="M264" s="227"/>
      <c r="N264" s="227"/>
      <c r="O264" s="227"/>
      <c r="P264" s="227"/>
      <c r="Q264" s="227"/>
      <c r="R264" s="255"/>
    </row>
    <row r="269" spans="1:18" ht="15.75">
      <c r="C269" s="35"/>
      <c r="D269" s="35"/>
      <c r="E269" s="36"/>
      <c r="F269" s="37"/>
      <c r="G269" s="37"/>
      <c r="H269" s="37"/>
      <c r="I269" s="37"/>
      <c r="J269" s="37"/>
    </row>
    <row r="270" spans="1:18" ht="15.75">
      <c r="C270" s="38"/>
      <c r="D270" s="38"/>
      <c r="E270" s="37"/>
      <c r="F270" s="37"/>
      <c r="G270" s="37"/>
      <c r="H270" s="37"/>
      <c r="I270" s="37"/>
      <c r="J270" s="3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2" orientation="portrait" r:id="rId1"/>
  <rowBreaks count="8" manualBreakCount="8">
    <brk id="45" max="8" man="1"/>
    <brk id="85" max="8" man="1"/>
    <brk id="125" max="8" man="1"/>
    <brk id="165" max="8" man="1"/>
    <brk id="205" max="8" man="1"/>
    <brk id="246" max="8" man="1"/>
    <brk id="262" max="8" man="1"/>
    <brk id="309" max="8" man="1"/>
  </rowBreaks>
  <colBreaks count="1" manualBreakCount="1">
    <brk id="18" max="1048575" man="1"/>
  </colBreaks>
  <ignoredErrors>
    <ignoredError sqref="C137 C147 C127:C129"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60" zoomScaleNormal="100" workbookViewId="0">
      <selection activeCell="H4" sqref="H4:H5"/>
    </sheetView>
  </sheetViews>
  <sheetFormatPr defaultRowHeight="15"/>
  <cols>
    <col min="1" max="1" width="113.7109375" style="56" customWidth="1"/>
  </cols>
  <sheetData>
    <row r="1" spans="1:2" ht="186.75" customHeight="1">
      <c r="A1" s="278" t="s">
        <v>76</v>
      </c>
    </row>
    <row r="2" spans="1:2" ht="193.5" customHeight="1">
      <c r="A2" s="279" t="s">
        <v>106</v>
      </c>
    </row>
    <row r="3" spans="1:2">
      <c r="B3" s="151"/>
    </row>
    <row r="9" spans="1:2" ht="160.5" customHeight="1"/>
    <row r="10" spans="1:2" ht="171" customHeight="1"/>
    <row r="11" spans="1:2" ht="183.75" customHeight="1">
      <c r="A11" s="402"/>
    </row>
  </sheetData>
  <printOptions horizontalCentered="1" verticalCentered="1"/>
  <pageMargins left="0.196850393700787" right="0.196850393700787" top="0.196850393700787" bottom="0.196850393700787" header="0.511811023622047" footer="0.511811023622047"/>
  <pageSetup paperSize="9" orientation="portrait" r:id="rId1"/>
  <colBreaks count="1" manualBreakCount="1">
    <brk id="3" max="10"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7"/>
  <sheetViews>
    <sheetView showGridLines="0" rightToLeft="1" view="pageBreakPreview" zoomScaleNormal="100" zoomScaleSheetLayoutView="100" workbookViewId="0">
      <selection activeCell="H72" sqref="H72"/>
    </sheetView>
  </sheetViews>
  <sheetFormatPr defaultRowHeight="15"/>
  <cols>
    <col min="1" max="1" width="13.7109375" customWidth="1"/>
    <col min="2" max="7" width="9.7109375" customWidth="1"/>
    <col min="8" max="8" width="12.7109375" customWidth="1"/>
    <col min="9" max="9" width="13.7109375" customWidth="1"/>
    <col min="10" max="10" width="6.42578125" customWidth="1"/>
    <col min="17" max="17" width="10.7109375" bestFit="1" customWidth="1"/>
    <col min="24" max="24" width="10.7109375" bestFit="1" customWidth="1"/>
  </cols>
  <sheetData>
    <row r="1" spans="1:28" s="253" customFormat="1" ht="18.75">
      <c r="A1" s="228" t="s">
        <v>231</v>
      </c>
      <c r="B1" s="228"/>
      <c r="C1" s="228"/>
      <c r="D1" s="228"/>
      <c r="E1" s="228"/>
      <c r="F1" s="228"/>
      <c r="G1" s="228"/>
      <c r="H1" s="228"/>
      <c r="I1" s="228"/>
      <c r="K1" s="225"/>
      <c r="L1" s="225"/>
      <c r="M1" s="225"/>
    </row>
    <row r="2" spans="1:28" s="254" customFormat="1" ht="18">
      <c r="A2" s="229" t="s">
        <v>230</v>
      </c>
      <c r="B2" s="229"/>
      <c r="C2" s="229"/>
      <c r="D2" s="229"/>
      <c r="E2" s="229"/>
      <c r="F2" s="229"/>
      <c r="G2" s="229"/>
      <c r="H2" s="229"/>
      <c r="I2" s="229"/>
      <c r="M2" s="227"/>
      <c r="N2" s="255"/>
    </row>
    <row r="3" spans="1:28" ht="18.75">
      <c r="A3" s="10" t="s">
        <v>36</v>
      </c>
      <c r="B3" s="9"/>
      <c r="C3" s="4"/>
      <c r="D3" s="4"/>
      <c r="E3" s="8"/>
      <c r="F3" s="5"/>
      <c r="G3" s="5"/>
      <c r="H3" s="5"/>
      <c r="I3" s="11" t="s">
        <v>37</v>
      </c>
    </row>
    <row r="4" spans="1:28" ht="24" customHeight="1">
      <c r="A4" s="439" t="s">
        <v>15</v>
      </c>
      <c r="B4" s="215" t="s">
        <v>46</v>
      </c>
      <c r="C4" s="215" t="s">
        <v>45</v>
      </c>
      <c r="D4" s="215" t="s">
        <v>44</v>
      </c>
      <c r="E4" s="215" t="s">
        <v>43</v>
      </c>
      <c r="F4" s="215" t="s">
        <v>42</v>
      </c>
      <c r="G4" s="215" t="s">
        <v>41</v>
      </c>
      <c r="H4" s="440" t="s">
        <v>309</v>
      </c>
      <c r="I4" s="444" t="s">
        <v>16</v>
      </c>
    </row>
    <row r="5" spans="1:28" ht="24" customHeight="1">
      <c r="A5" s="439"/>
      <c r="B5" s="216" t="s">
        <v>38</v>
      </c>
      <c r="C5" s="216" t="s">
        <v>17</v>
      </c>
      <c r="D5" s="216" t="s">
        <v>39</v>
      </c>
      <c r="E5" s="216" t="s">
        <v>18</v>
      </c>
      <c r="F5" s="216" t="s">
        <v>19</v>
      </c>
      <c r="G5" s="216" t="s">
        <v>20</v>
      </c>
      <c r="H5" s="440"/>
      <c r="I5" s="444"/>
      <c r="R5" s="2" t="s">
        <v>45</v>
      </c>
      <c r="U5" s="2" t="s">
        <v>44</v>
      </c>
      <c r="X5" s="18" t="s">
        <v>53</v>
      </c>
      <c r="AA5" s="18" t="s">
        <v>41</v>
      </c>
    </row>
    <row r="6" spans="1:28" ht="15.75">
      <c r="A6" s="12" t="s">
        <v>13</v>
      </c>
      <c r="B6" s="122"/>
      <c r="C6" s="174"/>
      <c r="D6" s="174"/>
      <c r="E6" s="174"/>
      <c r="F6" s="174"/>
      <c r="G6" s="174"/>
      <c r="H6" s="121"/>
      <c r="I6" s="31" t="s">
        <v>2</v>
      </c>
      <c r="P6" s="2"/>
      <c r="Q6" s="2"/>
      <c r="R6" s="21" t="s">
        <v>17</v>
      </c>
      <c r="U6" s="21" t="s">
        <v>39</v>
      </c>
      <c r="X6" s="22" t="s">
        <v>19</v>
      </c>
      <c r="AA6" s="22" t="s">
        <v>20</v>
      </c>
    </row>
    <row r="7" spans="1:28" s="245" customFormat="1">
      <c r="A7" s="69" t="s">
        <v>40</v>
      </c>
      <c r="B7" s="72" t="s">
        <v>35</v>
      </c>
      <c r="C7" s="158">
        <v>200</v>
      </c>
      <c r="D7" s="285">
        <f>SUM(D12,D17)</f>
        <v>1825</v>
      </c>
      <c r="E7" s="158">
        <f>SUM(E12,E17)</f>
        <v>269</v>
      </c>
      <c r="F7" s="158">
        <f t="shared" ref="F7:G7" si="0">SUM(F12,F17)</f>
        <v>262</v>
      </c>
      <c r="G7" s="158">
        <f t="shared" si="0"/>
        <v>526</v>
      </c>
      <c r="H7" s="72" t="s">
        <v>35</v>
      </c>
      <c r="I7" s="244" t="s">
        <v>0</v>
      </c>
      <c r="P7" s="18"/>
      <c r="Q7" s="18" t="s">
        <v>40</v>
      </c>
      <c r="R7" s="69" t="s">
        <v>31</v>
      </c>
      <c r="S7" s="69" t="s">
        <v>32</v>
      </c>
      <c r="T7" s="18" t="s">
        <v>40</v>
      </c>
      <c r="U7" s="69" t="s">
        <v>31</v>
      </c>
      <c r="V7" s="69" t="s">
        <v>32</v>
      </c>
      <c r="W7" s="18" t="s">
        <v>40</v>
      </c>
      <c r="X7" s="69" t="s">
        <v>31</v>
      </c>
      <c r="Y7" s="69" t="s">
        <v>32</v>
      </c>
      <c r="Z7" s="18" t="s">
        <v>40</v>
      </c>
      <c r="AA7" s="69" t="s">
        <v>31</v>
      </c>
      <c r="AB7" s="69" t="s">
        <v>32</v>
      </c>
    </row>
    <row r="8" spans="1:28" s="245" customFormat="1">
      <c r="A8" s="125" t="s">
        <v>5</v>
      </c>
      <c r="B8" s="72" t="s">
        <v>35</v>
      </c>
      <c r="C8" s="158" t="s">
        <v>34</v>
      </c>
      <c r="D8" s="283">
        <f t="shared" ref="D8:F10" si="1">SUM(D13,D18)</f>
        <v>0</v>
      </c>
      <c r="E8" s="158" t="s">
        <v>49</v>
      </c>
      <c r="F8" s="158">
        <v>20</v>
      </c>
      <c r="G8" s="158" t="s">
        <v>34</v>
      </c>
      <c r="H8" s="72" t="s">
        <v>35</v>
      </c>
      <c r="I8" s="126" t="s">
        <v>10</v>
      </c>
      <c r="Q8" s="245" t="s">
        <v>0</v>
      </c>
      <c r="R8" s="244" t="s">
        <v>58</v>
      </c>
      <c r="S8" s="244" t="s">
        <v>33</v>
      </c>
      <c r="T8" s="245" t="s">
        <v>0</v>
      </c>
      <c r="U8" s="244" t="s">
        <v>58</v>
      </c>
      <c r="V8" s="244" t="s">
        <v>33</v>
      </c>
      <c r="W8" s="245" t="s">
        <v>0</v>
      </c>
      <c r="X8" s="244" t="s">
        <v>58</v>
      </c>
      <c r="Y8" s="244" t="s">
        <v>33</v>
      </c>
      <c r="Z8" s="245" t="s">
        <v>0</v>
      </c>
      <c r="AA8" s="244" t="s">
        <v>58</v>
      </c>
      <c r="AB8" s="244" t="s">
        <v>33</v>
      </c>
    </row>
    <row r="9" spans="1:28" s="245" customFormat="1">
      <c r="A9" s="127" t="s">
        <v>7</v>
      </c>
      <c r="B9" s="72" t="s">
        <v>35</v>
      </c>
      <c r="C9" s="158" t="s">
        <v>34</v>
      </c>
      <c r="D9" s="283">
        <f t="shared" si="1"/>
        <v>0</v>
      </c>
      <c r="E9" s="158" t="s">
        <v>49</v>
      </c>
      <c r="F9" s="158">
        <v>20</v>
      </c>
      <c r="G9" s="158" t="s">
        <v>34</v>
      </c>
      <c r="H9" s="72" t="s">
        <v>35</v>
      </c>
      <c r="I9" s="126" t="s">
        <v>11</v>
      </c>
      <c r="P9" s="262" t="s">
        <v>12</v>
      </c>
      <c r="Q9" s="262"/>
      <c r="R9" s="55"/>
      <c r="S9" s="267"/>
      <c r="T9" s="267"/>
      <c r="U9" s="268"/>
      <c r="V9" s="55"/>
      <c r="W9" s="55"/>
      <c r="X9" s="55"/>
      <c r="Y9" s="55"/>
      <c r="Z9" s="55"/>
    </row>
    <row r="10" spans="1:28" s="245" customFormat="1">
      <c r="A10" s="125" t="s">
        <v>29</v>
      </c>
      <c r="B10" s="72" t="s">
        <v>35</v>
      </c>
      <c r="C10" s="158" t="s">
        <v>34</v>
      </c>
      <c r="D10" s="286">
        <f t="shared" si="1"/>
        <v>1825</v>
      </c>
      <c r="E10" s="158">
        <f t="shared" si="1"/>
        <v>269</v>
      </c>
      <c r="F10" s="158">
        <f t="shared" si="1"/>
        <v>222</v>
      </c>
      <c r="G10" s="158" t="s">
        <v>34</v>
      </c>
      <c r="H10" s="72" t="s">
        <v>34</v>
      </c>
      <c r="I10" s="126" t="s">
        <v>30</v>
      </c>
      <c r="P10" s="262" t="s">
        <v>2</v>
      </c>
      <c r="Q10" s="280"/>
      <c r="R10" s="55"/>
      <c r="S10" s="267"/>
      <c r="T10" s="267">
        <v>27.2</v>
      </c>
      <c r="U10" s="267">
        <v>39.6</v>
      </c>
      <c r="V10" s="267">
        <v>16.7</v>
      </c>
      <c r="W10" s="55">
        <v>18.600000000000001</v>
      </c>
      <c r="X10" s="55">
        <v>2.8</v>
      </c>
      <c r="Y10" s="55">
        <v>21.6</v>
      </c>
      <c r="Z10" s="55">
        <v>2.5</v>
      </c>
      <c r="AA10" s="256">
        <v>1.9</v>
      </c>
      <c r="AB10" s="256">
        <v>5</v>
      </c>
    </row>
    <row r="11" spans="1:28" s="245" customFormat="1">
      <c r="A11" s="401" t="s">
        <v>31</v>
      </c>
      <c r="B11" s="232"/>
      <c r="C11" s="248"/>
      <c r="D11" s="248"/>
      <c r="E11" s="248"/>
      <c r="F11" s="248"/>
      <c r="G11" s="248"/>
      <c r="H11" s="72"/>
      <c r="I11" s="244" t="s">
        <v>58</v>
      </c>
      <c r="P11" s="262" t="s">
        <v>3</v>
      </c>
      <c r="Q11" s="280"/>
      <c r="R11" s="256"/>
      <c r="S11" s="269"/>
      <c r="T11" s="269">
        <f>((D22-D7)/(D7))*100</f>
        <v>27.506849315068493</v>
      </c>
      <c r="U11" s="269">
        <f>((D27-D12)/(D12))*100</f>
        <v>51.697699890470972</v>
      </c>
      <c r="V11" s="267">
        <f>((D32-D17)/(D17))*100</f>
        <v>3.2894736842105261</v>
      </c>
      <c r="W11" s="55">
        <f>((F22-F7)/(F7))*100</f>
        <v>14.885496183206106</v>
      </c>
      <c r="X11" s="256">
        <f>((F27-F12)/(F12))*100</f>
        <v>35.135135135135137</v>
      </c>
      <c r="Y11" s="256">
        <f>((F32-F17)/(F17))*100</f>
        <v>11.555555555555555</v>
      </c>
      <c r="Z11" s="256">
        <f>((G22-G7)/(G7))*100</f>
        <v>4.1825095057034218</v>
      </c>
      <c r="AA11" s="256">
        <f>((G27-G12)/(G12))*100</f>
        <v>5</v>
      </c>
      <c r="AB11" s="256">
        <f>((G32-G17)/(G17))*100</f>
        <v>0.94339622641509435</v>
      </c>
    </row>
    <row r="12" spans="1:28" s="245" customFormat="1">
      <c r="A12" s="76" t="s">
        <v>40</v>
      </c>
      <c r="B12" s="248" t="s">
        <v>34</v>
      </c>
      <c r="C12" s="162" t="s">
        <v>48</v>
      </c>
      <c r="D12" s="248">
        <v>913</v>
      </c>
      <c r="E12" s="162" t="s">
        <v>48</v>
      </c>
      <c r="F12" s="248">
        <v>37</v>
      </c>
      <c r="G12" s="282">
        <v>420</v>
      </c>
      <c r="H12" s="248" t="s">
        <v>34</v>
      </c>
      <c r="I12" s="75" t="s">
        <v>0</v>
      </c>
      <c r="P12" s="262" t="s">
        <v>22</v>
      </c>
      <c r="Q12" s="280"/>
      <c r="S12" s="269"/>
      <c r="T12" s="269">
        <f>((D37-D22)/(D22))*100</f>
        <v>9.4542329179200699</v>
      </c>
      <c r="U12" s="269">
        <f>((D42-D27)/(D27))*100</f>
        <v>12.92418772563177</v>
      </c>
      <c r="V12" s="269">
        <f>((D47-D32)/(D32))*100</f>
        <v>4.3524416135881099</v>
      </c>
      <c r="W12" s="256">
        <f>((F37-F22)/(F22))*100</f>
        <v>14.285714285714285</v>
      </c>
      <c r="X12" s="256">
        <f>((F42-F27)/(F27))*100</f>
        <v>32</v>
      </c>
      <c r="Y12" s="256">
        <f>((F47-F32)/(F32))*100</f>
        <v>10.756972111553784</v>
      </c>
      <c r="Z12" s="256">
        <f>((G37-G22)/(G22))*100</f>
        <v>12.773722627737227</v>
      </c>
      <c r="AA12" s="256">
        <f>((G42-G27)/(G27))*100</f>
        <v>15.873015873015872</v>
      </c>
      <c r="AB12" s="256">
        <f>((G47-G32)/(G32))*100</f>
        <v>0</v>
      </c>
    </row>
    <row r="13" spans="1:28" s="245" customFormat="1">
      <c r="A13" s="77" t="s">
        <v>5</v>
      </c>
      <c r="B13" s="232" t="s">
        <v>35</v>
      </c>
      <c r="C13" s="162" t="s">
        <v>48</v>
      </c>
      <c r="D13" s="283">
        <v>0</v>
      </c>
      <c r="E13" s="162" t="s">
        <v>48</v>
      </c>
      <c r="F13" s="248">
        <v>19</v>
      </c>
      <c r="G13" s="248" t="s">
        <v>34</v>
      </c>
      <c r="H13" s="232" t="s">
        <v>35</v>
      </c>
      <c r="I13" s="75" t="s">
        <v>10</v>
      </c>
      <c r="P13" s="262" t="s">
        <v>251</v>
      </c>
      <c r="T13" s="269">
        <f>((D52-D37)/(D37))*100</f>
        <v>5.3396152336081668</v>
      </c>
      <c r="U13" s="269">
        <f>((D57-D42)/(D42))*100</f>
        <v>8.5038363171355513</v>
      </c>
      <c r="V13" s="269">
        <f>((D62-D47)/(D47))*100</f>
        <v>0.3051881993896236</v>
      </c>
      <c r="W13" s="256">
        <f>((F52-F37)/(F37))*100</f>
        <v>11.337209302325581</v>
      </c>
      <c r="X13" s="256">
        <f>((F57-F42)/(F42))*100</f>
        <v>0</v>
      </c>
      <c r="Y13" s="256">
        <f>((F62-F47)/(F47))*100</f>
        <v>14.028776978417264</v>
      </c>
      <c r="Z13" s="258">
        <f>((G52-G37)/(G37))*100</f>
        <v>0.97087378640776689</v>
      </c>
      <c r="AA13" s="258">
        <f>((G57-G42)/(G42))*100</f>
        <v>0.97847358121330719</v>
      </c>
      <c r="AB13" s="258">
        <f>((G62-G47)/(G47))*100</f>
        <v>0.93457943925233633</v>
      </c>
    </row>
    <row r="14" spans="1:28" s="245" customFormat="1">
      <c r="A14" s="76" t="s">
        <v>7</v>
      </c>
      <c r="B14" s="232" t="s">
        <v>35</v>
      </c>
      <c r="C14" s="162" t="s">
        <v>48</v>
      </c>
      <c r="D14" s="283">
        <v>0</v>
      </c>
      <c r="E14" s="162" t="s">
        <v>48</v>
      </c>
      <c r="F14" s="248">
        <v>18</v>
      </c>
      <c r="G14" s="248" t="s">
        <v>34</v>
      </c>
      <c r="H14" s="232" t="s">
        <v>35</v>
      </c>
      <c r="I14" s="75" t="s">
        <v>11</v>
      </c>
    </row>
    <row r="15" spans="1:28" s="245" customFormat="1">
      <c r="A15" s="76" t="s">
        <v>29</v>
      </c>
      <c r="B15" s="232" t="s">
        <v>34</v>
      </c>
      <c r="C15" s="162" t="s">
        <v>48</v>
      </c>
      <c r="D15" s="284">
        <v>913</v>
      </c>
      <c r="E15" s="162" t="s">
        <v>48</v>
      </c>
      <c r="F15" s="248" t="s">
        <v>49</v>
      </c>
      <c r="G15" s="248" t="s">
        <v>34</v>
      </c>
      <c r="H15" s="232" t="s">
        <v>34</v>
      </c>
      <c r="I15" s="75" t="s">
        <v>30</v>
      </c>
    </row>
    <row r="16" spans="1:28" s="245" customFormat="1">
      <c r="A16" s="69" t="s">
        <v>32</v>
      </c>
      <c r="B16" s="232"/>
      <c r="C16" s="248"/>
      <c r="D16" s="248"/>
      <c r="E16" s="248"/>
      <c r="F16" s="248"/>
      <c r="G16" s="248"/>
      <c r="H16" s="232"/>
      <c r="I16" s="244" t="s">
        <v>33</v>
      </c>
      <c r="R16" s="18" t="s">
        <v>52</v>
      </c>
    </row>
    <row r="17" spans="1:18" s="245" customFormat="1">
      <c r="A17" s="76" t="s">
        <v>40</v>
      </c>
      <c r="B17" s="248" t="s">
        <v>34</v>
      </c>
      <c r="C17" s="248">
        <v>200</v>
      </c>
      <c r="D17" s="248">
        <v>912</v>
      </c>
      <c r="E17" s="248">
        <v>269</v>
      </c>
      <c r="F17" s="248">
        <v>225</v>
      </c>
      <c r="G17" s="282">
        <v>106</v>
      </c>
      <c r="H17" s="248" t="s">
        <v>34</v>
      </c>
      <c r="I17" s="75" t="s">
        <v>0</v>
      </c>
      <c r="R17" s="22" t="s">
        <v>18</v>
      </c>
    </row>
    <row r="18" spans="1:18" s="245" customFormat="1">
      <c r="A18" s="77" t="s">
        <v>5</v>
      </c>
      <c r="B18" s="232" t="s">
        <v>35</v>
      </c>
      <c r="C18" s="248" t="s">
        <v>34</v>
      </c>
      <c r="D18" s="283">
        <v>0</v>
      </c>
      <c r="E18" s="248" t="s">
        <v>49</v>
      </c>
      <c r="F18" s="248">
        <v>1</v>
      </c>
      <c r="G18" s="248">
        <v>0</v>
      </c>
      <c r="H18" s="232" t="s">
        <v>35</v>
      </c>
      <c r="I18" s="75" t="s">
        <v>10</v>
      </c>
    </row>
    <row r="19" spans="1:18" s="245" customFormat="1">
      <c r="A19" s="76" t="s">
        <v>7</v>
      </c>
      <c r="B19" s="232" t="s">
        <v>35</v>
      </c>
      <c r="C19" s="248" t="s">
        <v>34</v>
      </c>
      <c r="D19" s="283">
        <v>0</v>
      </c>
      <c r="E19" s="248" t="s">
        <v>49</v>
      </c>
      <c r="F19" s="248">
        <v>2</v>
      </c>
      <c r="G19" s="248">
        <v>105</v>
      </c>
      <c r="H19" s="232" t="s">
        <v>35</v>
      </c>
      <c r="I19" s="75" t="s">
        <v>11</v>
      </c>
      <c r="Q19" s="256"/>
    </row>
    <row r="20" spans="1:18" s="245" customFormat="1">
      <c r="A20" s="76" t="s">
        <v>29</v>
      </c>
      <c r="B20" s="232" t="s">
        <v>34</v>
      </c>
      <c r="C20" s="248" t="s">
        <v>34</v>
      </c>
      <c r="D20" s="346">
        <v>912</v>
      </c>
      <c r="E20" s="248">
        <v>269</v>
      </c>
      <c r="F20" s="248">
        <v>222</v>
      </c>
      <c r="G20" s="248">
        <v>1</v>
      </c>
      <c r="H20" s="232" t="s">
        <v>34</v>
      </c>
      <c r="I20" s="75" t="s">
        <v>30</v>
      </c>
      <c r="Q20" s="256"/>
    </row>
    <row r="21" spans="1:18" ht="15.75">
      <c r="A21" s="12" t="s">
        <v>14</v>
      </c>
      <c r="B21" s="121"/>
      <c r="C21" s="174"/>
      <c r="D21" s="174"/>
      <c r="E21" s="174"/>
      <c r="F21" s="174"/>
      <c r="G21" s="174"/>
      <c r="H21" s="121"/>
      <c r="I21" s="32" t="s">
        <v>3</v>
      </c>
      <c r="Q21" s="34"/>
    </row>
    <row r="22" spans="1:18" s="245" customFormat="1">
      <c r="A22" s="69" t="s">
        <v>40</v>
      </c>
      <c r="B22" s="72" t="s">
        <v>35</v>
      </c>
      <c r="C22" s="158">
        <v>199</v>
      </c>
      <c r="D22" s="158">
        <f>SUM(D27,D32)</f>
        <v>2327</v>
      </c>
      <c r="E22" s="158">
        <v>335</v>
      </c>
      <c r="F22" s="158">
        <v>301</v>
      </c>
      <c r="G22" s="158">
        <f>SUM(G27,G32)</f>
        <v>548</v>
      </c>
      <c r="H22" s="72" t="s">
        <v>35</v>
      </c>
      <c r="I22" s="244" t="s">
        <v>0</v>
      </c>
    </row>
    <row r="23" spans="1:18" s="245" customFormat="1">
      <c r="A23" s="125" t="s">
        <v>5</v>
      </c>
      <c r="B23" s="72" t="s">
        <v>35</v>
      </c>
      <c r="C23" s="158" t="s">
        <v>34</v>
      </c>
      <c r="D23" s="283">
        <f t="shared" ref="D23:D25" si="2">SUM(D28,D33)</f>
        <v>0</v>
      </c>
      <c r="E23" s="158" t="s">
        <v>49</v>
      </c>
      <c r="F23" s="158">
        <v>26</v>
      </c>
      <c r="G23" s="158" t="s">
        <v>34</v>
      </c>
      <c r="H23" s="72" t="s">
        <v>35</v>
      </c>
      <c r="I23" s="126" t="s">
        <v>10</v>
      </c>
    </row>
    <row r="24" spans="1:18" s="245" customFormat="1">
      <c r="A24" s="127" t="s">
        <v>7</v>
      </c>
      <c r="B24" s="72" t="s">
        <v>35</v>
      </c>
      <c r="C24" s="158" t="s">
        <v>34</v>
      </c>
      <c r="D24" s="283">
        <f t="shared" si="2"/>
        <v>0</v>
      </c>
      <c r="E24" s="158" t="s">
        <v>49</v>
      </c>
      <c r="F24" s="158">
        <v>29</v>
      </c>
      <c r="G24" s="158" t="s">
        <v>34</v>
      </c>
      <c r="H24" s="72" t="s">
        <v>35</v>
      </c>
      <c r="I24" s="126" t="s">
        <v>11</v>
      </c>
    </row>
    <row r="25" spans="1:18" s="245" customFormat="1">
      <c r="A25" s="125" t="s">
        <v>29</v>
      </c>
      <c r="B25" s="72" t="s">
        <v>35</v>
      </c>
      <c r="C25" s="158" t="s">
        <v>34</v>
      </c>
      <c r="D25" s="286">
        <f t="shared" si="2"/>
        <v>2327</v>
      </c>
      <c r="E25" s="158">
        <v>335</v>
      </c>
      <c r="F25" s="158">
        <v>246</v>
      </c>
      <c r="G25" s="158" t="s">
        <v>34</v>
      </c>
      <c r="H25" s="72" t="s">
        <v>34</v>
      </c>
      <c r="I25" s="126" t="s">
        <v>30</v>
      </c>
    </row>
    <row r="26" spans="1:18" s="245" customFormat="1">
      <c r="A26" s="69" t="s">
        <v>31</v>
      </c>
      <c r="B26" s="281"/>
      <c r="C26" s="248"/>
      <c r="D26" s="248"/>
      <c r="E26" s="248"/>
      <c r="F26" s="248"/>
      <c r="G26" s="248"/>
      <c r="H26" s="281"/>
      <c r="I26" s="244" t="s">
        <v>58</v>
      </c>
    </row>
    <row r="27" spans="1:18" s="245" customFormat="1">
      <c r="A27" s="76" t="s">
        <v>40</v>
      </c>
      <c r="B27" s="232">
        <v>478</v>
      </c>
      <c r="C27" s="162" t="s">
        <v>48</v>
      </c>
      <c r="D27" s="248">
        <v>1385</v>
      </c>
      <c r="E27" s="162" t="s">
        <v>48</v>
      </c>
      <c r="F27" s="248">
        <v>50</v>
      </c>
      <c r="G27" s="282">
        <v>441</v>
      </c>
      <c r="H27" s="232" t="s">
        <v>35</v>
      </c>
      <c r="I27" s="75" t="s">
        <v>0</v>
      </c>
    </row>
    <row r="28" spans="1:18" s="245" customFormat="1">
      <c r="A28" s="77" t="s">
        <v>5</v>
      </c>
      <c r="B28" s="232" t="s">
        <v>35</v>
      </c>
      <c r="C28" s="162" t="s">
        <v>48</v>
      </c>
      <c r="D28" s="283">
        <v>0</v>
      </c>
      <c r="E28" s="162" t="s">
        <v>48</v>
      </c>
      <c r="F28" s="248">
        <v>24</v>
      </c>
      <c r="G28" s="248" t="s">
        <v>34</v>
      </c>
      <c r="H28" s="232" t="s">
        <v>35</v>
      </c>
      <c r="I28" s="75" t="s">
        <v>10</v>
      </c>
    </row>
    <row r="29" spans="1:18" s="245" customFormat="1">
      <c r="A29" s="76" t="s">
        <v>7</v>
      </c>
      <c r="B29" s="232" t="s">
        <v>35</v>
      </c>
      <c r="C29" s="162" t="s">
        <v>48</v>
      </c>
      <c r="D29" s="283">
        <v>0</v>
      </c>
      <c r="E29" s="162" t="s">
        <v>48</v>
      </c>
      <c r="F29" s="248">
        <v>26</v>
      </c>
      <c r="G29" s="248" t="s">
        <v>34</v>
      </c>
      <c r="H29" s="232" t="s">
        <v>35</v>
      </c>
      <c r="I29" s="75" t="s">
        <v>11</v>
      </c>
    </row>
    <row r="30" spans="1:18" s="245" customFormat="1">
      <c r="A30" s="76" t="s">
        <v>29</v>
      </c>
      <c r="B30" s="232" t="s">
        <v>34</v>
      </c>
      <c r="C30" s="162" t="s">
        <v>48</v>
      </c>
      <c r="D30" s="284">
        <v>1385</v>
      </c>
      <c r="E30" s="162" t="s">
        <v>48</v>
      </c>
      <c r="F30" s="248" t="s">
        <v>49</v>
      </c>
      <c r="G30" s="248" t="s">
        <v>34</v>
      </c>
      <c r="H30" s="232" t="s">
        <v>34</v>
      </c>
      <c r="I30" s="75" t="s">
        <v>30</v>
      </c>
    </row>
    <row r="31" spans="1:18" s="245" customFormat="1">
      <c r="A31" s="69" t="s">
        <v>32</v>
      </c>
      <c r="B31" s="281"/>
      <c r="C31" s="248"/>
      <c r="D31" s="248"/>
      <c r="E31" s="248"/>
      <c r="F31" s="248"/>
      <c r="G31" s="248"/>
      <c r="H31" s="281"/>
      <c r="I31" s="244" t="s">
        <v>33</v>
      </c>
    </row>
    <row r="32" spans="1:18" s="245" customFormat="1">
      <c r="A32" s="76" t="s">
        <v>40</v>
      </c>
      <c r="B32" s="232" t="s">
        <v>35</v>
      </c>
      <c r="C32" s="248">
        <v>199</v>
      </c>
      <c r="D32" s="248">
        <v>942</v>
      </c>
      <c r="E32" s="248">
        <v>335</v>
      </c>
      <c r="F32" s="248">
        <v>251</v>
      </c>
      <c r="G32" s="282">
        <v>107</v>
      </c>
      <c r="H32" s="232" t="s">
        <v>35</v>
      </c>
      <c r="I32" s="75" t="s">
        <v>0</v>
      </c>
    </row>
    <row r="33" spans="1:9" s="245" customFormat="1">
      <c r="A33" s="77" t="s">
        <v>5</v>
      </c>
      <c r="B33" s="232" t="s">
        <v>35</v>
      </c>
      <c r="C33" s="248" t="s">
        <v>34</v>
      </c>
      <c r="D33" s="283">
        <v>0</v>
      </c>
      <c r="E33" s="248" t="s">
        <v>49</v>
      </c>
      <c r="F33" s="248">
        <v>2</v>
      </c>
      <c r="G33" s="248">
        <v>1</v>
      </c>
      <c r="H33" s="232" t="s">
        <v>35</v>
      </c>
      <c r="I33" s="75" t="s">
        <v>10</v>
      </c>
    </row>
    <row r="34" spans="1:9" s="245" customFormat="1">
      <c r="A34" s="76" t="s">
        <v>7</v>
      </c>
      <c r="B34" s="232" t="s">
        <v>35</v>
      </c>
      <c r="C34" s="248" t="s">
        <v>34</v>
      </c>
      <c r="D34" s="283">
        <v>0</v>
      </c>
      <c r="E34" s="248" t="s">
        <v>49</v>
      </c>
      <c r="F34" s="248">
        <v>3</v>
      </c>
      <c r="G34" s="248">
        <v>3</v>
      </c>
      <c r="H34" s="232" t="s">
        <v>35</v>
      </c>
      <c r="I34" s="75" t="s">
        <v>11</v>
      </c>
    </row>
    <row r="35" spans="1:9" s="245" customFormat="1" ht="15.75" thickBot="1">
      <c r="A35" s="394" t="s">
        <v>29</v>
      </c>
      <c r="B35" s="382" t="s">
        <v>34</v>
      </c>
      <c r="C35" s="395" t="s">
        <v>34</v>
      </c>
      <c r="D35" s="395">
        <v>942</v>
      </c>
      <c r="E35" s="395">
        <v>335</v>
      </c>
      <c r="F35" s="395">
        <v>246</v>
      </c>
      <c r="G35" s="395">
        <v>103</v>
      </c>
      <c r="H35" s="382" t="s">
        <v>34</v>
      </c>
      <c r="I35" s="138" t="s">
        <v>30</v>
      </c>
    </row>
    <row r="36" spans="1:9" ht="16.5" thickTop="1">
      <c r="A36" s="12" t="s">
        <v>21</v>
      </c>
      <c r="B36" s="121"/>
      <c r="C36" s="174"/>
      <c r="D36" s="174"/>
      <c r="E36" s="174"/>
      <c r="F36" s="174"/>
      <c r="G36" s="174"/>
      <c r="H36" s="121"/>
      <c r="I36" s="32" t="s">
        <v>22</v>
      </c>
    </row>
    <row r="37" spans="1:9" s="245" customFormat="1">
      <c r="A37" s="69" t="s">
        <v>40</v>
      </c>
      <c r="B37" s="72" t="s">
        <v>35</v>
      </c>
      <c r="C37" s="158">
        <v>209</v>
      </c>
      <c r="D37" s="158">
        <f>SUM(D42,D47)</f>
        <v>2547</v>
      </c>
      <c r="E37" s="158">
        <v>304</v>
      </c>
      <c r="F37" s="158">
        <v>344</v>
      </c>
      <c r="G37" s="158">
        <f>SUM(G42,G47)</f>
        <v>618</v>
      </c>
      <c r="H37" s="72" t="s">
        <v>35</v>
      </c>
      <c r="I37" s="244" t="s">
        <v>0</v>
      </c>
    </row>
    <row r="38" spans="1:9" s="245" customFormat="1">
      <c r="A38" s="125" t="s">
        <v>5</v>
      </c>
      <c r="B38" s="72" t="s">
        <v>35</v>
      </c>
      <c r="C38" s="158" t="s">
        <v>34</v>
      </c>
      <c r="D38" s="283">
        <f t="shared" ref="D38:D40" si="3">SUM(D43,D48)</f>
        <v>0</v>
      </c>
      <c r="E38" s="158" t="s">
        <v>49</v>
      </c>
      <c r="F38" s="158">
        <v>35</v>
      </c>
      <c r="G38" s="158" t="s">
        <v>34</v>
      </c>
      <c r="H38" s="72" t="s">
        <v>35</v>
      </c>
      <c r="I38" s="126" t="s">
        <v>10</v>
      </c>
    </row>
    <row r="39" spans="1:9" s="245" customFormat="1">
      <c r="A39" s="127" t="s">
        <v>7</v>
      </c>
      <c r="B39" s="72" t="s">
        <v>35</v>
      </c>
      <c r="C39" s="158" t="s">
        <v>34</v>
      </c>
      <c r="D39" s="283">
        <f t="shared" si="3"/>
        <v>0</v>
      </c>
      <c r="E39" s="158" t="s">
        <v>49</v>
      </c>
      <c r="F39" s="158">
        <v>36</v>
      </c>
      <c r="G39" s="158" t="s">
        <v>34</v>
      </c>
      <c r="H39" s="72" t="s">
        <v>35</v>
      </c>
      <c r="I39" s="126" t="s">
        <v>11</v>
      </c>
    </row>
    <row r="40" spans="1:9" s="245" customFormat="1">
      <c r="A40" s="125" t="s">
        <v>29</v>
      </c>
      <c r="B40" s="72" t="s">
        <v>35</v>
      </c>
      <c r="C40" s="158" t="s">
        <v>34</v>
      </c>
      <c r="D40" s="286">
        <f t="shared" si="3"/>
        <v>2547</v>
      </c>
      <c r="E40" s="158">
        <v>304</v>
      </c>
      <c r="F40" s="158">
        <v>273</v>
      </c>
      <c r="G40" s="158" t="s">
        <v>34</v>
      </c>
      <c r="H40" s="72" t="s">
        <v>34</v>
      </c>
      <c r="I40" s="126" t="s">
        <v>30</v>
      </c>
    </row>
    <row r="41" spans="1:9" s="245" customFormat="1">
      <c r="A41" s="69" t="s">
        <v>31</v>
      </c>
      <c r="B41" s="281"/>
      <c r="C41" s="248"/>
      <c r="D41" s="248"/>
      <c r="E41" s="248"/>
      <c r="F41" s="248"/>
      <c r="G41" s="248"/>
      <c r="H41" s="281"/>
      <c r="I41" s="244" t="s">
        <v>58</v>
      </c>
    </row>
    <row r="42" spans="1:9" s="245" customFormat="1">
      <c r="A42" s="76" t="s">
        <v>40</v>
      </c>
      <c r="B42" s="232">
        <v>562</v>
      </c>
      <c r="C42" s="162" t="s">
        <v>48</v>
      </c>
      <c r="D42" s="248">
        <v>1564</v>
      </c>
      <c r="E42" s="162" t="s">
        <v>48</v>
      </c>
      <c r="F42" s="248">
        <v>66</v>
      </c>
      <c r="G42" s="282">
        <v>511</v>
      </c>
      <c r="H42" s="232" t="s">
        <v>35</v>
      </c>
      <c r="I42" s="75" t="s">
        <v>0</v>
      </c>
    </row>
    <row r="43" spans="1:9" s="245" customFormat="1">
      <c r="A43" s="77" t="s">
        <v>5</v>
      </c>
      <c r="B43" s="232" t="s">
        <v>35</v>
      </c>
      <c r="C43" s="162" t="s">
        <v>48</v>
      </c>
      <c r="D43" s="283">
        <v>0</v>
      </c>
      <c r="E43" s="162" t="s">
        <v>48</v>
      </c>
      <c r="F43" s="248">
        <v>33</v>
      </c>
      <c r="G43" s="248" t="s">
        <v>34</v>
      </c>
      <c r="H43" s="232" t="s">
        <v>35</v>
      </c>
      <c r="I43" s="75" t="s">
        <v>10</v>
      </c>
    </row>
    <row r="44" spans="1:9" s="245" customFormat="1">
      <c r="A44" s="76" t="s">
        <v>7</v>
      </c>
      <c r="B44" s="232" t="s">
        <v>35</v>
      </c>
      <c r="C44" s="162" t="s">
        <v>48</v>
      </c>
      <c r="D44" s="283">
        <v>0</v>
      </c>
      <c r="E44" s="162" t="s">
        <v>48</v>
      </c>
      <c r="F44" s="248">
        <v>33</v>
      </c>
      <c r="G44" s="248" t="s">
        <v>34</v>
      </c>
      <c r="H44" s="232" t="s">
        <v>35</v>
      </c>
      <c r="I44" s="75" t="s">
        <v>11</v>
      </c>
    </row>
    <row r="45" spans="1:9" s="245" customFormat="1">
      <c r="A45" s="76" t="s">
        <v>29</v>
      </c>
      <c r="B45" s="232" t="s">
        <v>34</v>
      </c>
      <c r="C45" s="162" t="s">
        <v>48</v>
      </c>
      <c r="D45" s="248">
        <v>1564</v>
      </c>
      <c r="E45" s="162" t="s">
        <v>48</v>
      </c>
      <c r="F45" s="248" t="s">
        <v>49</v>
      </c>
      <c r="G45" s="248" t="s">
        <v>34</v>
      </c>
      <c r="H45" s="232" t="s">
        <v>34</v>
      </c>
      <c r="I45" s="75" t="s">
        <v>30</v>
      </c>
    </row>
    <row r="46" spans="1:9" s="245" customFormat="1">
      <c r="A46" s="69" t="s">
        <v>32</v>
      </c>
      <c r="B46" s="281"/>
      <c r="C46" s="248"/>
      <c r="D46" s="248"/>
      <c r="E46" s="248"/>
      <c r="F46" s="248"/>
      <c r="G46" s="248"/>
      <c r="H46" s="281"/>
      <c r="I46" s="244" t="s">
        <v>33</v>
      </c>
    </row>
    <row r="47" spans="1:9" s="245" customFormat="1">
      <c r="A47" s="76" t="s">
        <v>40</v>
      </c>
      <c r="B47" s="232" t="s">
        <v>35</v>
      </c>
      <c r="C47" s="248">
        <v>209</v>
      </c>
      <c r="D47" s="248">
        <v>983</v>
      </c>
      <c r="E47" s="248">
        <v>304</v>
      </c>
      <c r="F47" s="248">
        <v>278</v>
      </c>
      <c r="G47" s="282">
        <v>107</v>
      </c>
      <c r="H47" s="232" t="s">
        <v>35</v>
      </c>
      <c r="I47" s="75" t="s">
        <v>0</v>
      </c>
    </row>
    <row r="48" spans="1:9" s="245" customFormat="1">
      <c r="A48" s="77" t="s">
        <v>5</v>
      </c>
      <c r="B48" s="232" t="s">
        <v>35</v>
      </c>
      <c r="C48" s="248" t="s">
        <v>34</v>
      </c>
      <c r="D48" s="283">
        <v>0</v>
      </c>
      <c r="E48" s="248" t="s">
        <v>49</v>
      </c>
      <c r="F48" s="248">
        <v>2</v>
      </c>
      <c r="G48" s="248">
        <v>1</v>
      </c>
      <c r="H48" s="232" t="s">
        <v>35</v>
      </c>
      <c r="I48" s="75" t="s">
        <v>10</v>
      </c>
    </row>
    <row r="49" spans="1:9" s="245" customFormat="1">
      <c r="A49" s="76" t="s">
        <v>7</v>
      </c>
      <c r="B49" s="232" t="s">
        <v>35</v>
      </c>
      <c r="C49" s="248" t="s">
        <v>34</v>
      </c>
      <c r="D49" s="283">
        <v>0</v>
      </c>
      <c r="E49" s="248" t="s">
        <v>49</v>
      </c>
      <c r="F49" s="248">
        <v>3</v>
      </c>
      <c r="G49" s="248">
        <v>3</v>
      </c>
      <c r="H49" s="232" t="s">
        <v>35</v>
      </c>
      <c r="I49" s="75" t="s">
        <v>11</v>
      </c>
    </row>
    <row r="50" spans="1:9" s="245" customFormat="1">
      <c r="A50" s="77" t="s">
        <v>29</v>
      </c>
      <c r="B50" s="79" t="s">
        <v>35</v>
      </c>
      <c r="C50" s="162" t="s">
        <v>34</v>
      </c>
      <c r="D50" s="162">
        <v>983</v>
      </c>
      <c r="E50" s="162">
        <v>304</v>
      </c>
      <c r="F50" s="162">
        <v>273</v>
      </c>
      <c r="G50" s="162">
        <v>103</v>
      </c>
      <c r="H50" s="79" t="s">
        <v>35</v>
      </c>
      <c r="I50" s="75" t="s">
        <v>30</v>
      </c>
    </row>
    <row r="51" spans="1:9" ht="15.75">
      <c r="A51" s="12" t="s">
        <v>252</v>
      </c>
      <c r="B51" s="121"/>
      <c r="C51" s="174"/>
      <c r="D51" s="174"/>
      <c r="E51" s="174"/>
      <c r="F51" s="174"/>
      <c r="G51" s="174"/>
      <c r="H51" s="121"/>
      <c r="I51" s="32" t="s">
        <v>251</v>
      </c>
    </row>
    <row r="52" spans="1:9" s="245" customFormat="1">
      <c r="A52" s="69" t="s">
        <v>40</v>
      </c>
      <c r="B52" s="72" t="s">
        <v>35</v>
      </c>
      <c r="C52" s="158">
        <v>211</v>
      </c>
      <c r="D52" s="283">
        <f>SUM(D57,D62)</f>
        <v>2683</v>
      </c>
      <c r="E52" s="283">
        <v>337</v>
      </c>
      <c r="F52" s="283">
        <v>383</v>
      </c>
      <c r="G52" s="283">
        <v>624</v>
      </c>
      <c r="H52" s="72" t="s">
        <v>35</v>
      </c>
      <c r="I52" s="244" t="s">
        <v>0</v>
      </c>
    </row>
    <row r="53" spans="1:9" s="245" customFormat="1">
      <c r="A53" s="125" t="s">
        <v>5</v>
      </c>
      <c r="B53" s="72" t="s">
        <v>35</v>
      </c>
      <c r="C53" s="158" t="s">
        <v>34</v>
      </c>
      <c r="D53" s="283">
        <f t="shared" ref="D53:D55" si="4">SUM(D58,D63)</f>
        <v>0</v>
      </c>
      <c r="E53" s="283">
        <v>0</v>
      </c>
      <c r="F53" s="283">
        <v>32</v>
      </c>
      <c r="G53" s="283">
        <v>1</v>
      </c>
      <c r="H53" s="72" t="s">
        <v>35</v>
      </c>
      <c r="I53" s="126" t="s">
        <v>10</v>
      </c>
    </row>
    <row r="54" spans="1:9" s="245" customFormat="1">
      <c r="A54" s="127" t="s">
        <v>7</v>
      </c>
      <c r="B54" s="72" t="s">
        <v>35</v>
      </c>
      <c r="C54" s="158" t="s">
        <v>34</v>
      </c>
      <c r="D54" s="283">
        <f t="shared" si="4"/>
        <v>0</v>
      </c>
      <c r="E54" s="283">
        <v>0</v>
      </c>
      <c r="F54" s="283">
        <v>38</v>
      </c>
      <c r="G54" s="283">
        <v>3</v>
      </c>
      <c r="H54" s="72" t="s">
        <v>35</v>
      </c>
      <c r="I54" s="126" t="s">
        <v>11</v>
      </c>
    </row>
    <row r="55" spans="1:9" s="245" customFormat="1">
      <c r="A55" s="125" t="s">
        <v>29</v>
      </c>
      <c r="B55" s="72" t="s">
        <v>35</v>
      </c>
      <c r="C55" s="158" t="s">
        <v>34</v>
      </c>
      <c r="D55" s="283">
        <f t="shared" si="4"/>
        <v>2683</v>
      </c>
      <c r="E55" s="283">
        <v>337</v>
      </c>
      <c r="F55" s="283">
        <v>313</v>
      </c>
      <c r="G55" s="283">
        <v>620</v>
      </c>
      <c r="H55" s="72" t="s">
        <v>34</v>
      </c>
      <c r="I55" s="126" t="s">
        <v>30</v>
      </c>
    </row>
    <row r="56" spans="1:9" s="245" customFormat="1">
      <c r="A56" s="69" t="s">
        <v>31</v>
      </c>
      <c r="B56" s="281"/>
      <c r="C56" s="248"/>
      <c r="D56" s="396"/>
      <c r="E56" s="396"/>
      <c r="F56" s="396"/>
      <c r="G56" s="396"/>
      <c r="H56" s="281"/>
      <c r="I56" s="244" t="s">
        <v>58</v>
      </c>
    </row>
    <row r="57" spans="1:9" s="245" customFormat="1">
      <c r="A57" s="76" t="s">
        <v>40</v>
      </c>
      <c r="B57" s="232">
        <v>621</v>
      </c>
      <c r="C57" s="162" t="s">
        <v>48</v>
      </c>
      <c r="D57" s="396">
        <f>SUM(D58:D60)</f>
        <v>1697</v>
      </c>
      <c r="E57" s="162" t="s">
        <v>48</v>
      </c>
      <c r="F57" s="396">
        <v>66</v>
      </c>
      <c r="G57" s="399">
        <v>516</v>
      </c>
      <c r="H57" s="232" t="s">
        <v>35</v>
      </c>
      <c r="I57" s="75" t="s">
        <v>0</v>
      </c>
    </row>
    <row r="58" spans="1:9" s="245" customFormat="1">
      <c r="A58" s="77" t="s">
        <v>5</v>
      </c>
      <c r="B58" s="232" t="s">
        <v>35</v>
      </c>
      <c r="C58" s="162" t="s">
        <v>48</v>
      </c>
      <c r="D58" s="283">
        <v>0</v>
      </c>
      <c r="E58" s="162" t="s">
        <v>48</v>
      </c>
      <c r="F58" s="396">
        <v>31</v>
      </c>
      <c r="G58" s="396">
        <v>0</v>
      </c>
      <c r="H58" s="232" t="s">
        <v>35</v>
      </c>
      <c r="I58" s="75" t="s">
        <v>10</v>
      </c>
    </row>
    <row r="59" spans="1:9" s="245" customFormat="1">
      <c r="A59" s="76" t="s">
        <v>7</v>
      </c>
      <c r="B59" s="232" t="s">
        <v>35</v>
      </c>
      <c r="C59" s="162" t="s">
        <v>48</v>
      </c>
      <c r="D59" s="283">
        <v>0</v>
      </c>
      <c r="E59" s="162" t="s">
        <v>48</v>
      </c>
      <c r="F59" s="396">
        <v>35</v>
      </c>
      <c r="G59" s="396">
        <v>0</v>
      </c>
      <c r="H59" s="232" t="s">
        <v>35</v>
      </c>
      <c r="I59" s="75" t="s">
        <v>11</v>
      </c>
    </row>
    <row r="60" spans="1:9" s="245" customFormat="1">
      <c r="A60" s="76" t="s">
        <v>29</v>
      </c>
      <c r="B60" s="232" t="s">
        <v>35</v>
      </c>
      <c r="C60" s="162" t="s">
        <v>48</v>
      </c>
      <c r="D60" s="396">
        <v>1697</v>
      </c>
      <c r="E60" s="162" t="s">
        <v>48</v>
      </c>
      <c r="F60" s="396">
        <v>0</v>
      </c>
      <c r="G60" s="396">
        <v>516</v>
      </c>
      <c r="H60" s="232" t="s">
        <v>34</v>
      </c>
      <c r="I60" s="75" t="s">
        <v>30</v>
      </c>
    </row>
    <row r="61" spans="1:9" s="245" customFormat="1">
      <c r="A61" s="69" t="s">
        <v>32</v>
      </c>
      <c r="B61" s="281"/>
      <c r="C61" s="248"/>
      <c r="D61" s="396"/>
      <c r="E61" s="396"/>
      <c r="F61" s="396"/>
      <c r="G61" s="396"/>
      <c r="H61" s="281"/>
      <c r="I61" s="244" t="s">
        <v>33</v>
      </c>
    </row>
    <row r="62" spans="1:9" s="245" customFormat="1">
      <c r="A62" s="76" t="s">
        <v>40</v>
      </c>
      <c r="B62" s="232" t="s">
        <v>35</v>
      </c>
      <c r="C62" s="248">
        <v>211</v>
      </c>
      <c r="D62" s="396">
        <v>986</v>
      </c>
      <c r="E62" s="396">
        <v>337</v>
      </c>
      <c r="F62" s="396">
        <v>317</v>
      </c>
      <c r="G62" s="399">
        <v>108</v>
      </c>
      <c r="H62" s="232" t="s">
        <v>35</v>
      </c>
      <c r="I62" s="75" t="s">
        <v>0</v>
      </c>
    </row>
    <row r="63" spans="1:9" s="245" customFormat="1">
      <c r="A63" s="77" t="s">
        <v>5</v>
      </c>
      <c r="B63" s="232" t="s">
        <v>35</v>
      </c>
      <c r="C63" s="248" t="s">
        <v>34</v>
      </c>
      <c r="D63" s="283">
        <v>0</v>
      </c>
      <c r="E63" s="396">
        <v>0</v>
      </c>
      <c r="F63" s="396">
        <v>1</v>
      </c>
      <c r="G63" s="396">
        <v>1</v>
      </c>
      <c r="H63" s="232" t="s">
        <v>35</v>
      </c>
      <c r="I63" s="75" t="s">
        <v>10</v>
      </c>
    </row>
    <row r="64" spans="1:9" s="245" customFormat="1">
      <c r="A64" s="76" t="s">
        <v>7</v>
      </c>
      <c r="B64" s="232" t="s">
        <v>35</v>
      </c>
      <c r="C64" s="248" t="s">
        <v>34</v>
      </c>
      <c r="D64" s="283">
        <v>0</v>
      </c>
      <c r="E64" s="396">
        <v>0</v>
      </c>
      <c r="F64" s="396">
        <v>3</v>
      </c>
      <c r="G64" s="396">
        <v>3</v>
      </c>
      <c r="H64" s="232" t="s">
        <v>35</v>
      </c>
      <c r="I64" s="75" t="s">
        <v>11</v>
      </c>
    </row>
    <row r="65" spans="1:9" s="245" customFormat="1">
      <c r="A65" s="77" t="s">
        <v>29</v>
      </c>
      <c r="B65" s="79" t="s">
        <v>35</v>
      </c>
      <c r="C65" s="162" t="s">
        <v>34</v>
      </c>
      <c r="D65" s="397">
        <v>986</v>
      </c>
      <c r="E65" s="397">
        <v>337</v>
      </c>
      <c r="F65" s="397">
        <v>313</v>
      </c>
      <c r="G65" s="397">
        <v>104</v>
      </c>
      <c r="H65" s="79" t="s">
        <v>35</v>
      </c>
      <c r="I65" s="75" t="s">
        <v>30</v>
      </c>
    </row>
    <row r="66" spans="1:9" s="245" customFormat="1" ht="15.75">
      <c r="A66" s="12" t="s">
        <v>399</v>
      </c>
      <c r="B66" s="121"/>
      <c r="C66" s="174"/>
      <c r="D66" s="174"/>
      <c r="E66" s="174"/>
      <c r="F66" s="174"/>
      <c r="G66" s="174"/>
      <c r="H66" s="121"/>
      <c r="I66" s="32" t="s">
        <v>400</v>
      </c>
    </row>
    <row r="67" spans="1:9" s="245" customFormat="1">
      <c r="A67" s="69" t="s">
        <v>40</v>
      </c>
      <c r="B67" s="72" t="s">
        <v>35</v>
      </c>
      <c r="C67" s="158"/>
      <c r="D67" s="283">
        <f>SUM(D72,D77)</f>
        <v>2965</v>
      </c>
      <c r="E67" s="283">
        <f>SUM(E72,E77)</f>
        <v>538</v>
      </c>
      <c r="F67" s="283">
        <v>405</v>
      </c>
      <c r="G67" s="283">
        <f>SUM(G72,G77)</f>
        <v>665</v>
      </c>
      <c r="H67" s="72"/>
      <c r="I67" s="244" t="s">
        <v>0</v>
      </c>
    </row>
    <row r="68" spans="1:9" s="245" customFormat="1">
      <c r="A68" s="125" t="s">
        <v>5</v>
      </c>
      <c r="B68" s="72" t="s">
        <v>35</v>
      </c>
      <c r="C68" s="158"/>
      <c r="D68" s="283">
        <f t="shared" ref="D68:E70" si="5">SUM(D73,D78)</f>
        <v>0</v>
      </c>
      <c r="E68" s="283">
        <f t="shared" si="5"/>
        <v>0</v>
      </c>
      <c r="F68" s="283">
        <v>34</v>
      </c>
      <c r="G68" s="283">
        <f t="shared" ref="G68:G70" si="6">SUM(G73,G78)</f>
        <v>1</v>
      </c>
      <c r="H68" s="72"/>
      <c r="I68" s="126" t="s">
        <v>10</v>
      </c>
    </row>
    <row r="69" spans="1:9" s="245" customFormat="1">
      <c r="A69" s="127" t="s">
        <v>7</v>
      </c>
      <c r="B69" s="72" t="s">
        <v>35</v>
      </c>
      <c r="C69" s="158"/>
      <c r="D69" s="283">
        <f t="shared" si="5"/>
        <v>0</v>
      </c>
      <c r="E69" s="283">
        <f t="shared" si="5"/>
        <v>0</v>
      </c>
      <c r="F69" s="283">
        <v>40</v>
      </c>
      <c r="G69" s="283">
        <f t="shared" si="6"/>
        <v>3</v>
      </c>
      <c r="H69" s="72"/>
      <c r="I69" s="126" t="s">
        <v>11</v>
      </c>
    </row>
    <row r="70" spans="1:9" s="245" customFormat="1">
      <c r="A70" s="125" t="s">
        <v>29</v>
      </c>
      <c r="B70" s="72" t="s">
        <v>35</v>
      </c>
      <c r="C70" s="158"/>
      <c r="D70" s="283">
        <f>SUM(D75,D80)</f>
        <v>2965</v>
      </c>
      <c r="E70" s="283">
        <f t="shared" si="5"/>
        <v>538</v>
      </c>
      <c r="F70" s="283">
        <v>331</v>
      </c>
      <c r="G70" s="283">
        <f t="shared" si="6"/>
        <v>661</v>
      </c>
      <c r="H70" s="72"/>
      <c r="I70" s="126" t="s">
        <v>30</v>
      </c>
    </row>
    <row r="71" spans="1:9" s="245" customFormat="1">
      <c r="A71" s="69" t="s">
        <v>31</v>
      </c>
      <c r="B71" s="281"/>
      <c r="C71" s="248"/>
      <c r="D71" s="396"/>
      <c r="E71" s="283"/>
      <c r="F71" s="396"/>
      <c r="G71" s="396"/>
      <c r="H71" s="281"/>
      <c r="I71" s="244" t="s">
        <v>58</v>
      </c>
    </row>
    <row r="72" spans="1:9" s="245" customFormat="1">
      <c r="A72" s="76" t="s">
        <v>40</v>
      </c>
      <c r="B72" s="232">
        <v>805</v>
      </c>
      <c r="C72" s="162" t="s">
        <v>48</v>
      </c>
      <c r="D72" s="396">
        <f>SUM(D73:D75)</f>
        <v>1884</v>
      </c>
      <c r="E72" s="397">
        <v>86</v>
      </c>
      <c r="F72" s="396">
        <v>69</v>
      </c>
      <c r="G72" s="399">
        <v>553</v>
      </c>
      <c r="H72" s="232"/>
      <c r="I72" s="75" t="s">
        <v>0</v>
      </c>
    </row>
    <row r="73" spans="1:9" s="245" customFormat="1">
      <c r="A73" s="77" t="s">
        <v>5</v>
      </c>
      <c r="B73" s="232" t="s">
        <v>35</v>
      </c>
      <c r="C73" s="162" t="s">
        <v>48</v>
      </c>
      <c r="D73" s="283">
        <v>0</v>
      </c>
      <c r="E73" s="397">
        <v>0</v>
      </c>
      <c r="F73" s="396">
        <v>32</v>
      </c>
      <c r="G73" s="396">
        <v>0</v>
      </c>
      <c r="H73" s="232"/>
      <c r="I73" s="75" t="s">
        <v>10</v>
      </c>
    </row>
    <row r="74" spans="1:9" s="245" customFormat="1">
      <c r="A74" s="76" t="s">
        <v>7</v>
      </c>
      <c r="B74" s="232" t="s">
        <v>35</v>
      </c>
      <c r="C74" s="162" t="s">
        <v>48</v>
      </c>
      <c r="D74" s="283">
        <v>0</v>
      </c>
      <c r="E74" s="397">
        <v>0</v>
      </c>
      <c r="F74" s="396">
        <v>37</v>
      </c>
      <c r="G74" s="396">
        <v>0</v>
      </c>
      <c r="H74" s="232"/>
      <c r="I74" s="75" t="s">
        <v>11</v>
      </c>
    </row>
    <row r="75" spans="1:9" s="245" customFormat="1">
      <c r="A75" s="76" t="s">
        <v>29</v>
      </c>
      <c r="B75" s="232" t="s">
        <v>35</v>
      </c>
      <c r="C75" s="162" t="s">
        <v>48</v>
      </c>
      <c r="D75" s="396">
        <v>1884</v>
      </c>
      <c r="E75" s="397">
        <v>86</v>
      </c>
      <c r="F75" s="396">
        <v>0</v>
      </c>
      <c r="G75" s="396">
        <v>553</v>
      </c>
      <c r="H75" s="232"/>
      <c r="I75" s="75" t="s">
        <v>30</v>
      </c>
    </row>
    <row r="76" spans="1:9" s="245" customFormat="1">
      <c r="A76" s="69" t="s">
        <v>32</v>
      </c>
      <c r="B76" s="281"/>
      <c r="C76" s="248"/>
      <c r="D76" s="396"/>
      <c r="E76" s="396"/>
      <c r="F76" s="396"/>
      <c r="G76" s="396"/>
      <c r="H76" s="281"/>
      <c r="I76" s="244" t="s">
        <v>33</v>
      </c>
    </row>
    <row r="77" spans="1:9" s="245" customFormat="1">
      <c r="A77" s="76" t="s">
        <v>40</v>
      </c>
      <c r="B77" s="232" t="s">
        <v>35</v>
      </c>
      <c r="C77" s="248"/>
      <c r="D77" s="396">
        <f>SUM(D78:D80)</f>
        <v>1081</v>
      </c>
      <c r="E77" s="396">
        <v>452</v>
      </c>
      <c r="F77" s="396">
        <v>336</v>
      </c>
      <c r="G77" s="396">
        <f>SUM(G78:G80)</f>
        <v>112</v>
      </c>
      <c r="H77" s="232"/>
      <c r="I77" s="75" t="s">
        <v>0</v>
      </c>
    </row>
    <row r="78" spans="1:9" s="245" customFormat="1">
      <c r="A78" s="77" t="s">
        <v>5</v>
      </c>
      <c r="B78" s="232" t="s">
        <v>35</v>
      </c>
      <c r="C78" s="248"/>
      <c r="D78" s="283">
        <v>0</v>
      </c>
      <c r="E78" s="396">
        <v>0</v>
      </c>
      <c r="F78" s="396">
        <v>2</v>
      </c>
      <c r="G78" s="396">
        <v>1</v>
      </c>
      <c r="H78" s="232"/>
      <c r="I78" s="75" t="s">
        <v>10</v>
      </c>
    </row>
    <row r="79" spans="1:9" s="245" customFormat="1">
      <c r="A79" s="76" t="s">
        <v>7</v>
      </c>
      <c r="B79" s="232" t="s">
        <v>35</v>
      </c>
      <c r="C79" s="248"/>
      <c r="D79" s="283">
        <v>0</v>
      </c>
      <c r="E79" s="396">
        <v>0</v>
      </c>
      <c r="F79" s="396">
        <v>3</v>
      </c>
      <c r="G79" s="396">
        <v>3</v>
      </c>
      <c r="H79" s="232"/>
      <c r="I79" s="75" t="s">
        <v>11</v>
      </c>
    </row>
    <row r="80" spans="1:9" s="245" customFormat="1">
      <c r="A80" s="77" t="s">
        <v>29</v>
      </c>
      <c r="B80" s="79" t="s">
        <v>35</v>
      </c>
      <c r="C80" s="162"/>
      <c r="D80" s="397">
        <v>1081</v>
      </c>
      <c r="E80" s="397">
        <v>452</v>
      </c>
      <c r="F80" s="397">
        <v>331</v>
      </c>
      <c r="G80" s="397">
        <v>108</v>
      </c>
      <c r="H80" s="79"/>
      <c r="I80" s="75" t="s">
        <v>30</v>
      </c>
    </row>
    <row r="81" spans="1:9" s="245" customFormat="1" ht="15.75">
      <c r="A81" s="12" t="s">
        <v>406</v>
      </c>
      <c r="B81" s="121"/>
      <c r="C81" s="174"/>
      <c r="D81" s="174"/>
      <c r="E81" s="174"/>
      <c r="F81" s="174"/>
      <c r="G81" s="174"/>
      <c r="H81" s="121"/>
      <c r="I81" s="32" t="s">
        <v>407</v>
      </c>
    </row>
    <row r="82" spans="1:9" s="245" customFormat="1">
      <c r="A82" s="69" t="s">
        <v>40</v>
      </c>
      <c r="B82" s="72"/>
      <c r="C82" s="158"/>
      <c r="D82" s="283">
        <f>SUM(D87,D92)</f>
        <v>3272</v>
      </c>
      <c r="E82" s="283"/>
      <c r="F82" s="283">
        <v>445</v>
      </c>
      <c r="G82" s="283"/>
      <c r="H82" s="72"/>
      <c r="I82" s="244" t="s">
        <v>0</v>
      </c>
    </row>
    <row r="83" spans="1:9" s="245" customFormat="1">
      <c r="A83" s="125" t="s">
        <v>5</v>
      </c>
      <c r="B83" s="72"/>
      <c r="C83" s="158"/>
      <c r="D83" s="283">
        <f t="shared" ref="D83:D85" si="7">SUM(D88,D93)</f>
        <v>0</v>
      </c>
      <c r="E83" s="283"/>
      <c r="F83" s="283">
        <v>35</v>
      </c>
      <c r="G83" s="283"/>
      <c r="H83" s="72"/>
      <c r="I83" s="126" t="s">
        <v>10</v>
      </c>
    </row>
    <row r="84" spans="1:9" s="245" customFormat="1">
      <c r="A84" s="127" t="s">
        <v>7</v>
      </c>
      <c r="B84" s="72"/>
      <c r="C84" s="158"/>
      <c r="D84" s="283">
        <f t="shared" si="7"/>
        <v>0</v>
      </c>
      <c r="E84" s="283"/>
      <c r="F84" s="283">
        <v>44</v>
      </c>
      <c r="G84" s="283"/>
      <c r="H84" s="72"/>
      <c r="I84" s="126" t="s">
        <v>11</v>
      </c>
    </row>
    <row r="85" spans="1:9" s="245" customFormat="1">
      <c r="A85" s="125" t="s">
        <v>29</v>
      </c>
      <c r="B85" s="72"/>
      <c r="C85" s="158"/>
      <c r="D85" s="283">
        <f t="shared" si="7"/>
        <v>3272</v>
      </c>
      <c r="E85" s="283"/>
      <c r="F85" s="283">
        <v>366</v>
      </c>
      <c r="G85" s="283"/>
      <c r="H85" s="72"/>
      <c r="I85" s="126" t="s">
        <v>30</v>
      </c>
    </row>
    <row r="86" spans="1:9" s="245" customFormat="1">
      <c r="A86" s="69" t="s">
        <v>31</v>
      </c>
      <c r="B86" s="281"/>
      <c r="C86" s="248"/>
      <c r="D86" s="396"/>
      <c r="E86" s="396"/>
      <c r="F86" s="396"/>
      <c r="G86" s="396"/>
      <c r="H86" s="281"/>
      <c r="I86" s="244" t="s">
        <v>58</v>
      </c>
    </row>
    <row r="87" spans="1:9" s="245" customFormat="1">
      <c r="A87" s="76" t="s">
        <v>40</v>
      </c>
      <c r="B87" s="232"/>
      <c r="C87" s="162"/>
      <c r="D87" s="396">
        <f>SUM(D88:D90)</f>
        <v>2013</v>
      </c>
      <c r="E87" s="397"/>
      <c r="F87" s="396">
        <f>SUM(F88:F90)</f>
        <v>73</v>
      </c>
      <c r="G87" s="399"/>
      <c r="H87" s="232"/>
      <c r="I87" s="75" t="s">
        <v>0</v>
      </c>
    </row>
    <row r="88" spans="1:9" s="245" customFormat="1">
      <c r="A88" s="77" t="s">
        <v>5</v>
      </c>
      <c r="B88" s="232"/>
      <c r="C88" s="162"/>
      <c r="D88" s="283">
        <v>0</v>
      </c>
      <c r="E88" s="397"/>
      <c r="F88" s="396">
        <v>33</v>
      </c>
      <c r="G88" s="396"/>
      <c r="H88" s="232"/>
      <c r="I88" s="75" t="s">
        <v>10</v>
      </c>
    </row>
    <row r="89" spans="1:9" s="245" customFormat="1">
      <c r="A89" s="76" t="s">
        <v>7</v>
      </c>
      <c r="B89" s="232"/>
      <c r="C89" s="162"/>
      <c r="D89" s="283">
        <v>0</v>
      </c>
      <c r="E89" s="397"/>
      <c r="F89" s="396">
        <v>40</v>
      </c>
      <c r="G89" s="396"/>
      <c r="H89" s="232"/>
      <c r="I89" s="75" t="s">
        <v>11</v>
      </c>
    </row>
    <row r="90" spans="1:9" s="245" customFormat="1">
      <c r="A90" s="76" t="s">
        <v>29</v>
      </c>
      <c r="B90" s="232"/>
      <c r="C90" s="162"/>
      <c r="D90" s="396">
        <v>2013</v>
      </c>
      <c r="E90" s="397"/>
      <c r="F90" s="396">
        <v>0</v>
      </c>
      <c r="G90" s="396"/>
      <c r="H90" s="232"/>
      <c r="I90" s="75" t="s">
        <v>30</v>
      </c>
    </row>
    <row r="91" spans="1:9" s="245" customFormat="1">
      <c r="A91" s="69" t="s">
        <v>32</v>
      </c>
      <c r="B91" s="281"/>
      <c r="C91" s="248"/>
      <c r="D91" s="396"/>
      <c r="E91" s="396"/>
      <c r="F91" s="396"/>
      <c r="G91" s="396"/>
      <c r="H91" s="281"/>
      <c r="I91" s="244" t="s">
        <v>33</v>
      </c>
    </row>
    <row r="92" spans="1:9" s="245" customFormat="1">
      <c r="A92" s="76" t="s">
        <v>40</v>
      </c>
      <c r="B92" s="232"/>
      <c r="C92" s="248"/>
      <c r="D92" s="396">
        <f>SUM(D93:D95)</f>
        <v>1259</v>
      </c>
      <c r="E92" s="396"/>
      <c r="F92" s="396">
        <v>372</v>
      </c>
      <c r="G92" s="399"/>
      <c r="H92" s="232"/>
      <c r="I92" s="75" t="s">
        <v>0</v>
      </c>
    </row>
    <row r="93" spans="1:9" s="245" customFormat="1">
      <c r="A93" s="77" t="s">
        <v>5</v>
      </c>
      <c r="B93" s="232"/>
      <c r="C93" s="248"/>
      <c r="D93" s="283">
        <v>0</v>
      </c>
      <c r="E93" s="396"/>
      <c r="F93" s="396">
        <v>2</v>
      </c>
      <c r="G93" s="396"/>
      <c r="H93" s="232"/>
      <c r="I93" s="75" t="s">
        <v>10</v>
      </c>
    </row>
    <row r="94" spans="1:9" s="245" customFormat="1">
      <c r="A94" s="76" t="s">
        <v>7</v>
      </c>
      <c r="B94" s="232"/>
      <c r="C94" s="248"/>
      <c r="D94" s="283">
        <v>0</v>
      </c>
      <c r="E94" s="396"/>
      <c r="F94" s="396">
        <v>4</v>
      </c>
      <c r="G94" s="396"/>
      <c r="H94" s="232"/>
      <c r="I94" s="75" t="s">
        <v>11</v>
      </c>
    </row>
    <row r="95" spans="1:9" s="245" customFormat="1" ht="15.75" thickBot="1">
      <c r="A95" s="80" t="s">
        <v>29</v>
      </c>
      <c r="B95" s="81"/>
      <c r="C95" s="164"/>
      <c r="D95" s="398">
        <v>1259</v>
      </c>
      <c r="E95" s="398"/>
      <c r="F95" s="398">
        <v>366</v>
      </c>
      <c r="G95" s="398"/>
      <c r="H95" s="81"/>
      <c r="I95" s="138" t="s">
        <v>30</v>
      </c>
    </row>
    <row r="96" spans="1:9" ht="21" customHeight="1" thickTop="1">
      <c r="A96" s="212" t="s">
        <v>47</v>
      </c>
      <c r="B96" s="2"/>
      <c r="C96" s="2"/>
      <c r="D96" s="2"/>
      <c r="E96" s="2"/>
      <c r="F96" s="2"/>
      <c r="G96" s="2"/>
      <c r="H96" s="2"/>
      <c r="I96" s="213" t="s">
        <v>184</v>
      </c>
    </row>
    <row r="98" spans="1:14" s="253" customFormat="1" ht="30" customHeight="1">
      <c r="A98" s="228" t="s">
        <v>360</v>
      </c>
      <c r="B98" s="228"/>
      <c r="C98" s="228"/>
      <c r="D98" s="228"/>
      <c r="E98" s="228"/>
      <c r="F98" s="228"/>
      <c r="G98" s="228"/>
      <c r="H98" s="228"/>
      <c r="I98" s="228"/>
      <c r="K98" s="225"/>
      <c r="L98" s="225"/>
      <c r="M98" s="225"/>
    </row>
    <row r="99" spans="1:14" s="254" customFormat="1" ht="30" customHeight="1">
      <c r="A99" s="229" t="s">
        <v>361</v>
      </c>
      <c r="B99" s="229"/>
      <c r="C99" s="229"/>
      <c r="D99" s="229"/>
      <c r="E99" s="229"/>
      <c r="F99" s="229"/>
      <c r="G99" s="229"/>
      <c r="H99" s="229"/>
      <c r="I99" s="229"/>
      <c r="M99" s="227"/>
      <c r="N99" s="255"/>
    </row>
    <row r="102" spans="1:14" ht="29.25" customHeight="1"/>
    <row r="127" spans="2:8">
      <c r="B127" s="212" t="s">
        <v>47</v>
      </c>
      <c r="H127" s="213" t="s">
        <v>184</v>
      </c>
    </row>
    <row r="131" spans="2:8">
      <c r="B131" s="2"/>
      <c r="C131" s="2"/>
      <c r="D131" s="2"/>
      <c r="E131" s="2"/>
      <c r="F131" s="2"/>
      <c r="G131" s="2"/>
      <c r="H131" s="2"/>
    </row>
    <row r="137" spans="2:8" ht="21" customHeight="1"/>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81" orientation="portrait" r:id="rId1"/>
  <rowBreaks count="3" manualBreakCount="3">
    <brk id="35" max="8" man="1"/>
    <brk id="96" max="8" man="1"/>
    <brk id="146" max="8" man="1"/>
  </rowBreaks>
  <colBreaks count="1" manualBreakCount="1">
    <brk id="10" max="139"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rightToLeft="1" view="pageBreakPreview" topLeftCell="A76" zoomScaleNormal="100" zoomScaleSheetLayoutView="100" workbookViewId="0">
      <selection activeCell="H52" sqref="H52"/>
    </sheetView>
  </sheetViews>
  <sheetFormatPr defaultRowHeight="15"/>
  <cols>
    <col min="1" max="1" width="13.7109375" customWidth="1"/>
    <col min="2" max="7" width="9.7109375" customWidth="1"/>
    <col min="8" max="8" width="12.7109375" customWidth="1"/>
    <col min="9" max="9" width="13.7109375" customWidth="1"/>
    <col min="15" max="17" width="9.7109375" bestFit="1" customWidth="1"/>
  </cols>
  <sheetData>
    <row r="1" spans="1:17" s="253" customFormat="1" ht="17.25">
      <c r="A1" s="228" t="s">
        <v>138</v>
      </c>
      <c r="B1" s="228"/>
      <c r="C1" s="228"/>
      <c r="D1" s="228"/>
      <c r="E1" s="228"/>
      <c r="F1" s="228"/>
      <c r="G1" s="228"/>
      <c r="H1" s="228"/>
      <c r="I1" s="228"/>
      <c r="K1" s="225"/>
    </row>
    <row r="2" spans="1:17" s="254" customFormat="1" ht="15.75">
      <c r="A2" s="229" t="s">
        <v>170</v>
      </c>
      <c r="B2" s="229"/>
      <c r="C2" s="229"/>
      <c r="D2" s="229"/>
      <c r="E2" s="229"/>
      <c r="F2" s="229"/>
      <c r="G2" s="229"/>
      <c r="H2" s="229"/>
      <c r="I2" s="229"/>
    </row>
    <row r="3" spans="1:17" ht="12.75" customHeight="1">
      <c r="A3" s="10" t="s">
        <v>36</v>
      </c>
      <c r="B3" s="9"/>
      <c r="C3" s="4"/>
      <c r="D3" s="4"/>
      <c r="E3" s="8"/>
      <c r="F3" s="5"/>
      <c r="G3" s="5"/>
      <c r="H3" s="5"/>
      <c r="I3" s="11" t="s">
        <v>37</v>
      </c>
    </row>
    <row r="4" spans="1:17" ht="24" customHeight="1">
      <c r="A4" s="439" t="s">
        <v>15</v>
      </c>
      <c r="B4" s="215" t="s">
        <v>46</v>
      </c>
      <c r="C4" s="215" t="s">
        <v>45</v>
      </c>
      <c r="D4" s="215" t="s">
        <v>44</v>
      </c>
      <c r="E4" s="215" t="s">
        <v>43</v>
      </c>
      <c r="F4" s="215" t="s">
        <v>42</v>
      </c>
      <c r="G4" s="215" t="s">
        <v>41</v>
      </c>
      <c r="H4" s="440" t="s">
        <v>309</v>
      </c>
      <c r="I4" s="444" t="s">
        <v>16</v>
      </c>
    </row>
    <row r="5" spans="1:17" ht="24" customHeight="1">
      <c r="A5" s="439"/>
      <c r="B5" s="216" t="s">
        <v>38</v>
      </c>
      <c r="C5" s="216" t="s">
        <v>17</v>
      </c>
      <c r="D5" s="216" t="s">
        <v>39</v>
      </c>
      <c r="E5" s="216" t="s">
        <v>18</v>
      </c>
      <c r="F5" s="216" t="s">
        <v>19</v>
      </c>
      <c r="G5" s="216" t="s">
        <v>20</v>
      </c>
      <c r="H5" s="440"/>
      <c r="I5" s="444"/>
      <c r="P5" s="2" t="s">
        <v>45</v>
      </c>
    </row>
    <row r="6" spans="1:17" ht="15.75">
      <c r="A6" s="12" t="s">
        <v>13</v>
      </c>
      <c r="B6" s="122"/>
      <c r="C6" s="122"/>
      <c r="D6" s="122"/>
      <c r="E6" s="122"/>
      <c r="F6" s="122"/>
      <c r="G6" s="122"/>
      <c r="H6" s="121"/>
      <c r="I6" s="31" t="s">
        <v>2</v>
      </c>
      <c r="N6" s="2"/>
      <c r="O6" s="2"/>
      <c r="P6" s="21" t="s">
        <v>17</v>
      </c>
    </row>
    <row r="7" spans="1:17" s="245" customFormat="1">
      <c r="A7" s="69" t="s">
        <v>40</v>
      </c>
      <c r="B7" s="72" t="s">
        <v>35</v>
      </c>
      <c r="C7" s="72">
        <v>275</v>
      </c>
      <c r="D7" s="72">
        <v>27453</v>
      </c>
      <c r="E7" s="72">
        <f>SUM(E12,E17)</f>
        <v>1266</v>
      </c>
      <c r="F7" s="72">
        <v>463</v>
      </c>
      <c r="G7" s="72">
        <v>963</v>
      </c>
      <c r="H7" s="72" t="s">
        <v>35</v>
      </c>
      <c r="I7" s="244" t="s">
        <v>0</v>
      </c>
      <c r="K7" s="287"/>
      <c r="N7" s="18"/>
      <c r="O7" s="18" t="s">
        <v>40</v>
      </c>
      <c r="P7" s="69" t="s">
        <v>31</v>
      </c>
      <c r="Q7" s="69" t="s">
        <v>32</v>
      </c>
    </row>
    <row r="8" spans="1:17" s="245" customFormat="1">
      <c r="A8" s="125" t="s">
        <v>5</v>
      </c>
      <c r="B8" s="72" t="s">
        <v>35</v>
      </c>
      <c r="C8" s="72">
        <v>106</v>
      </c>
      <c r="D8" s="72">
        <v>13922</v>
      </c>
      <c r="E8" s="72">
        <f t="shared" ref="E8:E10" si="0">SUM(E13,E18)</f>
        <v>348</v>
      </c>
      <c r="F8" s="72">
        <v>135</v>
      </c>
      <c r="G8" s="72">
        <v>369</v>
      </c>
      <c r="H8" s="72" t="s">
        <v>35</v>
      </c>
      <c r="I8" s="126" t="s">
        <v>10</v>
      </c>
      <c r="O8" s="245" t="s">
        <v>0</v>
      </c>
      <c r="P8" s="244" t="s">
        <v>58</v>
      </c>
      <c r="Q8" s="244" t="s">
        <v>33</v>
      </c>
    </row>
    <row r="9" spans="1:17" s="245" customFormat="1">
      <c r="A9" s="127" t="s">
        <v>7</v>
      </c>
      <c r="B9" s="72" t="s">
        <v>34</v>
      </c>
      <c r="C9" s="72">
        <v>103</v>
      </c>
      <c r="D9" s="72">
        <v>13531</v>
      </c>
      <c r="E9" s="72">
        <f t="shared" si="0"/>
        <v>194</v>
      </c>
      <c r="F9" s="72">
        <v>128</v>
      </c>
      <c r="G9" s="72">
        <v>369</v>
      </c>
      <c r="H9" s="72" t="s">
        <v>35</v>
      </c>
      <c r="I9" s="126" t="s">
        <v>11</v>
      </c>
      <c r="N9" s="262" t="s">
        <v>12</v>
      </c>
      <c r="O9" s="262"/>
      <c r="P9" s="55"/>
      <c r="Q9" s="267"/>
    </row>
    <row r="10" spans="1:17" s="245" customFormat="1">
      <c r="A10" s="125" t="s">
        <v>29</v>
      </c>
      <c r="B10" s="72" t="s">
        <v>34</v>
      </c>
      <c r="C10" s="72">
        <v>66</v>
      </c>
      <c r="D10" s="74" t="s">
        <v>48</v>
      </c>
      <c r="E10" s="72">
        <f t="shared" si="0"/>
        <v>724</v>
      </c>
      <c r="F10" s="72">
        <v>200</v>
      </c>
      <c r="G10" s="72">
        <v>225</v>
      </c>
      <c r="H10" s="72" t="s">
        <v>34</v>
      </c>
      <c r="I10" s="134" t="s">
        <v>30</v>
      </c>
      <c r="N10" s="262" t="s">
        <v>13</v>
      </c>
      <c r="O10" s="350">
        <v>2.2304832713754648</v>
      </c>
      <c r="P10" s="267">
        <v>0.99009900990099009</v>
      </c>
      <c r="Q10" s="267">
        <v>5.9701492537313428</v>
      </c>
    </row>
    <row r="11" spans="1:17" s="245" customFormat="1">
      <c r="A11" s="401" t="s">
        <v>31</v>
      </c>
      <c r="B11" s="232"/>
      <c r="C11" s="232"/>
      <c r="D11" s="232"/>
      <c r="E11" s="232"/>
      <c r="F11" s="232"/>
      <c r="G11" s="232"/>
      <c r="H11" s="232"/>
      <c r="I11" s="244" t="s">
        <v>58</v>
      </c>
      <c r="N11" s="262" t="s">
        <v>14</v>
      </c>
      <c r="O11" s="350">
        <v>1.0909090909090911</v>
      </c>
      <c r="P11" s="269">
        <v>9.8039215686274508E-2</v>
      </c>
      <c r="Q11" s="269">
        <v>1.4084507042253522</v>
      </c>
    </row>
    <row r="12" spans="1:17" s="245" customFormat="1">
      <c r="A12" s="76" t="s">
        <v>40</v>
      </c>
      <c r="B12" s="232" t="s">
        <v>35</v>
      </c>
      <c r="C12" s="232">
        <v>204</v>
      </c>
      <c r="D12" s="232">
        <v>24462</v>
      </c>
      <c r="E12" s="232">
        <v>1040</v>
      </c>
      <c r="F12" s="232">
        <v>209</v>
      </c>
      <c r="G12" s="232">
        <v>593</v>
      </c>
      <c r="H12" s="232" t="s">
        <v>35</v>
      </c>
      <c r="I12" s="75" t="s">
        <v>0</v>
      </c>
      <c r="N12" s="262" t="s">
        <v>21</v>
      </c>
      <c r="O12" s="350">
        <v>0.35971223021582738</v>
      </c>
      <c r="P12" s="345">
        <v>0</v>
      </c>
      <c r="Q12" s="269">
        <v>1.3888888888888888</v>
      </c>
    </row>
    <row r="13" spans="1:17" s="245" customFormat="1">
      <c r="A13" s="77" t="s">
        <v>5</v>
      </c>
      <c r="B13" s="232" t="s">
        <v>35</v>
      </c>
      <c r="C13" s="232">
        <v>103</v>
      </c>
      <c r="D13" s="232">
        <v>12423</v>
      </c>
      <c r="E13" s="232">
        <v>348</v>
      </c>
      <c r="F13" s="232">
        <v>106</v>
      </c>
      <c r="G13" s="232">
        <v>291</v>
      </c>
      <c r="H13" s="232" t="s">
        <v>35</v>
      </c>
      <c r="I13" s="75" t="s">
        <v>10</v>
      </c>
      <c r="N13" s="262" t="s">
        <v>252</v>
      </c>
      <c r="O13" s="349">
        <f>((C52-C37)/(C37))*100</f>
        <v>0.71684587813620071</v>
      </c>
      <c r="P13" s="349">
        <f>((C57-C42)/(C42))*100</f>
        <v>0.48543689320388345</v>
      </c>
      <c r="Q13" s="349">
        <f>((C62-C47)/(C47))*100</f>
        <v>1.3698630136986301</v>
      </c>
    </row>
    <row r="14" spans="1:17" s="245" customFormat="1">
      <c r="A14" s="76" t="s">
        <v>7</v>
      </c>
      <c r="B14" s="232" t="s">
        <v>34</v>
      </c>
      <c r="C14" s="232">
        <v>101</v>
      </c>
      <c r="D14" s="232">
        <v>12039</v>
      </c>
      <c r="E14" s="232">
        <v>194</v>
      </c>
      <c r="F14" s="232">
        <v>103</v>
      </c>
      <c r="G14" s="232">
        <v>302</v>
      </c>
      <c r="H14" s="232" t="s">
        <v>35</v>
      </c>
      <c r="I14" s="75" t="s">
        <v>11</v>
      </c>
    </row>
    <row r="15" spans="1:17" s="245" customFormat="1">
      <c r="A15" s="77" t="s">
        <v>29</v>
      </c>
      <c r="B15" s="232" t="s">
        <v>34</v>
      </c>
      <c r="C15" s="288" t="s">
        <v>48</v>
      </c>
      <c r="D15" s="288" t="s">
        <v>48</v>
      </c>
      <c r="E15" s="288">
        <v>498</v>
      </c>
      <c r="F15" s="288" t="s">
        <v>49</v>
      </c>
      <c r="G15" s="288" t="s">
        <v>49</v>
      </c>
      <c r="H15" s="232" t="s">
        <v>34</v>
      </c>
      <c r="I15" s="75" t="s">
        <v>30</v>
      </c>
    </row>
    <row r="16" spans="1:17" s="245" customFormat="1">
      <c r="A16" s="69" t="s">
        <v>32</v>
      </c>
      <c r="B16" s="232"/>
      <c r="C16" s="281"/>
      <c r="D16" s="288"/>
      <c r="E16" s="232"/>
      <c r="F16" s="232"/>
      <c r="G16" s="232"/>
      <c r="H16" s="232"/>
      <c r="I16" s="244" t="s">
        <v>33</v>
      </c>
    </row>
    <row r="17" spans="1:17" s="245" customFormat="1">
      <c r="A17" s="76" t="s">
        <v>40</v>
      </c>
      <c r="B17" s="232" t="s">
        <v>35</v>
      </c>
      <c r="C17" s="232">
        <v>71</v>
      </c>
      <c r="D17" s="232">
        <v>2991</v>
      </c>
      <c r="E17" s="232">
        <v>226</v>
      </c>
      <c r="F17" s="232">
        <v>254</v>
      </c>
      <c r="G17" s="232">
        <v>370</v>
      </c>
      <c r="H17" s="232" t="s">
        <v>35</v>
      </c>
      <c r="I17" s="75" t="s">
        <v>0</v>
      </c>
      <c r="P17" s="18" t="s">
        <v>44</v>
      </c>
    </row>
    <row r="18" spans="1:17" s="245" customFormat="1">
      <c r="A18" s="77" t="s">
        <v>5</v>
      </c>
      <c r="B18" s="232" t="s">
        <v>35</v>
      </c>
      <c r="C18" s="232">
        <v>3</v>
      </c>
      <c r="D18" s="232">
        <v>1499</v>
      </c>
      <c r="E18" s="232">
        <v>0</v>
      </c>
      <c r="F18" s="232">
        <v>29</v>
      </c>
      <c r="G18" s="232">
        <v>78</v>
      </c>
      <c r="H18" s="232" t="s">
        <v>35</v>
      </c>
      <c r="I18" s="75" t="s">
        <v>10</v>
      </c>
      <c r="P18" s="22" t="s">
        <v>39</v>
      </c>
    </row>
    <row r="19" spans="1:17" s="245" customFormat="1">
      <c r="A19" s="76" t="s">
        <v>7</v>
      </c>
      <c r="B19" s="232" t="s">
        <v>34</v>
      </c>
      <c r="C19" s="232">
        <v>2</v>
      </c>
      <c r="D19" s="232">
        <v>1492</v>
      </c>
      <c r="E19" s="232">
        <v>0</v>
      </c>
      <c r="F19" s="232">
        <v>25</v>
      </c>
      <c r="G19" s="232">
        <v>67</v>
      </c>
      <c r="H19" s="232" t="s">
        <v>35</v>
      </c>
      <c r="I19" s="75" t="s">
        <v>11</v>
      </c>
      <c r="O19" s="18" t="s">
        <v>40</v>
      </c>
      <c r="P19" s="69" t="s">
        <v>31</v>
      </c>
      <c r="Q19" s="69" t="s">
        <v>32</v>
      </c>
    </row>
    <row r="20" spans="1:17" s="245" customFormat="1">
      <c r="A20" s="77" t="s">
        <v>29</v>
      </c>
      <c r="B20" s="232" t="s">
        <v>34</v>
      </c>
      <c r="C20" s="232">
        <v>66</v>
      </c>
      <c r="D20" s="79" t="s">
        <v>48</v>
      </c>
      <c r="E20" s="232">
        <v>226</v>
      </c>
      <c r="F20" s="347">
        <v>200</v>
      </c>
      <c r="G20" s="347">
        <v>225</v>
      </c>
      <c r="H20" s="232" t="s">
        <v>34</v>
      </c>
      <c r="I20" s="75" t="s">
        <v>30</v>
      </c>
      <c r="O20" s="245" t="s">
        <v>0</v>
      </c>
      <c r="P20" s="244" t="s">
        <v>58</v>
      </c>
      <c r="Q20" s="244" t="s">
        <v>33</v>
      </c>
    </row>
    <row r="21" spans="1:17" ht="15.75">
      <c r="A21" s="12" t="s">
        <v>14</v>
      </c>
      <c r="B21" s="121"/>
      <c r="C21" s="122"/>
      <c r="D21" s="122"/>
      <c r="E21" s="122"/>
      <c r="F21" s="122"/>
      <c r="G21" s="122"/>
      <c r="H21" s="121"/>
      <c r="I21" s="32" t="s">
        <v>3</v>
      </c>
      <c r="N21" s="52" t="s">
        <v>13</v>
      </c>
      <c r="O21" s="34">
        <v>2.4174594292109681</v>
      </c>
      <c r="P21" s="34">
        <v>2.1036814425244179</v>
      </c>
      <c r="Q21" s="34">
        <v>5.0579557428872501</v>
      </c>
    </row>
    <row r="22" spans="1:17" s="245" customFormat="1">
      <c r="A22" s="69" t="s">
        <v>40</v>
      </c>
      <c r="B22" s="72" t="s">
        <v>35</v>
      </c>
      <c r="C22" s="72">
        <v>278</v>
      </c>
      <c r="D22" s="72">
        <f>SUM(D27,D32)</f>
        <v>27262</v>
      </c>
      <c r="E22" s="72">
        <f>SUM(E27,E32)</f>
        <v>1292</v>
      </c>
      <c r="F22" s="72">
        <v>466</v>
      </c>
      <c r="G22" s="72">
        <v>989</v>
      </c>
      <c r="H22" s="72" t="s">
        <v>35</v>
      </c>
      <c r="I22" s="244" t="s">
        <v>0</v>
      </c>
      <c r="K22" s="287"/>
      <c r="N22" s="262" t="s">
        <v>14</v>
      </c>
      <c r="O22" s="268">
        <v>0.96892871453028817</v>
      </c>
      <c r="P22" s="55">
        <v>1.0628730275529392</v>
      </c>
      <c r="Q22" s="256">
        <v>0.20060180541624875</v>
      </c>
    </row>
    <row r="23" spans="1:17" s="245" customFormat="1">
      <c r="A23" s="125" t="s">
        <v>5</v>
      </c>
      <c r="B23" s="72" t="s">
        <v>35</v>
      </c>
      <c r="C23" s="72">
        <v>107</v>
      </c>
      <c r="D23" s="72">
        <f t="shared" ref="D23:D24" si="1">SUM(D28,D33)</f>
        <v>13892</v>
      </c>
      <c r="E23" s="72">
        <f t="shared" ref="E23:E25" si="2">SUM(E28,E33)</f>
        <v>346</v>
      </c>
      <c r="F23" s="72">
        <v>134</v>
      </c>
      <c r="G23" s="72">
        <v>382</v>
      </c>
      <c r="H23" s="72" t="s">
        <v>35</v>
      </c>
      <c r="I23" s="126" t="s">
        <v>10</v>
      </c>
      <c r="N23" s="262" t="s">
        <v>21</v>
      </c>
      <c r="O23" s="268">
        <v>1.3420397561239583</v>
      </c>
      <c r="P23" s="55">
        <v>1.2943936574710784</v>
      </c>
      <c r="Q23" s="256">
        <v>1.7350684017350686</v>
      </c>
    </row>
    <row r="24" spans="1:17" s="245" customFormat="1">
      <c r="A24" s="127" t="s">
        <v>7</v>
      </c>
      <c r="B24" s="72" t="s">
        <v>34</v>
      </c>
      <c r="C24" s="72">
        <v>104</v>
      </c>
      <c r="D24" s="72">
        <f t="shared" si="1"/>
        <v>13370</v>
      </c>
      <c r="E24" s="72">
        <f t="shared" si="2"/>
        <v>191</v>
      </c>
      <c r="F24" s="72">
        <v>125</v>
      </c>
      <c r="G24" s="72">
        <v>371</v>
      </c>
      <c r="H24" s="72" t="s">
        <v>35</v>
      </c>
      <c r="I24" s="126" t="s">
        <v>11</v>
      </c>
      <c r="N24" s="245" t="s">
        <v>252</v>
      </c>
      <c r="O24" s="256">
        <f>((D52-D37)/(D37))*100</f>
        <v>0.12465627864344639</v>
      </c>
      <c r="P24" s="256">
        <f>((D57-D42)/(D42))*100</f>
        <v>-6.5762433210028767E-2</v>
      </c>
      <c r="Q24" s="256">
        <f>((D62-D47)/(D47))*100</f>
        <v>1.6977928692699491</v>
      </c>
    </row>
    <row r="25" spans="1:17" s="245" customFormat="1">
      <c r="A25" s="125" t="s">
        <v>29</v>
      </c>
      <c r="B25" s="72" t="s">
        <v>34</v>
      </c>
      <c r="C25" s="72">
        <v>67</v>
      </c>
      <c r="D25" s="72" t="s">
        <v>48</v>
      </c>
      <c r="E25" s="72">
        <f t="shared" si="2"/>
        <v>755</v>
      </c>
      <c r="F25" s="72">
        <v>207</v>
      </c>
      <c r="G25" s="72">
        <v>236</v>
      </c>
      <c r="H25" s="72" t="s">
        <v>34</v>
      </c>
      <c r="I25" s="134" t="s">
        <v>30</v>
      </c>
      <c r="N25" s="269"/>
      <c r="O25" s="270"/>
      <c r="P25" s="55"/>
    </row>
    <row r="26" spans="1:17" s="245" customFormat="1">
      <c r="A26" s="69" t="s">
        <v>31</v>
      </c>
      <c r="B26" s="232"/>
      <c r="C26" s="232"/>
      <c r="D26" s="232"/>
      <c r="E26" s="232"/>
      <c r="F26" s="232"/>
      <c r="G26" s="232"/>
      <c r="H26" s="232"/>
      <c r="I26" s="244" t="s">
        <v>58</v>
      </c>
      <c r="P26" s="18" t="s">
        <v>52</v>
      </c>
    </row>
    <row r="27" spans="1:17" s="245" customFormat="1">
      <c r="A27" s="76" t="s">
        <v>40</v>
      </c>
      <c r="B27" s="232">
        <v>559</v>
      </c>
      <c r="C27" s="232">
        <v>206</v>
      </c>
      <c r="D27" s="232">
        <f>SUM(D28:D30)</f>
        <v>24349</v>
      </c>
      <c r="E27" s="232">
        <v>1043</v>
      </c>
      <c r="F27" s="232">
        <v>211</v>
      </c>
      <c r="G27" s="232">
        <v>608</v>
      </c>
      <c r="H27" s="232" t="s">
        <v>35</v>
      </c>
      <c r="I27" s="75" t="s">
        <v>0</v>
      </c>
      <c r="P27" s="22" t="s">
        <v>18</v>
      </c>
    </row>
    <row r="28" spans="1:17" s="245" customFormat="1">
      <c r="A28" s="77" t="s">
        <v>5</v>
      </c>
      <c r="B28" s="232" t="s">
        <v>35</v>
      </c>
      <c r="C28" s="232">
        <v>104</v>
      </c>
      <c r="D28" s="232">
        <v>12394</v>
      </c>
      <c r="E28" s="232">
        <v>346</v>
      </c>
      <c r="F28" s="232">
        <v>107</v>
      </c>
      <c r="G28" s="232">
        <v>300</v>
      </c>
      <c r="H28" s="232" t="s">
        <v>35</v>
      </c>
      <c r="I28" s="75" t="s">
        <v>10</v>
      </c>
      <c r="O28" s="18" t="s">
        <v>40</v>
      </c>
      <c r="P28" s="69" t="s">
        <v>31</v>
      </c>
      <c r="Q28" s="69" t="s">
        <v>32</v>
      </c>
    </row>
    <row r="29" spans="1:17" s="245" customFormat="1">
      <c r="A29" s="76" t="s">
        <v>7</v>
      </c>
      <c r="B29" s="232" t="s">
        <v>34</v>
      </c>
      <c r="C29" s="232">
        <v>102</v>
      </c>
      <c r="D29" s="232">
        <v>11955</v>
      </c>
      <c r="E29" s="232">
        <v>191</v>
      </c>
      <c r="F29" s="232">
        <v>104</v>
      </c>
      <c r="G29" s="232">
        <v>308</v>
      </c>
      <c r="H29" s="232" t="s">
        <v>35</v>
      </c>
      <c r="I29" s="75" t="s">
        <v>11</v>
      </c>
      <c r="O29" s="245" t="s">
        <v>0</v>
      </c>
      <c r="P29" s="244" t="s">
        <v>58</v>
      </c>
      <c r="Q29" s="244" t="s">
        <v>33</v>
      </c>
    </row>
    <row r="30" spans="1:17" s="245" customFormat="1">
      <c r="A30" s="77" t="s">
        <v>29</v>
      </c>
      <c r="B30" s="232" t="s">
        <v>34</v>
      </c>
      <c r="C30" s="79" t="s">
        <v>48</v>
      </c>
      <c r="D30" s="79" t="s">
        <v>48</v>
      </c>
      <c r="E30" s="288">
        <v>506</v>
      </c>
      <c r="F30" s="288" t="s">
        <v>49</v>
      </c>
      <c r="G30" s="288" t="s">
        <v>49</v>
      </c>
      <c r="H30" s="232" t="s">
        <v>34</v>
      </c>
      <c r="I30" s="75" t="s">
        <v>30</v>
      </c>
      <c r="N30" s="52" t="s">
        <v>13</v>
      </c>
      <c r="O30" s="256">
        <v>0.48</v>
      </c>
      <c r="P30" s="256">
        <v>0</v>
      </c>
      <c r="Q30" s="55">
        <v>2.7</v>
      </c>
    </row>
    <row r="31" spans="1:17" s="245" customFormat="1">
      <c r="A31" s="69" t="s">
        <v>32</v>
      </c>
      <c r="B31" s="232"/>
      <c r="C31" s="232"/>
      <c r="D31" s="232"/>
      <c r="E31" s="232"/>
      <c r="F31" s="232"/>
      <c r="G31" s="232"/>
      <c r="H31" s="232"/>
      <c r="I31" s="244" t="s">
        <v>33</v>
      </c>
      <c r="N31" s="262" t="s">
        <v>14</v>
      </c>
      <c r="O31" s="268">
        <f>((E22-E7)/(E7))*100</f>
        <v>2.0537124802527646</v>
      </c>
      <c r="P31" s="256">
        <f>((E27-E12)/(E12))*100</f>
        <v>0.28846153846153849</v>
      </c>
      <c r="Q31" s="256">
        <f>((E32-E17)/(E17))*100</f>
        <v>10.176991150442479</v>
      </c>
    </row>
    <row r="32" spans="1:17" s="245" customFormat="1">
      <c r="A32" s="76" t="s">
        <v>40</v>
      </c>
      <c r="B32" s="232" t="s">
        <v>35</v>
      </c>
      <c r="C32" s="232">
        <v>72</v>
      </c>
      <c r="D32" s="232">
        <f>SUM(D33:D35)</f>
        <v>2913</v>
      </c>
      <c r="E32" s="232">
        <v>249</v>
      </c>
      <c r="F32" s="232">
        <v>255</v>
      </c>
      <c r="G32" s="232">
        <v>381</v>
      </c>
      <c r="H32" s="232" t="s">
        <v>35</v>
      </c>
      <c r="I32" s="75" t="s">
        <v>0</v>
      </c>
      <c r="N32" s="262" t="s">
        <v>21</v>
      </c>
      <c r="O32" s="268">
        <f>((E37-E22)/(E22))*100</f>
        <v>1.4705882352941175</v>
      </c>
      <c r="P32" s="55">
        <f>((E42-E27)/(E27))*100</f>
        <v>-9.5877277085330767E-2</v>
      </c>
      <c r="Q32" s="256">
        <f>((E47-E32)/(E32))*100</f>
        <v>8.0321285140562253</v>
      </c>
    </row>
    <row r="33" spans="1:17" s="245" customFormat="1">
      <c r="A33" s="77" t="s">
        <v>5</v>
      </c>
      <c r="B33" s="232" t="s">
        <v>35</v>
      </c>
      <c r="C33" s="232">
        <v>3</v>
      </c>
      <c r="D33" s="232">
        <v>1498</v>
      </c>
      <c r="E33" s="232">
        <v>0</v>
      </c>
      <c r="F33" s="232">
        <v>27</v>
      </c>
      <c r="G33" s="232">
        <v>82</v>
      </c>
      <c r="H33" s="232" t="s">
        <v>35</v>
      </c>
      <c r="I33" s="75" t="s">
        <v>10</v>
      </c>
      <c r="N33" s="245" t="s">
        <v>252</v>
      </c>
      <c r="O33" s="256">
        <f>((E52-E37)/(E37))*100</f>
        <v>0.91533180778032042</v>
      </c>
      <c r="P33" s="256">
        <f>((E57-E42)/(E42))*100</f>
        <v>0.57581573896353166</v>
      </c>
      <c r="Q33" s="256">
        <f>((E62-E47)/(E47))*100</f>
        <v>2.2304832713754648</v>
      </c>
    </row>
    <row r="34" spans="1:17" s="245" customFormat="1">
      <c r="A34" s="76" t="s">
        <v>7</v>
      </c>
      <c r="B34" s="232" t="s">
        <v>34</v>
      </c>
      <c r="C34" s="232">
        <v>2</v>
      </c>
      <c r="D34" s="232">
        <v>1415</v>
      </c>
      <c r="E34" s="232">
        <v>0</v>
      </c>
      <c r="F34" s="232">
        <v>21</v>
      </c>
      <c r="G34" s="232">
        <v>63</v>
      </c>
      <c r="H34" s="232" t="s">
        <v>35</v>
      </c>
      <c r="I34" s="75" t="s">
        <v>11</v>
      </c>
    </row>
    <row r="35" spans="1:17" s="245" customFormat="1" ht="15.75" thickBot="1">
      <c r="A35" s="80" t="s">
        <v>29</v>
      </c>
      <c r="B35" s="382" t="s">
        <v>34</v>
      </c>
      <c r="C35" s="382">
        <v>67</v>
      </c>
      <c r="D35" s="81" t="s">
        <v>48</v>
      </c>
      <c r="E35" s="382">
        <v>249</v>
      </c>
      <c r="F35" s="400">
        <v>207</v>
      </c>
      <c r="G35" s="400">
        <v>236</v>
      </c>
      <c r="H35" s="382" t="s">
        <v>34</v>
      </c>
      <c r="I35" s="138" t="s">
        <v>30</v>
      </c>
      <c r="P35" s="18" t="s">
        <v>53</v>
      </c>
    </row>
    <row r="36" spans="1:17" ht="16.5" thickTop="1">
      <c r="A36" s="12" t="s">
        <v>21</v>
      </c>
      <c r="B36" s="121"/>
      <c r="C36" s="122"/>
      <c r="D36" s="122"/>
      <c r="E36" s="122"/>
      <c r="F36" s="122"/>
      <c r="G36" s="122"/>
      <c r="H36" s="121"/>
      <c r="I36" s="32" t="s">
        <v>22</v>
      </c>
      <c r="P36" s="21" t="s">
        <v>60</v>
      </c>
    </row>
    <row r="37" spans="1:17" s="245" customFormat="1">
      <c r="A37" s="69" t="s">
        <v>40</v>
      </c>
      <c r="B37" s="72" t="s">
        <v>35</v>
      </c>
      <c r="C37" s="72">
        <v>279</v>
      </c>
      <c r="D37" s="72">
        <f>SUM(D42,D47)</f>
        <v>27275</v>
      </c>
      <c r="E37" s="72">
        <f>SUM(E42,E47)</f>
        <v>1311</v>
      </c>
      <c r="F37" s="72">
        <v>492</v>
      </c>
      <c r="G37" s="72">
        <v>986</v>
      </c>
      <c r="H37" s="72" t="s">
        <v>35</v>
      </c>
      <c r="I37" s="244" t="s">
        <v>0</v>
      </c>
      <c r="O37" s="18" t="s">
        <v>40</v>
      </c>
      <c r="P37" s="69" t="s">
        <v>31</v>
      </c>
      <c r="Q37" s="69" t="s">
        <v>32</v>
      </c>
    </row>
    <row r="38" spans="1:17" s="245" customFormat="1">
      <c r="A38" s="125" t="s">
        <v>5</v>
      </c>
      <c r="B38" s="72" t="s">
        <v>35</v>
      </c>
      <c r="C38" s="72">
        <v>107</v>
      </c>
      <c r="D38" s="72">
        <f t="shared" ref="D38:D39" si="3">SUM(D43,D48)</f>
        <v>13829</v>
      </c>
      <c r="E38" s="72">
        <f t="shared" ref="E38:E40" si="4">SUM(E43,E48)</f>
        <v>344</v>
      </c>
      <c r="F38" s="72">
        <v>137</v>
      </c>
      <c r="G38" s="72">
        <v>378</v>
      </c>
      <c r="H38" s="72" t="s">
        <v>35</v>
      </c>
      <c r="I38" s="126" t="s">
        <v>10</v>
      </c>
      <c r="O38" s="245" t="s">
        <v>0</v>
      </c>
      <c r="P38" s="244" t="s">
        <v>58</v>
      </c>
      <c r="Q38" s="244" t="s">
        <v>33</v>
      </c>
    </row>
    <row r="39" spans="1:17" s="245" customFormat="1">
      <c r="A39" s="127" t="s">
        <v>7</v>
      </c>
      <c r="B39" s="72" t="s">
        <v>34</v>
      </c>
      <c r="C39" s="72">
        <v>104</v>
      </c>
      <c r="D39" s="72">
        <f t="shared" si="3"/>
        <v>13446</v>
      </c>
      <c r="E39" s="72">
        <f t="shared" si="4"/>
        <v>191</v>
      </c>
      <c r="F39" s="72">
        <v>126</v>
      </c>
      <c r="G39" s="72">
        <v>368</v>
      </c>
      <c r="H39" s="72" t="s">
        <v>35</v>
      </c>
      <c r="I39" s="126" t="s">
        <v>11</v>
      </c>
      <c r="N39" s="52" t="s">
        <v>13</v>
      </c>
      <c r="O39" s="256">
        <v>3.3632286995515694</v>
      </c>
      <c r="P39" s="256">
        <v>5.6122448979591839</v>
      </c>
      <c r="Q39" s="55">
        <v>1.6</v>
      </c>
    </row>
    <row r="40" spans="1:17" s="245" customFormat="1">
      <c r="A40" s="127" t="s">
        <v>29</v>
      </c>
      <c r="B40" s="72" t="s">
        <v>34</v>
      </c>
      <c r="C40" s="72">
        <v>68</v>
      </c>
      <c r="D40" s="72" t="s">
        <v>48</v>
      </c>
      <c r="E40" s="72">
        <f t="shared" si="4"/>
        <v>776</v>
      </c>
      <c r="F40" s="72">
        <v>229</v>
      </c>
      <c r="G40" s="72">
        <v>240</v>
      </c>
      <c r="H40" s="72" t="s">
        <v>34</v>
      </c>
      <c r="I40" s="134" t="s">
        <v>30</v>
      </c>
      <c r="N40" s="262" t="s">
        <v>14</v>
      </c>
      <c r="O40" s="268">
        <v>0.65075921908893708</v>
      </c>
      <c r="P40" s="256">
        <v>0.96618357487922701</v>
      </c>
      <c r="Q40" s="256">
        <v>0.39370078740157477</v>
      </c>
    </row>
    <row r="41" spans="1:17" s="245" customFormat="1">
      <c r="A41" s="69" t="s">
        <v>31</v>
      </c>
      <c r="B41" s="232"/>
      <c r="C41" s="232"/>
      <c r="D41" s="232"/>
      <c r="E41" s="232"/>
      <c r="F41" s="232"/>
      <c r="G41" s="232"/>
      <c r="H41" s="232"/>
      <c r="I41" s="244" t="s">
        <v>58</v>
      </c>
      <c r="N41" s="262" t="s">
        <v>21</v>
      </c>
      <c r="O41" s="268">
        <v>5.6034482758620694</v>
      </c>
      <c r="P41" s="55">
        <v>1.4354066985645932</v>
      </c>
      <c r="Q41" s="256">
        <v>9.0196078431372548</v>
      </c>
    </row>
    <row r="42" spans="1:17" s="245" customFormat="1">
      <c r="A42" s="76" t="s">
        <v>40</v>
      </c>
      <c r="B42" s="232">
        <v>545</v>
      </c>
      <c r="C42" s="232">
        <v>206</v>
      </c>
      <c r="D42" s="232">
        <f>SUM(D43:D45)</f>
        <v>24330</v>
      </c>
      <c r="E42" s="232">
        <v>1042</v>
      </c>
      <c r="F42" s="232">
        <v>214</v>
      </c>
      <c r="G42" s="232">
        <v>604</v>
      </c>
      <c r="H42" s="232" t="s">
        <v>35</v>
      </c>
      <c r="I42" s="75" t="s">
        <v>0</v>
      </c>
      <c r="N42" s="262" t="s">
        <v>252</v>
      </c>
      <c r="O42" s="256">
        <f>((F52-F37)/(F37))*100</f>
        <v>7.5203252032520336</v>
      </c>
      <c r="P42" s="256">
        <f>((F57-F42)/(F42))*100</f>
        <v>0.93457943925233633</v>
      </c>
      <c r="Q42" s="256">
        <f>((F62-F47)/(F47))*100</f>
        <v>12.589928057553957</v>
      </c>
    </row>
    <row r="43" spans="1:17" s="245" customFormat="1">
      <c r="A43" s="77" t="s">
        <v>5</v>
      </c>
      <c r="B43" s="232" t="s">
        <v>35</v>
      </c>
      <c r="C43" s="232">
        <v>104</v>
      </c>
      <c r="D43" s="232">
        <v>12293</v>
      </c>
      <c r="E43" s="232">
        <v>344</v>
      </c>
      <c r="F43" s="232">
        <v>109</v>
      </c>
      <c r="G43" s="232">
        <v>298</v>
      </c>
      <c r="H43" s="232" t="s">
        <v>35</v>
      </c>
      <c r="I43" s="75" t="s">
        <v>10</v>
      </c>
    </row>
    <row r="44" spans="1:17" s="245" customFormat="1">
      <c r="A44" s="76" t="s">
        <v>7</v>
      </c>
      <c r="B44" s="232" t="s">
        <v>34</v>
      </c>
      <c r="C44" s="232">
        <v>102</v>
      </c>
      <c r="D44" s="232">
        <v>12037</v>
      </c>
      <c r="E44" s="232">
        <v>191</v>
      </c>
      <c r="F44" s="232">
        <v>105</v>
      </c>
      <c r="G44" s="232">
        <v>306</v>
      </c>
      <c r="H44" s="232" t="s">
        <v>35</v>
      </c>
      <c r="I44" s="75" t="s">
        <v>11</v>
      </c>
    </row>
    <row r="45" spans="1:17" s="245" customFormat="1">
      <c r="A45" s="77" t="s">
        <v>29</v>
      </c>
      <c r="B45" s="232" t="s">
        <v>34</v>
      </c>
      <c r="C45" s="79" t="s">
        <v>48</v>
      </c>
      <c r="D45" s="79" t="s">
        <v>48</v>
      </c>
      <c r="E45" s="288">
        <v>507</v>
      </c>
      <c r="F45" s="288" t="s">
        <v>49</v>
      </c>
      <c r="G45" s="288" t="s">
        <v>49</v>
      </c>
      <c r="H45" s="232" t="s">
        <v>34</v>
      </c>
      <c r="I45" s="75" t="s">
        <v>30</v>
      </c>
      <c r="P45" s="18" t="s">
        <v>41</v>
      </c>
    </row>
    <row r="46" spans="1:17" s="245" customFormat="1">
      <c r="A46" s="69" t="s">
        <v>32</v>
      </c>
      <c r="B46" s="232"/>
      <c r="C46" s="232"/>
      <c r="D46" s="232"/>
      <c r="E46" s="232"/>
      <c r="F46" s="232"/>
      <c r="G46" s="232"/>
      <c r="H46" s="232"/>
      <c r="I46" s="244" t="s">
        <v>33</v>
      </c>
      <c r="P46" s="22" t="s">
        <v>20</v>
      </c>
    </row>
    <row r="47" spans="1:17" s="245" customFormat="1">
      <c r="A47" s="76" t="s">
        <v>40</v>
      </c>
      <c r="B47" s="232" t="s">
        <v>35</v>
      </c>
      <c r="C47" s="232">
        <v>73</v>
      </c>
      <c r="D47" s="232">
        <f>SUM(D48:D50)</f>
        <v>2945</v>
      </c>
      <c r="E47" s="232">
        <v>269</v>
      </c>
      <c r="F47" s="232">
        <v>278</v>
      </c>
      <c r="G47" s="232">
        <v>382</v>
      </c>
      <c r="H47" s="232" t="s">
        <v>35</v>
      </c>
      <c r="I47" s="75" t="s">
        <v>0</v>
      </c>
      <c r="O47" s="18" t="s">
        <v>40</v>
      </c>
      <c r="P47" s="69" t="s">
        <v>31</v>
      </c>
      <c r="Q47" s="69" t="s">
        <v>32</v>
      </c>
    </row>
    <row r="48" spans="1:17" s="245" customFormat="1">
      <c r="A48" s="77" t="s">
        <v>5</v>
      </c>
      <c r="B48" s="232" t="s">
        <v>35</v>
      </c>
      <c r="C48" s="232">
        <v>3</v>
      </c>
      <c r="D48" s="232">
        <v>1536</v>
      </c>
      <c r="E48" s="232">
        <v>0</v>
      </c>
      <c r="F48" s="232">
        <v>28</v>
      </c>
      <c r="G48" s="232">
        <v>80</v>
      </c>
      <c r="H48" s="232" t="s">
        <v>35</v>
      </c>
      <c r="I48" s="75" t="s">
        <v>10</v>
      </c>
      <c r="O48" s="245" t="s">
        <v>0</v>
      </c>
      <c r="P48" s="244" t="s">
        <v>58</v>
      </c>
      <c r="Q48" s="244" t="s">
        <v>33</v>
      </c>
    </row>
    <row r="49" spans="1:17" s="245" customFormat="1">
      <c r="A49" s="76" t="s">
        <v>7</v>
      </c>
      <c r="B49" s="232" t="s">
        <v>35</v>
      </c>
      <c r="C49" s="232">
        <v>2</v>
      </c>
      <c r="D49" s="232">
        <v>1409</v>
      </c>
      <c r="E49" s="232">
        <v>0</v>
      </c>
      <c r="F49" s="232">
        <v>21</v>
      </c>
      <c r="G49" s="232">
        <v>62</v>
      </c>
      <c r="H49" s="232" t="s">
        <v>35</v>
      </c>
      <c r="I49" s="75" t="s">
        <v>11</v>
      </c>
      <c r="N49" s="52" t="s">
        <v>13</v>
      </c>
      <c r="O49" s="55">
        <v>1.6895459345300949</v>
      </c>
      <c r="P49" s="256">
        <v>0.85034013605442182</v>
      </c>
      <c r="Q49" s="256">
        <v>3.0640668523676879</v>
      </c>
    </row>
    <row r="50" spans="1:17" s="245" customFormat="1">
      <c r="A50" s="77" t="s">
        <v>29</v>
      </c>
      <c r="B50" s="79" t="s">
        <v>35</v>
      </c>
      <c r="C50" s="79">
        <v>68</v>
      </c>
      <c r="D50" s="79" t="s">
        <v>48</v>
      </c>
      <c r="E50" s="79">
        <v>269</v>
      </c>
      <c r="F50" s="79">
        <v>229</v>
      </c>
      <c r="G50" s="79">
        <v>240</v>
      </c>
      <c r="H50" s="79" t="s">
        <v>34</v>
      </c>
      <c r="I50" s="75" t="s">
        <v>30</v>
      </c>
      <c r="N50" s="262" t="s">
        <v>14</v>
      </c>
      <c r="O50" s="55">
        <v>0.26998961578400826</v>
      </c>
      <c r="P50" s="256">
        <v>2.5295109612141653</v>
      </c>
      <c r="Q50" s="256">
        <v>2.9729729729729732</v>
      </c>
    </row>
    <row r="51" spans="1:17" ht="15.75">
      <c r="A51" s="12" t="s">
        <v>252</v>
      </c>
      <c r="B51" s="121"/>
      <c r="C51" s="122"/>
      <c r="D51" s="122"/>
      <c r="E51" s="122"/>
      <c r="F51" s="122"/>
      <c r="G51" s="122"/>
      <c r="H51" s="121"/>
      <c r="I51" s="32" t="s">
        <v>251</v>
      </c>
      <c r="N51" s="262" t="s">
        <v>21</v>
      </c>
      <c r="O51" s="34">
        <v>-0.30333670374115268</v>
      </c>
      <c r="P51" s="34">
        <v>-0.6578947368421052</v>
      </c>
      <c r="Q51" s="34">
        <v>0.26246719160104987</v>
      </c>
    </row>
    <row r="52" spans="1:17" s="245" customFormat="1">
      <c r="A52" s="69" t="s">
        <v>40</v>
      </c>
      <c r="B52" s="72">
        <f>SUM(B57,B62)</f>
        <v>1077</v>
      </c>
      <c r="C52" s="72">
        <v>281</v>
      </c>
      <c r="D52" s="72">
        <f>SUM(D57,D62)</f>
        <v>27309</v>
      </c>
      <c r="E52" s="72">
        <f>SUM(E57,E62)</f>
        <v>1323</v>
      </c>
      <c r="F52" s="72">
        <f>SUM(F57,F62)</f>
        <v>529</v>
      </c>
      <c r="G52" s="72">
        <f>SUM(G57,G62)</f>
        <v>996</v>
      </c>
      <c r="H52" s="72">
        <f>SUM(B52:G52)</f>
        <v>31515</v>
      </c>
      <c r="I52" s="244" t="s">
        <v>0</v>
      </c>
      <c r="N52" s="262" t="s">
        <v>252</v>
      </c>
      <c r="O52" s="256">
        <f>((G52-G37)/(G37))*100</f>
        <v>1.0141987829614605</v>
      </c>
      <c r="P52" s="256">
        <f>((G57-G42)/(G42))*100</f>
        <v>1.490066225165563</v>
      </c>
      <c r="Q52" s="256">
        <f>((G62-G47)/(G47))*100</f>
        <v>0.26178010471204188</v>
      </c>
    </row>
    <row r="53" spans="1:17" s="245" customFormat="1">
      <c r="A53" s="125" t="s">
        <v>5</v>
      </c>
      <c r="B53" s="72" t="s">
        <v>35</v>
      </c>
      <c r="C53" s="72">
        <v>108</v>
      </c>
      <c r="D53" s="72">
        <f t="shared" ref="D53:D54" si="5">SUM(D58,D63)</f>
        <v>13848</v>
      </c>
      <c r="E53" s="72">
        <f t="shared" ref="E53:G55" si="6">SUM(E58,E63)</f>
        <v>345</v>
      </c>
      <c r="F53" s="72">
        <f t="shared" si="6"/>
        <v>139</v>
      </c>
      <c r="G53" s="72">
        <f t="shared" si="6"/>
        <v>377</v>
      </c>
      <c r="H53" s="72" t="s">
        <v>35</v>
      </c>
      <c r="I53" s="126" t="s">
        <v>10</v>
      </c>
    </row>
    <row r="54" spans="1:17" s="245" customFormat="1">
      <c r="A54" s="127" t="s">
        <v>7</v>
      </c>
      <c r="B54" s="72" t="s">
        <v>34</v>
      </c>
      <c r="C54" s="72">
        <v>104</v>
      </c>
      <c r="D54" s="72">
        <f t="shared" si="5"/>
        <v>13461</v>
      </c>
      <c r="E54" s="72">
        <f t="shared" si="6"/>
        <v>192</v>
      </c>
      <c r="F54" s="72">
        <f t="shared" si="6"/>
        <v>126</v>
      </c>
      <c r="G54" s="72">
        <f t="shared" si="6"/>
        <v>371</v>
      </c>
      <c r="H54" s="72" t="s">
        <v>35</v>
      </c>
      <c r="I54" s="126" t="s">
        <v>11</v>
      </c>
    </row>
    <row r="55" spans="1:17" s="245" customFormat="1">
      <c r="A55" s="127" t="s">
        <v>29</v>
      </c>
      <c r="B55" s="72" t="s">
        <v>34</v>
      </c>
      <c r="C55" s="72">
        <v>69</v>
      </c>
      <c r="D55" s="72" t="s">
        <v>48</v>
      </c>
      <c r="E55" s="72">
        <f t="shared" si="6"/>
        <v>786</v>
      </c>
      <c r="F55" s="72">
        <f t="shared" si="6"/>
        <v>264</v>
      </c>
      <c r="G55" s="72">
        <f t="shared" si="6"/>
        <v>248</v>
      </c>
      <c r="H55" s="72" t="s">
        <v>34</v>
      </c>
      <c r="I55" s="134" t="s">
        <v>30</v>
      </c>
    </row>
    <row r="56" spans="1:17" s="245" customFormat="1">
      <c r="A56" s="69" t="s">
        <v>31</v>
      </c>
      <c r="B56" s="232"/>
      <c r="C56" s="232"/>
      <c r="D56" s="232"/>
      <c r="E56" s="232"/>
      <c r="F56" s="232"/>
      <c r="G56" s="232"/>
      <c r="H56" s="232"/>
      <c r="I56" s="244" t="s">
        <v>58</v>
      </c>
    </row>
    <row r="57" spans="1:17" s="245" customFormat="1">
      <c r="A57" s="76" t="s">
        <v>40</v>
      </c>
      <c r="B57" s="232">
        <v>546</v>
      </c>
      <c r="C57" s="232">
        <v>207</v>
      </c>
      <c r="D57" s="232">
        <f>SUM(D58:D59)</f>
        <v>24314</v>
      </c>
      <c r="E57" s="232">
        <v>1048</v>
      </c>
      <c r="F57" s="232">
        <v>216</v>
      </c>
      <c r="G57" s="232">
        <v>613</v>
      </c>
      <c r="H57" s="232" t="s">
        <v>35</v>
      </c>
      <c r="I57" s="75" t="s">
        <v>0</v>
      </c>
    </row>
    <row r="58" spans="1:17" s="245" customFormat="1">
      <c r="A58" s="77" t="s">
        <v>5</v>
      </c>
      <c r="B58" s="232" t="s">
        <v>35</v>
      </c>
      <c r="C58" s="232">
        <v>105</v>
      </c>
      <c r="D58" s="232">
        <v>12286</v>
      </c>
      <c r="E58" s="232">
        <v>345</v>
      </c>
      <c r="F58" s="232">
        <v>111</v>
      </c>
      <c r="G58" s="232">
        <v>301</v>
      </c>
      <c r="H58" s="232" t="s">
        <v>35</v>
      </c>
      <c r="I58" s="75" t="s">
        <v>10</v>
      </c>
    </row>
    <row r="59" spans="1:17" s="245" customFormat="1">
      <c r="A59" s="76" t="s">
        <v>7</v>
      </c>
      <c r="B59" s="232" t="s">
        <v>34</v>
      </c>
      <c r="C59" s="232">
        <v>102</v>
      </c>
      <c r="D59" s="232">
        <v>12028</v>
      </c>
      <c r="E59" s="232">
        <v>192</v>
      </c>
      <c r="F59" s="232">
        <v>105</v>
      </c>
      <c r="G59" s="232">
        <v>312</v>
      </c>
      <c r="H59" s="232" t="s">
        <v>35</v>
      </c>
      <c r="I59" s="75" t="s">
        <v>11</v>
      </c>
    </row>
    <row r="60" spans="1:17" s="245" customFormat="1">
      <c r="A60" s="77" t="s">
        <v>29</v>
      </c>
      <c r="B60" s="232" t="s">
        <v>34</v>
      </c>
      <c r="C60" s="79" t="s">
        <v>48</v>
      </c>
      <c r="D60" s="79" t="s">
        <v>48</v>
      </c>
      <c r="E60" s="288">
        <v>511</v>
      </c>
      <c r="F60" s="348">
        <v>0</v>
      </c>
      <c r="G60" s="348">
        <v>0</v>
      </c>
      <c r="H60" s="232" t="s">
        <v>34</v>
      </c>
      <c r="I60" s="75" t="s">
        <v>30</v>
      </c>
    </row>
    <row r="61" spans="1:17" s="245" customFormat="1">
      <c r="A61" s="69" t="s">
        <v>32</v>
      </c>
      <c r="B61" s="232"/>
      <c r="C61" s="232"/>
      <c r="D61" s="232"/>
      <c r="E61" s="232"/>
      <c r="F61" s="232"/>
      <c r="G61" s="232"/>
      <c r="H61" s="232"/>
      <c r="I61" s="244" t="s">
        <v>33</v>
      </c>
    </row>
    <row r="62" spans="1:17" s="245" customFormat="1">
      <c r="A62" s="76" t="s">
        <v>40</v>
      </c>
      <c r="B62" s="232">
        <f>SUM(B63:B65)</f>
        <v>531</v>
      </c>
      <c r="C62" s="232">
        <v>74</v>
      </c>
      <c r="D62" s="232">
        <f>SUM(D63:D65)</f>
        <v>2995</v>
      </c>
      <c r="E62" s="232">
        <v>275</v>
      </c>
      <c r="F62" s="232">
        <v>313</v>
      </c>
      <c r="G62" s="232">
        <v>383</v>
      </c>
      <c r="H62" s="232" t="s">
        <v>35</v>
      </c>
      <c r="I62" s="75" t="s">
        <v>0</v>
      </c>
    </row>
    <row r="63" spans="1:17" s="245" customFormat="1">
      <c r="A63" s="77" t="s">
        <v>5</v>
      </c>
      <c r="B63" s="232">
        <v>13</v>
      </c>
      <c r="C63" s="232">
        <v>3</v>
      </c>
      <c r="D63" s="232">
        <v>1562</v>
      </c>
      <c r="E63" s="232">
        <v>0</v>
      </c>
      <c r="F63" s="232">
        <v>28</v>
      </c>
      <c r="G63" s="232">
        <v>76</v>
      </c>
      <c r="H63" s="232" t="s">
        <v>35</v>
      </c>
      <c r="I63" s="75" t="s">
        <v>10</v>
      </c>
    </row>
    <row r="64" spans="1:17" s="245" customFormat="1">
      <c r="A64" s="76" t="s">
        <v>7</v>
      </c>
      <c r="B64" s="232">
        <v>11</v>
      </c>
      <c r="C64" s="232">
        <v>2</v>
      </c>
      <c r="D64" s="232">
        <v>1433</v>
      </c>
      <c r="E64" s="232">
        <v>0</v>
      </c>
      <c r="F64" s="232">
        <v>21</v>
      </c>
      <c r="G64" s="232">
        <v>59</v>
      </c>
      <c r="H64" s="232" t="s">
        <v>35</v>
      </c>
      <c r="I64" s="75" t="s">
        <v>11</v>
      </c>
    </row>
    <row r="65" spans="1:9" s="245" customFormat="1">
      <c r="A65" s="77" t="s">
        <v>29</v>
      </c>
      <c r="B65" s="79">
        <v>507</v>
      </c>
      <c r="C65" s="79">
        <v>69</v>
      </c>
      <c r="D65" s="79" t="s">
        <v>48</v>
      </c>
      <c r="E65" s="79">
        <v>275</v>
      </c>
      <c r="F65" s="79">
        <v>264</v>
      </c>
      <c r="G65" s="79">
        <v>248</v>
      </c>
      <c r="H65" s="79" t="s">
        <v>34</v>
      </c>
      <c r="I65" s="75" t="s">
        <v>30</v>
      </c>
    </row>
    <row r="66" spans="1:9" s="245" customFormat="1" ht="15.75">
      <c r="A66" s="12" t="s">
        <v>399</v>
      </c>
      <c r="B66" s="121"/>
      <c r="C66" s="122"/>
      <c r="D66" s="122"/>
      <c r="E66" s="122"/>
      <c r="F66" s="122"/>
      <c r="G66" s="122"/>
      <c r="H66" s="121"/>
      <c r="I66" s="32" t="s">
        <v>400</v>
      </c>
    </row>
    <row r="67" spans="1:9" s="245" customFormat="1">
      <c r="A67" s="69" t="s">
        <v>40</v>
      </c>
      <c r="B67" s="72">
        <f>SUM(B72,B77)</f>
        <v>1091</v>
      </c>
      <c r="C67" s="72">
        <f>SUM(C72,C77)</f>
        <v>280</v>
      </c>
      <c r="D67" s="72">
        <f>SUM(D72,D77)</f>
        <v>27367</v>
      </c>
      <c r="E67" s="72">
        <f>SUM(E72,E77)</f>
        <v>1722</v>
      </c>
      <c r="F67" s="72">
        <f>SUM(F68:F70)</f>
        <v>545</v>
      </c>
      <c r="G67" s="72">
        <v>1001</v>
      </c>
      <c r="H67" s="72">
        <f>SUM(B67:G67)</f>
        <v>32006</v>
      </c>
      <c r="I67" s="244" t="s">
        <v>0</v>
      </c>
    </row>
    <row r="68" spans="1:9" s="245" customFormat="1">
      <c r="A68" s="125" t="s">
        <v>5</v>
      </c>
      <c r="B68" s="72" t="s">
        <v>35</v>
      </c>
      <c r="C68" s="72">
        <f t="shared" ref="C68:E70" si="7">SUM(C73,C78)</f>
        <v>108</v>
      </c>
      <c r="D68" s="72">
        <f t="shared" si="7"/>
        <v>13836</v>
      </c>
      <c r="E68" s="72">
        <f t="shared" si="7"/>
        <v>345</v>
      </c>
      <c r="F68" s="72">
        <v>142</v>
      </c>
      <c r="G68" s="72">
        <v>376</v>
      </c>
      <c r="H68" s="72"/>
      <c r="I68" s="126" t="s">
        <v>10</v>
      </c>
    </row>
    <row r="69" spans="1:9" s="245" customFormat="1">
      <c r="A69" s="127" t="s">
        <v>7</v>
      </c>
      <c r="B69" s="72" t="s">
        <v>34</v>
      </c>
      <c r="C69" s="72">
        <f t="shared" si="7"/>
        <v>104</v>
      </c>
      <c r="D69" s="72">
        <f t="shared" si="7"/>
        <v>13531</v>
      </c>
      <c r="E69" s="72">
        <f t="shared" si="7"/>
        <v>193</v>
      </c>
      <c r="F69" s="72">
        <v>130</v>
      </c>
      <c r="G69" s="72">
        <v>369</v>
      </c>
      <c r="H69" s="72"/>
      <c r="I69" s="126" t="s">
        <v>11</v>
      </c>
    </row>
    <row r="70" spans="1:9" s="245" customFormat="1">
      <c r="A70" s="127" t="s">
        <v>29</v>
      </c>
      <c r="B70" s="72" t="s">
        <v>34</v>
      </c>
      <c r="C70" s="72">
        <f t="shared" si="7"/>
        <v>68</v>
      </c>
      <c r="D70" s="72" t="s">
        <v>48</v>
      </c>
      <c r="E70" s="72">
        <f t="shared" si="7"/>
        <v>1184</v>
      </c>
      <c r="F70" s="72">
        <v>273</v>
      </c>
      <c r="G70" s="72">
        <v>256</v>
      </c>
      <c r="H70" s="72"/>
      <c r="I70" s="134" t="s">
        <v>30</v>
      </c>
    </row>
    <row r="71" spans="1:9" s="245" customFormat="1">
      <c r="A71" s="69" t="s">
        <v>31</v>
      </c>
      <c r="B71" s="232"/>
      <c r="C71" s="232"/>
      <c r="D71" s="232"/>
      <c r="E71" s="72"/>
      <c r="F71" s="232"/>
      <c r="G71" s="232"/>
      <c r="H71" s="232"/>
      <c r="I71" s="244" t="s">
        <v>58</v>
      </c>
    </row>
    <row r="72" spans="1:9" s="245" customFormat="1">
      <c r="A72" s="76" t="s">
        <v>40</v>
      </c>
      <c r="B72" s="232">
        <v>539</v>
      </c>
      <c r="C72" s="232">
        <v>207</v>
      </c>
      <c r="D72" s="232">
        <f>SUM(D73:D75)</f>
        <v>24230</v>
      </c>
      <c r="E72" s="232">
        <v>1395</v>
      </c>
      <c r="F72" s="287">
        <f>SUM(F73:F75)</f>
        <v>223</v>
      </c>
      <c r="G72" s="232">
        <v>606</v>
      </c>
      <c r="H72" s="232"/>
      <c r="I72" s="75" t="s">
        <v>0</v>
      </c>
    </row>
    <row r="73" spans="1:9" s="245" customFormat="1">
      <c r="A73" s="77" t="s">
        <v>5</v>
      </c>
      <c r="B73" s="232" t="s">
        <v>35</v>
      </c>
      <c r="C73" s="232">
        <v>105</v>
      </c>
      <c r="D73" s="232">
        <v>12229</v>
      </c>
      <c r="E73" s="232">
        <v>345</v>
      </c>
      <c r="F73" s="232">
        <f>54+30+30</f>
        <v>114</v>
      </c>
      <c r="G73" s="232">
        <v>297</v>
      </c>
      <c r="H73" s="232"/>
      <c r="I73" s="75" t="s">
        <v>10</v>
      </c>
    </row>
    <row r="74" spans="1:9" s="245" customFormat="1">
      <c r="A74" s="76" t="s">
        <v>7</v>
      </c>
      <c r="B74" s="232" t="s">
        <v>34</v>
      </c>
      <c r="C74" s="232">
        <v>102</v>
      </c>
      <c r="D74" s="232">
        <v>12001</v>
      </c>
      <c r="E74" s="232">
        <v>193</v>
      </c>
      <c r="F74" s="232">
        <f>52+29+28</f>
        <v>109</v>
      </c>
      <c r="G74" s="232">
        <v>309</v>
      </c>
      <c r="H74" s="232"/>
      <c r="I74" s="75" t="s">
        <v>11</v>
      </c>
    </row>
    <row r="75" spans="1:9" s="245" customFormat="1">
      <c r="A75" s="77" t="s">
        <v>29</v>
      </c>
      <c r="B75" s="232" t="s">
        <v>34</v>
      </c>
      <c r="C75" s="79" t="s">
        <v>48</v>
      </c>
      <c r="D75" s="79" t="s">
        <v>48</v>
      </c>
      <c r="E75" s="288">
        <v>857</v>
      </c>
      <c r="F75" s="348">
        <v>0</v>
      </c>
      <c r="G75" s="348">
        <v>0</v>
      </c>
      <c r="H75" s="232"/>
      <c r="I75" s="75" t="s">
        <v>30</v>
      </c>
    </row>
    <row r="76" spans="1:9" s="245" customFormat="1">
      <c r="A76" s="69" t="s">
        <v>32</v>
      </c>
      <c r="B76" s="232"/>
      <c r="C76" s="232"/>
      <c r="D76" s="232"/>
      <c r="E76" s="232"/>
      <c r="G76" s="232"/>
      <c r="H76" s="232"/>
      <c r="I76" s="244" t="s">
        <v>33</v>
      </c>
    </row>
    <row r="77" spans="1:9" s="245" customFormat="1">
      <c r="A77" s="76" t="s">
        <v>40</v>
      </c>
      <c r="B77" s="232">
        <f>SUM(B78:B80)</f>
        <v>552</v>
      </c>
      <c r="C77" s="232">
        <v>73</v>
      </c>
      <c r="D77" s="232">
        <f>SUM(D78:D80)</f>
        <v>3137</v>
      </c>
      <c r="E77" s="232">
        <v>327</v>
      </c>
      <c r="F77" s="232">
        <f>F67-F72</f>
        <v>322</v>
      </c>
      <c r="G77" s="232">
        <v>395</v>
      </c>
      <c r="H77" s="232"/>
      <c r="I77" s="75" t="s">
        <v>0</v>
      </c>
    </row>
    <row r="78" spans="1:9" s="245" customFormat="1">
      <c r="A78" s="77" t="s">
        <v>5</v>
      </c>
      <c r="B78" s="232">
        <v>13</v>
      </c>
      <c r="C78" s="232">
        <v>3</v>
      </c>
      <c r="D78" s="232">
        <v>1607</v>
      </c>
      <c r="E78" s="232">
        <v>0</v>
      </c>
      <c r="F78" s="232">
        <f>F68-F73</f>
        <v>28</v>
      </c>
      <c r="G78" s="232">
        <v>79</v>
      </c>
      <c r="H78" s="232"/>
      <c r="I78" s="75" t="s">
        <v>10</v>
      </c>
    </row>
    <row r="79" spans="1:9" s="245" customFormat="1">
      <c r="A79" s="76" t="s">
        <v>7</v>
      </c>
      <c r="B79" s="232">
        <v>9</v>
      </c>
      <c r="C79" s="232">
        <v>2</v>
      </c>
      <c r="D79" s="232">
        <v>1530</v>
      </c>
      <c r="E79" s="232">
        <v>0</v>
      </c>
      <c r="F79" s="232">
        <f>F69-F74</f>
        <v>21</v>
      </c>
      <c r="G79" s="232">
        <v>60</v>
      </c>
      <c r="H79" s="232"/>
      <c r="I79" s="75" t="s">
        <v>11</v>
      </c>
    </row>
    <row r="80" spans="1:9" s="245" customFormat="1">
      <c r="A80" s="77" t="s">
        <v>29</v>
      </c>
      <c r="B80" s="79">
        <v>530</v>
      </c>
      <c r="C80" s="79">
        <v>68</v>
      </c>
      <c r="D80" s="79" t="s">
        <v>48</v>
      </c>
      <c r="E80" s="79">
        <v>327</v>
      </c>
      <c r="F80" s="79">
        <v>273</v>
      </c>
      <c r="G80" s="79">
        <v>256</v>
      </c>
      <c r="H80" s="79"/>
      <c r="I80" s="75" t="s">
        <v>30</v>
      </c>
    </row>
    <row r="81" spans="1:9" s="245" customFormat="1" ht="15.75">
      <c r="A81" s="12" t="s">
        <v>406</v>
      </c>
      <c r="B81" s="121"/>
      <c r="C81" s="122"/>
      <c r="D81" s="122"/>
      <c r="E81" s="122"/>
      <c r="F81" s="122"/>
      <c r="G81" s="122"/>
      <c r="H81" s="121"/>
      <c r="I81" s="32" t="s">
        <v>407</v>
      </c>
    </row>
    <row r="82" spans="1:9" s="245" customFormat="1">
      <c r="A82" s="69" t="s">
        <v>40</v>
      </c>
      <c r="B82" s="72"/>
      <c r="C82" s="72"/>
      <c r="D82" s="72">
        <f>SUM(D87,D92)</f>
        <v>27353</v>
      </c>
      <c r="E82" s="72"/>
      <c r="F82" s="72">
        <f>SUM(F87,F92)</f>
        <v>570</v>
      </c>
      <c r="G82" s="72"/>
      <c r="H82" s="72"/>
      <c r="I82" s="244" t="s">
        <v>0</v>
      </c>
    </row>
    <row r="83" spans="1:9" s="245" customFormat="1">
      <c r="A83" s="125" t="s">
        <v>5</v>
      </c>
      <c r="B83" s="72"/>
      <c r="C83" s="72"/>
      <c r="D83" s="72">
        <f t="shared" ref="D83:D84" si="8">SUM(D88,D93)</f>
        <v>13783</v>
      </c>
      <c r="E83" s="72"/>
      <c r="F83" s="72">
        <v>143</v>
      </c>
      <c r="G83" s="72"/>
      <c r="H83" s="72"/>
      <c r="I83" s="126" t="s">
        <v>10</v>
      </c>
    </row>
    <row r="84" spans="1:9" s="245" customFormat="1">
      <c r="A84" s="127" t="s">
        <v>7</v>
      </c>
      <c r="B84" s="72"/>
      <c r="C84" s="72"/>
      <c r="D84" s="72">
        <f t="shared" si="8"/>
        <v>13570</v>
      </c>
      <c r="E84" s="72"/>
      <c r="F84" s="72">
        <v>132</v>
      </c>
      <c r="G84" s="72"/>
      <c r="H84" s="72"/>
      <c r="I84" s="126" t="s">
        <v>11</v>
      </c>
    </row>
    <row r="85" spans="1:9" s="245" customFormat="1">
      <c r="A85" s="127" t="s">
        <v>29</v>
      </c>
      <c r="B85" s="72"/>
      <c r="C85" s="72"/>
      <c r="D85" s="72" t="s">
        <v>48</v>
      </c>
      <c r="E85" s="72"/>
      <c r="F85" s="72">
        <v>295</v>
      </c>
      <c r="G85" s="72"/>
      <c r="H85" s="72"/>
      <c r="I85" s="134" t="s">
        <v>30</v>
      </c>
    </row>
    <row r="86" spans="1:9" s="245" customFormat="1">
      <c r="A86" s="69" t="s">
        <v>31</v>
      </c>
      <c r="B86" s="232"/>
      <c r="C86" s="232"/>
      <c r="D86" s="232"/>
      <c r="E86" s="232"/>
      <c r="F86" s="232"/>
      <c r="G86" s="232"/>
      <c r="H86" s="232"/>
      <c r="I86" s="244" t="s">
        <v>58</v>
      </c>
    </row>
    <row r="87" spans="1:9" s="245" customFormat="1">
      <c r="A87" s="76" t="s">
        <v>40</v>
      </c>
      <c r="B87" s="232"/>
      <c r="C87" s="232"/>
      <c r="D87" s="232">
        <f>SUM(D88:D90)</f>
        <v>24235</v>
      </c>
      <c r="E87" s="232"/>
      <c r="F87" s="232">
        <f>SUM(F88:F90)</f>
        <v>229</v>
      </c>
      <c r="G87" s="232"/>
      <c r="H87" s="232"/>
      <c r="I87" s="75" t="s">
        <v>0</v>
      </c>
    </row>
    <row r="88" spans="1:9" s="245" customFormat="1">
      <c r="A88" s="77" t="s">
        <v>5</v>
      </c>
      <c r="B88" s="232"/>
      <c r="C88" s="232"/>
      <c r="D88" s="232">
        <v>12202</v>
      </c>
      <c r="E88" s="232"/>
      <c r="F88" s="232">
        <v>118</v>
      </c>
      <c r="G88" s="232"/>
      <c r="H88" s="232"/>
      <c r="I88" s="75" t="s">
        <v>10</v>
      </c>
    </row>
    <row r="89" spans="1:9" s="245" customFormat="1">
      <c r="A89" s="76" t="s">
        <v>7</v>
      </c>
      <c r="B89" s="232"/>
      <c r="C89" s="232"/>
      <c r="D89" s="232">
        <v>12033</v>
      </c>
      <c r="E89" s="232"/>
      <c r="F89" s="232">
        <v>111</v>
      </c>
      <c r="G89" s="232"/>
      <c r="H89" s="232"/>
      <c r="I89" s="75" t="s">
        <v>11</v>
      </c>
    </row>
    <row r="90" spans="1:9" s="245" customFormat="1">
      <c r="A90" s="77" t="s">
        <v>29</v>
      </c>
      <c r="B90" s="232"/>
      <c r="C90" s="79"/>
      <c r="D90" s="79" t="s">
        <v>48</v>
      </c>
      <c r="E90" s="288"/>
      <c r="F90" s="348">
        <v>0</v>
      </c>
      <c r="G90" s="348"/>
      <c r="H90" s="232"/>
      <c r="I90" s="75" t="s">
        <v>30</v>
      </c>
    </row>
    <row r="91" spans="1:9" s="245" customFormat="1">
      <c r="A91" s="69" t="s">
        <v>32</v>
      </c>
      <c r="B91" s="232"/>
      <c r="C91" s="232"/>
      <c r="D91" s="232"/>
      <c r="E91" s="232"/>
      <c r="F91" s="232"/>
      <c r="G91" s="232"/>
      <c r="H91" s="232"/>
      <c r="I91" s="244" t="s">
        <v>33</v>
      </c>
    </row>
    <row r="92" spans="1:9" s="245" customFormat="1">
      <c r="A92" s="76" t="s">
        <v>40</v>
      </c>
      <c r="B92" s="232"/>
      <c r="C92" s="232"/>
      <c r="D92" s="232">
        <f>SUM(D93:D95)</f>
        <v>3118</v>
      </c>
      <c r="E92" s="232"/>
      <c r="F92" s="232">
        <f>SUM(F93:F95)</f>
        <v>341</v>
      </c>
      <c r="G92" s="232"/>
      <c r="H92" s="232"/>
      <c r="I92" s="75" t="s">
        <v>0</v>
      </c>
    </row>
    <row r="93" spans="1:9" s="245" customFormat="1">
      <c r="A93" s="77" t="s">
        <v>5</v>
      </c>
      <c r="B93" s="232"/>
      <c r="C93" s="232"/>
      <c r="D93" s="232">
        <v>1581</v>
      </c>
      <c r="E93" s="232"/>
      <c r="F93" s="232">
        <f>F83-F88</f>
        <v>25</v>
      </c>
      <c r="G93" s="232"/>
      <c r="H93" s="232"/>
      <c r="I93" s="75" t="s">
        <v>10</v>
      </c>
    </row>
    <row r="94" spans="1:9" s="245" customFormat="1">
      <c r="A94" s="76" t="s">
        <v>7</v>
      </c>
      <c r="B94" s="232"/>
      <c r="C94" s="232"/>
      <c r="D94" s="232">
        <v>1537</v>
      </c>
      <c r="E94" s="232"/>
      <c r="F94" s="232">
        <f>F84-F89</f>
        <v>21</v>
      </c>
      <c r="G94" s="232"/>
      <c r="H94" s="232"/>
      <c r="I94" s="75" t="s">
        <v>11</v>
      </c>
    </row>
    <row r="95" spans="1:9" s="245" customFormat="1" ht="15.75" thickBot="1">
      <c r="A95" s="80" t="s">
        <v>29</v>
      </c>
      <c r="B95" s="81"/>
      <c r="C95" s="81"/>
      <c r="D95" s="81" t="s">
        <v>48</v>
      </c>
      <c r="E95" s="81"/>
      <c r="F95" s="81">
        <v>295</v>
      </c>
      <c r="G95" s="81"/>
      <c r="H95" s="81"/>
      <c r="I95" s="138" t="s">
        <v>30</v>
      </c>
    </row>
    <row r="96" spans="1:9" s="245" customFormat="1" ht="15.75" thickTop="1">
      <c r="A96" s="77"/>
      <c r="B96" s="79"/>
      <c r="C96" s="79"/>
      <c r="D96" s="79"/>
      <c r="E96" s="79"/>
      <c r="F96" s="79"/>
      <c r="G96" s="79"/>
      <c r="H96" s="79"/>
      <c r="I96" s="75"/>
    </row>
    <row r="97" spans="1:11" s="253" customFormat="1" ht="30" customHeight="1">
      <c r="A97" s="228" t="s">
        <v>362</v>
      </c>
      <c r="B97" s="228"/>
      <c r="C97" s="228"/>
      <c r="D97" s="228"/>
      <c r="E97" s="228"/>
      <c r="F97" s="228"/>
      <c r="G97" s="228"/>
      <c r="H97" s="228"/>
      <c r="I97" s="228"/>
      <c r="K97" s="225"/>
    </row>
    <row r="98" spans="1:11" s="254" customFormat="1" ht="30" customHeight="1">
      <c r="A98" s="229" t="s">
        <v>363</v>
      </c>
      <c r="B98" s="229"/>
      <c r="C98" s="229"/>
      <c r="D98" s="229"/>
      <c r="E98" s="229"/>
      <c r="F98" s="229"/>
      <c r="G98" s="229"/>
      <c r="H98" s="229"/>
      <c r="I98" s="229"/>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82" orientation="portrait" r:id="rId1"/>
  <rowBreaks count="2" manualBreakCount="2">
    <brk id="35" max="8" man="1"/>
    <brk id="96" max="8" man="1"/>
  </rowBreaks>
  <colBreaks count="1" manualBreakCount="1">
    <brk id="11"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rightToLeft="1" view="pageBreakPreview" zoomScaleNormal="100" zoomScaleSheetLayoutView="100" workbookViewId="0">
      <selection activeCell="C26" sqref="C26"/>
    </sheetView>
  </sheetViews>
  <sheetFormatPr defaultRowHeight="15"/>
  <cols>
    <col min="1" max="1" width="13.7109375" customWidth="1"/>
    <col min="2" max="7" width="9.7109375" customWidth="1"/>
    <col min="8" max="8" width="12.7109375" customWidth="1"/>
    <col min="9" max="9" width="13.7109375" customWidth="1"/>
  </cols>
  <sheetData>
    <row r="1" spans="1:22" s="253" customFormat="1" ht="17.25">
      <c r="A1" s="228" t="s">
        <v>139</v>
      </c>
      <c r="B1" s="228"/>
      <c r="C1" s="228"/>
      <c r="D1" s="228"/>
      <c r="E1" s="228"/>
      <c r="F1" s="228"/>
      <c r="G1" s="228"/>
      <c r="H1" s="228"/>
      <c r="I1" s="228"/>
      <c r="K1" s="225"/>
      <c r="L1" s="225"/>
      <c r="M1" s="225"/>
    </row>
    <row r="2" spans="1:22" s="254" customFormat="1" ht="15.75">
      <c r="A2" s="229" t="s">
        <v>280</v>
      </c>
      <c r="B2" s="229"/>
      <c r="C2" s="229"/>
      <c r="D2" s="229"/>
      <c r="E2" s="229"/>
      <c r="F2" s="229"/>
      <c r="G2" s="229"/>
      <c r="H2" s="229"/>
      <c r="I2" s="229"/>
      <c r="M2" s="227"/>
      <c r="N2" s="255"/>
    </row>
    <row r="3" spans="1:22" ht="18.75">
      <c r="A3" s="10" t="s">
        <v>36</v>
      </c>
      <c r="B3" s="9"/>
      <c r="C3" s="4"/>
      <c r="D3" s="4"/>
      <c r="E3" s="8"/>
      <c r="F3" s="5"/>
      <c r="G3" s="5"/>
      <c r="H3" s="5"/>
      <c r="I3" s="11" t="s">
        <v>37</v>
      </c>
    </row>
    <row r="4" spans="1:22" ht="24" customHeight="1">
      <c r="A4" s="439" t="s">
        <v>15</v>
      </c>
      <c r="B4" s="215" t="s">
        <v>46</v>
      </c>
      <c r="C4" s="215" t="s">
        <v>45</v>
      </c>
      <c r="D4" s="215" t="s">
        <v>44</v>
      </c>
      <c r="E4" s="215" t="s">
        <v>43</v>
      </c>
      <c r="F4" s="215" t="s">
        <v>42</v>
      </c>
      <c r="G4" s="215" t="s">
        <v>41</v>
      </c>
      <c r="H4" s="440" t="s">
        <v>309</v>
      </c>
      <c r="I4" s="444" t="s">
        <v>16</v>
      </c>
    </row>
    <row r="5" spans="1:22" ht="24" customHeight="1">
      <c r="A5" s="439"/>
      <c r="B5" s="216" t="s">
        <v>38</v>
      </c>
      <c r="C5" s="216" t="s">
        <v>17</v>
      </c>
      <c r="D5" s="216" t="s">
        <v>39</v>
      </c>
      <c r="E5" s="216" t="s">
        <v>18</v>
      </c>
      <c r="F5" s="216" t="s">
        <v>19</v>
      </c>
      <c r="G5" s="216" t="s">
        <v>20</v>
      </c>
      <c r="H5" s="440"/>
      <c r="I5" s="444"/>
    </row>
    <row r="6" spans="1:22" ht="15.75">
      <c r="A6" s="12" t="s">
        <v>13</v>
      </c>
      <c r="B6" s="122"/>
      <c r="C6" s="122"/>
      <c r="D6" s="122"/>
      <c r="E6" s="122"/>
      <c r="F6" s="122"/>
      <c r="G6" s="122"/>
      <c r="H6" s="122"/>
      <c r="I6" s="31" t="s">
        <v>2</v>
      </c>
    </row>
    <row r="7" spans="1:22" s="245" customFormat="1">
      <c r="A7" s="69" t="s">
        <v>40</v>
      </c>
      <c r="B7" s="72">
        <v>74</v>
      </c>
      <c r="C7" s="72">
        <v>16</v>
      </c>
      <c r="D7" s="72">
        <v>2978</v>
      </c>
      <c r="E7" s="72">
        <v>207</v>
      </c>
      <c r="F7" s="72">
        <v>20</v>
      </c>
      <c r="G7" s="72">
        <v>93</v>
      </c>
      <c r="H7" s="72">
        <f>SUM(B7:G7)</f>
        <v>3388</v>
      </c>
      <c r="I7" s="244" t="s">
        <v>0</v>
      </c>
      <c r="O7" s="18"/>
      <c r="P7" s="18" t="s">
        <v>51</v>
      </c>
      <c r="Q7" s="18" t="s">
        <v>45</v>
      </c>
      <c r="R7" s="18" t="s">
        <v>44</v>
      </c>
      <c r="S7" s="18" t="s">
        <v>52</v>
      </c>
      <c r="T7" s="18" t="s">
        <v>53</v>
      </c>
      <c r="U7" s="18" t="s">
        <v>41</v>
      </c>
      <c r="V7" s="18" t="s">
        <v>61</v>
      </c>
    </row>
    <row r="8" spans="1:22" s="245" customFormat="1">
      <c r="A8" s="76" t="s">
        <v>5</v>
      </c>
      <c r="B8" s="232" t="s">
        <v>34</v>
      </c>
      <c r="C8" s="232" t="s">
        <v>34</v>
      </c>
      <c r="D8" s="232">
        <v>765</v>
      </c>
      <c r="E8" s="232">
        <v>16</v>
      </c>
      <c r="F8" s="232">
        <v>14</v>
      </c>
      <c r="G8" s="232">
        <v>46</v>
      </c>
      <c r="H8" s="72" t="s">
        <v>35</v>
      </c>
      <c r="I8" s="135" t="s">
        <v>10</v>
      </c>
      <c r="O8" s="18"/>
      <c r="P8" s="289" t="s">
        <v>38</v>
      </c>
      <c r="Q8" s="22" t="s">
        <v>17</v>
      </c>
      <c r="R8" s="22" t="s">
        <v>39</v>
      </c>
      <c r="S8" s="22" t="s">
        <v>18</v>
      </c>
      <c r="T8" s="22" t="s">
        <v>19</v>
      </c>
      <c r="U8" s="22" t="s">
        <v>20</v>
      </c>
      <c r="V8" s="22" t="s">
        <v>55</v>
      </c>
    </row>
    <row r="9" spans="1:22" s="245" customFormat="1">
      <c r="A9" s="77" t="s">
        <v>7</v>
      </c>
      <c r="B9" s="232" t="s">
        <v>34</v>
      </c>
      <c r="C9" s="232" t="s">
        <v>34</v>
      </c>
      <c r="D9" s="232">
        <v>2213</v>
      </c>
      <c r="E9" s="232">
        <v>160</v>
      </c>
      <c r="F9" s="232">
        <v>6</v>
      </c>
      <c r="G9" s="232">
        <v>47</v>
      </c>
      <c r="H9" s="72" t="s">
        <v>35</v>
      </c>
      <c r="I9" s="135" t="s">
        <v>11</v>
      </c>
      <c r="O9" s="262" t="s">
        <v>13</v>
      </c>
      <c r="P9" s="353">
        <v>-5.1282051282051277</v>
      </c>
      <c r="Q9" s="353">
        <v>-40.74074074074074</v>
      </c>
      <c r="R9" s="353">
        <v>-3.4683954619124795</v>
      </c>
      <c r="S9" s="353">
        <v>-10.775862068965516</v>
      </c>
      <c r="T9" s="354">
        <v>42.857142857142854</v>
      </c>
      <c r="U9" s="354">
        <v>4.4943820224719104</v>
      </c>
      <c r="V9" s="353">
        <v>-3.8865248226950353</v>
      </c>
    </row>
    <row r="10" spans="1:22" s="245" customFormat="1">
      <c r="A10" s="76" t="s">
        <v>29</v>
      </c>
      <c r="B10" s="232" t="s">
        <v>34</v>
      </c>
      <c r="C10" s="232" t="s">
        <v>48</v>
      </c>
      <c r="D10" s="232" t="s">
        <v>48</v>
      </c>
      <c r="E10" s="232">
        <v>34</v>
      </c>
      <c r="F10" s="232" t="s">
        <v>49</v>
      </c>
      <c r="G10" s="232" t="s">
        <v>49</v>
      </c>
      <c r="H10" s="281"/>
      <c r="I10" s="135" t="s">
        <v>30</v>
      </c>
      <c r="O10" s="262" t="s">
        <v>14</v>
      </c>
      <c r="P10" s="354">
        <v>1.3513513513513513</v>
      </c>
      <c r="Q10" s="354">
        <v>25</v>
      </c>
      <c r="R10" s="353">
        <v>-15.748824714573539</v>
      </c>
      <c r="S10" s="353">
        <v>-28.502415458937197</v>
      </c>
      <c r="T10" s="354">
        <v>20</v>
      </c>
      <c r="U10" s="354">
        <v>0</v>
      </c>
      <c r="V10" s="353">
        <v>-15.318772136953957</v>
      </c>
    </row>
    <row r="11" spans="1:22" ht="15.75">
      <c r="A11" s="404" t="s">
        <v>14</v>
      </c>
      <c r="B11" s="122"/>
      <c r="C11" s="122"/>
      <c r="D11" s="122"/>
      <c r="E11" s="122"/>
      <c r="F11" s="122"/>
      <c r="G11" s="122"/>
      <c r="H11" s="122"/>
      <c r="I11" s="32" t="s">
        <v>3</v>
      </c>
      <c r="O11" s="52" t="s">
        <v>21</v>
      </c>
      <c r="P11" s="355">
        <v>0</v>
      </c>
      <c r="Q11" s="355">
        <v>10</v>
      </c>
      <c r="R11" s="355">
        <v>12.395376644081308</v>
      </c>
      <c r="S11" s="356">
        <v>-57.432432432432435</v>
      </c>
      <c r="T11" s="355">
        <v>12.5</v>
      </c>
      <c r="U11" s="356">
        <v>-8.6021505376344098</v>
      </c>
      <c r="V11" s="357">
        <v>7.772743116068316</v>
      </c>
    </row>
    <row r="12" spans="1:22" s="245" customFormat="1">
      <c r="A12" s="69" t="s">
        <v>40</v>
      </c>
      <c r="B12" s="72">
        <v>75</v>
      </c>
      <c r="C12" s="72">
        <v>20</v>
      </c>
      <c r="D12" s="72">
        <v>2509</v>
      </c>
      <c r="E12" s="72">
        <v>148</v>
      </c>
      <c r="F12" s="72">
        <v>24</v>
      </c>
      <c r="G12" s="72">
        <v>93</v>
      </c>
      <c r="H12" s="72">
        <f>SUM(B12:G12)</f>
        <v>2869</v>
      </c>
      <c r="I12" s="244" t="s">
        <v>0</v>
      </c>
      <c r="O12" s="262" t="s">
        <v>252</v>
      </c>
      <c r="P12" s="358">
        <f>((B22-B17)/(B17))*100</f>
        <v>-4</v>
      </c>
      <c r="Q12" s="358">
        <f t="shared" ref="Q12:V12" si="0">((C22-C17)/(C17))*100</f>
        <v>0</v>
      </c>
      <c r="R12" s="358">
        <f t="shared" si="0"/>
        <v>-26.879432624113477</v>
      </c>
      <c r="S12" s="358">
        <f t="shared" si="0"/>
        <v>-23.809523809523807</v>
      </c>
      <c r="T12" s="358">
        <f t="shared" si="0"/>
        <v>11.111111111111111</v>
      </c>
      <c r="U12" s="358">
        <f t="shared" si="0"/>
        <v>3.5294117647058822</v>
      </c>
      <c r="V12" s="358">
        <f t="shared" si="0"/>
        <v>-24.902975420439844</v>
      </c>
    </row>
    <row r="13" spans="1:22" s="245" customFormat="1">
      <c r="A13" s="76" t="s">
        <v>5</v>
      </c>
      <c r="B13" s="232" t="s">
        <v>34</v>
      </c>
      <c r="C13" s="232">
        <v>7</v>
      </c>
      <c r="D13" s="232">
        <v>821</v>
      </c>
      <c r="E13" s="232">
        <v>5</v>
      </c>
      <c r="F13" s="232">
        <v>18</v>
      </c>
      <c r="G13" s="232">
        <v>45</v>
      </c>
      <c r="H13" s="72" t="s">
        <v>35</v>
      </c>
      <c r="I13" s="135" t="s">
        <v>10</v>
      </c>
    </row>
    <row r="14" spans="1:22" s="245" customFormat="1">
      <c r="A14" s="77" t="s">
        <v>7</v>
      </c>
      <c r="B14" s="232" t="s">
        <v>34</v>
      </c>
      <c r="C14" s="232">
        <v>13</v>
      </c>
      <c r="D14" s="232">
        <v>1688</v>
      </c>
      <c r="E14" s="232">
        <v>129</v>
      </c>
      <c r="F14" s="232">
        <v>6</v>
      </c>
      <c r="G14" s="232">
        <v>48</v>
      </c>
      <c r="H14" s="72" t="s">
        <v>35</v>
      </c>
      <c r="I14" s="135" t="s">
        <v>11</v>
      </c>
    </row>
    <row r="15" spans="1:22" s="245" customFormat="1">
      <c r="A15" s="76" t="s">
        <v>29</v>
      </c>
      <c r="B15" s="232" t="s">
        <v>34</v>
      </c>
      <c r="C15" s="232" t="s">
        <v>48</v>
      </c>
      <c r="D15" s="232" t="s">
        <v>48</v>
      </c>
      <c r="E15" s="232">
        <v>14</v>
      </c>
      <c r="F15" s="232" t="s">
        <v>49</v>
      </c>
      <c r="G15" s="232" t="s">
        <v>49</v>
      </c>
      <c r="H15" s="281"/>
      <c r="I15" s="135" t="s">
        <v>30</v>
      </c>
    </row>
    <row r="16" spans="1:22" ht="15.75">
      <c r="A16" s="12" t="s">
        <v>21</v>
      </c>
      <c r="B16" s="122"/>
      <c r="C16" s="122"/>
      <c r="D16" s="122"/>
      <c r="E16" s="122"/>
      <c r="F16" s="122"/>
      <c r="G16" s="122"/>
      <c r="H16" s="122"/>
      <c r="I16" s="32" t="s">
        <v>22</v>
      </c>
    </row>
    <row r="17" spans="1:9" s="245" customFormat="1">
      <c r="A17" s="69" t="s">
        <v>40</v>
      </c>
      <c r="B17" s="72">
        <v>75</v>
      </c>
      <c r="C17" s="72">
        <v>22</v>
      </c>
      <c r="D17" s="72">
        <v>2820</v>
      </c>
      <c r="E17" s="72">
        <v>63</v>
      </c>
      <c r="F17" s="72">
        <v>27</v>
      </c>
      <c r="G17" s="72">
        <v>85</v>
      </c>
      <c r="H17" s="72">
        <f>SUM(B17:G17)</f>
        <v>3092</v>
      </c>
      <c r="I17" s="244" t="s">
        <v>0</v>
      </c>
    </row>
    <row r="18" spans="1:9" s="245" customFormat="1">
      <c r="A18" s="77" t="s">
        <v>5</v>
      </c>
      <c r="B18" s="232" t="s">
        <v>34</v>
      </c>
      <c r="C18" s="232">
        <v>7</v>
      </c>
      <c r="D18" s="232">
        <v>856</v>
      </c>
      <c r="E18" s="232">
        <v>5</v>
      </c>
      <c r="F18" s="232">
        <v>16</v>
      </c>
      <c r="G18" s="232">
        <v>42</v>
      </c>
      <c r="H18" s="72" t="s">
        <v>35</v>
      </c>
      <c r="I18" s="135" t="s">
        <v>10</v>
      </c>
    </row>
    <row r="19" spans="1:9" s="245" customFormat="1">
      <c r="A19" s="76" t="s">
        <v>7</v>
      </c>
      <c r="B19" s="232" t="s">
        <v>34</v>
      </c>
      <c r="C19" s="232">
        <v>15</v>
      </c>
      <c r="D19" s="232">
        <v>1964</v>
      </c>
      <c r="E19" s="232">
        <v>51</v>
      </c>
      <c r="F19" s="232">
        <v>11</v>
      </c>
      <c r="G19" s="232">
        <v>43</v>
      </c>
      <c r="H19" s="72" t="s">
        <v>35</v>
      </c>
      <c r="I19" s="135" t="s">
        <v>11</v>
      </c>
    </row>
    <row r="20" spans="1:9" s="245" customFormat="1">
      <c r="A20" s="77" t="s">
        <v>29</v>
      </c>
      <c r="B20" s="79" t="s">
        <v>34</v>
      </c>
      <c r="C20" s="79" t="s">
        <v>48</v>
      </c>
      <c r="D20" s="79" t="s">
        <v>48</v>
      </c>
      <c r="E20" s="79">
        <v>7</v>
      </c>
      <c r="F20" s="79" t="s">
        <v>49</v>
      </c>
      <c r="G20" s="79" t="s">
        <v>49</v>
      </c>
      <c r="H20" s="74" t="s">
        <v>35</v>
      </c>
      <c r="I20" s="135" t="s">
        <v>30</v>
      </c>
    </row>
    <row r="21" spans="1:9" ht="15.75">
      <c r="A21" s="12" t="s">
        <v>252</v>
      </c>
      <c r="B21" s="122"/>
      <c r="C21" s="122"/>
      <c r="D21" s="122"/>
      <c r="E21" s="122"/>
      <c r="F21" s="122"/>
      <c r="G21" s="122"/>
      <c r="H21" s="122"/>
      <c r="I21" s="32" t="s">
        <v>251</v>
      </c>
    </row>
    <row r="22" spans="1:9" s="245" customFormat="1">
      <c r="A22" s="69" t="s">
        <v>40</v>
      </c>
      <c r="B22" s="72">
        <v>72</v>
      </c>
      <c r="C22" s="72">
        <v>22</v>
      </c>
      <c r="D22" s="72">
        <f>SUM(D23:D24)</f>
        <v>2062</v>
      </c>
      <c r="E22" s="72">
        <v>48</v>
      </c>
      <c r="F22" s="72">
        <v>30</v>
      </c>
      <c r="G22" s="72">
        <v>88</v>
      </c>
      <c r="H22" s="72">
        <f>SUM(B22:G22)</f>
        <v>2322</v>
      </c>
      <c r="I22" s="244" t="s">
        <v>0</v>
      </c>
    </row>
    <row r="23" spans="1:9" s="245" customFormat="1">
      <c r="A23" s="77" t="s">
        <v>5</v>
      </c>
      <c r="B23" s="232" t="s">
        <v>35</v>
      </c>
      <c r="C23" s="232">
        <v>7</v>
      </c>
      <c r="D23" s="232">
        <v>754</v>
      </c>
      <c r="E23" s="232">
        <v>6</v>
      </c>
      <c r="F23" s="232">
        <v>16</v>
      </c>
      <c r="G23" s="232">
        <v>42</v>
      </c>
      <c r="H23" s="72" t="s">
        <v>34</v>
      </c>
      <c r="I23" s="135" t="s">
        <v>10</v>
      </c>
    </row>
    <row r="24" spans="1:9" s="245" customFormat="1">
      <c r="A24" s="76" t="s">
        <v>7</v>
      </c>
      <c r="B24" s="232" t="s">
        <v>35</v>
      </c>
      <c r="C24" s="232">
        <v>15</v>
      </c>
      <c r="D24" s="232">
        <v>1308</v>
      </c>
      <c r="E24" s="232">
        <v>42</v>
      </c>
      <c r="F24" s="232">
        <v>14</v>
      </c>
      <c r="G24" s="232">
        <v>46</v>
      </c>
      <c r="H24" s="72" t="s">
        <v>34</v>
      </c>
      <c r="I24" s="135" t="s">
        <v>11</v>
      </c>
    </row>
    <row r="25" spans="1:9" s="245" customFormat="1">
      <c r="A25" s="77" t="s">
        <v>29</v>
      </c>
      <c r="B25" s="79" t="s">
        <v>35</v>
      </c>
      <c r="C25" s="79" t="s">
        <v>48</v>
      </c>
      <c r="D25" s="79" t="s">
        <v>48</v>
      </c>
      <c r="E25" s="388">
        <v>0</v>
      </c>
      <c r="F25" s="361">
        <v>0</v>
      </c>
      <c r="G25" s="361">
        <v>0</v>
      </c>
      <c r="H25" s="74" t="s">
        <v>34</v>
      </c>
      <c r="I25" s="135" t="s">
        <v>30</v>
      </c>
    </row>
    <row r="26" spans="1:9" s="245" customFormat="1" ht="15.75">
      <c r="A26" s="12" t="s">
        <v>399</v>
      </c>
      <c r="B26" s="122"/>
      <c r="C26" s="122"/>
      <c r="D26" s="122"/>
      <c r="E26" s="122"/>
      <c r="F26" s="122"/>
      <c r="G26" s="122"/>
      <c r="H26" s="122"/>
      <c r="I26" s="32" t="s">
        <v>400</v>
      </c>
    </row>
    <row r="27" spans="1:9" s="245" customFormat="1">
      <c r="A27" s="69" t="s">
        <v>40</v>
      </c>
      <c r="B27" s="72">
        <v>71</v>
      </c>
      <c r="C27" s="72"/>
      <c r="D27" s="72">
        <f>SUM(D28:D30)</f>
        <v>1956</v>
      </c>
      <c r="E27" s="72">
        <v>25</v>
      </c>
      <c r="F27" s="72">
        <f>SUM(F28:F30)</f>
        <v>33</v>
      </c>
      <c r="G27" s="72">
        <v>84</v>
      </c>
      <c r="H27" s="72"/>
      <c r="I27" s="244" t="s">
        <v>0</v>
      </c>
    </row>
    <row r="28" spans="1:9" s="245" customFormat="1">
      <c r="A28" s="77" t="s">
        <v>5</v>
      </c>
      <c r="B28" s="232" t="s">
        <v>34</v>
      </c>
      <c r="C28" s="232"/>
      <c r="D28" s="232">
        <v>695</v>
      </c>
      <c r="E28" s="232">
        <v>12</v>
      </c>
      <c r="F28" s="232">
        <v>16</v>
      </c>
      <c r="G28" s="232">
        <v>38</v>
      </c>
      <c r="H28" s="72"/>
      <c r="I28" s="135" t="s">
        <v>10</v>
      </c>
    </row>
    <row r="29" spans="1:9" s="245" customFormat="1">
      <c r="A29" s="76" t="s">
        <v>7</v>
      </c>
      <c r="B29" s="232" t="s">
        <v>34</v>
      </c>
      <c r="C29" s="232"/>
      <c r="D29" s="232">
        <v>1261</v>
      </c>
      <c r="E29" s="232">
        <v>13</v>
      </c>
      <c r="F29" s="232">
        <v>17</v>
      </c>
      <c r="G29" s="232">
        <v>46</v>
      </c>
      <c r="H29" s="72"/>
      <c r="I29" s="135" t="s">
        <v>11</v>
      </c>
    </row>
    <row r="30" spans="1:9" s="245" customFormat="1">
      <c r="A30" s="77" t="s">
        <v>29</v>
      </c>
      <c r="B30" s="79" t="s">
        <v>34</v>
      </c>
      <c r="C30" s="79"/>
      <c r="D30" s="79" t="s">
        <v>48</v>
      </c>
      <c r="E30" s="388">
        <v>0</v>
      </c>
      <c r="F30" s="361">
        <v>0</v>
      </c>
      <c r="G30" s="361">
        <v>0</v>
      </c>
      <c r="H30" s="74"/>
      <c r="I30" s="135" t="s">
        <v>30</v>
      </c>
    </row>
    <row r="31" spans="1:9" s="245" customFormat="1" ht="15.75">
      <c r="A31" s="12" t="s">
        <v>406</v>
      </c>
      <c r="B31" s="122"/>
      <c r="C31" s="122"/>
      <c r="D31" s="122"/>
      <c r="E31" s="122"/>
      <c r="F31" s="122"/>
      <c r="G31" s="122"/>
      <c r="H31" s="122"/>
      <c r="I31" s="32" t="s">
        <v>407</v>
      </c>
    </row>
    <row r="32" spans="1:9" s="245" customFormat="1">
      <c r="A32" s="69" t="s">
        <v>40</v>
      </c>
      <c r="B32" s="72"/>
      <c r="C32" s="72"/>
      <c r="D32" s="72"/>
      <c r="E32" s="72"/>
      <c r="F32" s="72">
        <f>SUM(F33:F35)</f>
        <v>23</v>
      </c>
      <c r="G32" s="72"/>
      <c r="H32" s="72"/>
      <c r="I32" s="244" t="s">
        <v>0</v>
      </c>
    </row>
    <row r="33" spans="1:14" s="245" customFormat="1">
      <c r="A33" s="77" t="s">
        <v>5</v>
      </c>
      <c r="B33" s="232"/>
      <c r="C33" s="232"/>
      <c r="D33" s="232"/>
      <c r="E33" s="232"/>
      <c r="F33" s="232">
        <v>8</v>
      </c>
      <c r="G33" s="232"/>
      <c r="H33" s="72"/>
      <c r="I33" s="135" t="s">
        <v>10</v>
      </c>
    </row>
    <row r="34" spans="1:14" s="245" customFormat="1">
      <c r="A34" s="76" t="s">
        <v>7</v>
      </c>
      <c r="B34" s="232"/>
      <c r="C34" s="232"/>
      <c r="D34" s="232"/>
      <c r="E34" s="232"/>
      <c r="F34" s="232">
        <v>15</v>
      </c>
      <c r="G34" s="232"/>
      <c r="H34" s="72"/>
      <c r="I34" s="135" t="s">
        <v>11</v>
      </c>
    </row>
    <row r="35" spans="1:14" s="245" customFormat="1" ht="15.75" thickBot="1">
      <c r="A35" s="80" t="s">
        <v>29</v>
      </c>
      <c r="B35" s="81"/>
      <c r="C35" s="81"/>
      <c r="D35" s="81"/>
      <c r="E35" s="351"/>
      <c r="F35" s="352">
        <v>0</v>
      </c>
      <c r="G35" s="352"/>
      <c r="H35" s="321"/>
      <c r="I35" s="136" t="s">
        <v>30</v>
      </c>
    </row>
    <row r="36" spans="1:14" s="245" customFormat="1" ht="15.75" thickTop="1">
      <c r="A36" s="77"/>
      <c r="B36" s="79"/>
      <c r="C36" s="79"/>
      <c r="D36" s="79"/>
      <c r="E36" s="388"/>
      <c r="F36" s="361"/>
      <c r="G36" s="361"/>
      <c r="H36" s="74"/>
      <c r="I36" s="135"/>
    </row>
    <row r="37" spans="1:14" s="253" customFormat="1" ht="30" customHeight="1">
      <c r="A37" s="228" t="s">
        <v>364</v>
      </c>
      <c r="B37" s="228"/>
      <c r="C37" s="228"/>
      <c r="D37" s="228"/>
      <c r="E37" s="228"/>
      <c r="F37" s="228"/>
      <c r="G37" s="228"/>
      <c r="H37" s="228"/>
      <c r="I37" s="228"/>
      <c r="K37" s="225"/>
      <c r="L37" s="225"/>
      <c r="M37" s="225"/>
    </row>
    <row r="38" spans="1:14" s="254" customFormat="1" ht="30" customHeight="1">
      <c r="A38" s="229" t="s">
        <v>365</v>
      </c>
      <c r="B38" s="229"/>
      <c r="C38" s="229"/>
      <c r="D38" s="229"/>
      <c r="E38" s="229"/>
      <c r="F38" s="229"/>
      <c r="G38" s="229"/>
      <c r="H38" s="229"/>
      <c r="I38" s="229"/>
      <c r="M38" s="227"/>
      <c r="N38" s="25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98" orientation="portrait" r:id="rId1"/>
  <rowBreaks count="1" manualBreakCount="1">
    <brk id="36" max="8" man="1"/>
  </rowBreaks>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rightToLeft="1" view="pageBreakPreview" zoomScaleNormal="100" zoomScaleSheetLayoutView="100" workbookViewId="0">
      <selection activeCell="C27" sqref="C27"/>
    </sheetView>
  </sheetViews>
  <sheetFormatPr defaultRowHeight="15"/>
  <cols>
    <col min="1" max="1" width="47.28515625" customWidth="1"/>
    <col min="2" max="2" width="11.5703125" customWidth="1"/>
    <col min="3" max="3" width="46.7109375" customWidth="1"/>
    <col min="4" max="5" width="20.5703125" customWidth="1"/>
  </cols>
  <sheetData>
    <row r="1" spans="1:3" ht="23.25">
      <c r="A1" s="99" t="s">
        <v>66</v>
      </c>
      <c r="B1" s="99"/>
      <c r="C1" s="100" t="s">
        <v>67</v>
      </c>
    </row>
    <row r="2" spans="1:3" ht="18">
      <c r="A2" s="157" t="s">
        <v>118</v>
      </c>
      <c r="B2" s="157"/>
      <c r="C2" s="188" t="s">
        <v>119</v>
      </c>
    </row>
    <row r="3" spans="1:3" ht="18">
      <c r="A3" s="157" t="s">
        <v>120</v>
      </c>
      <c r="B3" s="157"/>
      <c r="C3" s="188" t="s">
        <v>121</v>
      </c>
    </row>
    <row r="4" spans="1:3" ht="18">
      <c r="A4" s="157" t="s">
        <v>122</v>
      </c>
      <c r="B4" s="157"/>
      <c r="C4" s="188" t="s">
        <v>277</v>
      </c>
    </row>
    <row r="5" spans="1:3" ht="3.75" customHeight="1">
      <c r="A5" s="101"/>
      <c r="B5" s="101"/>
      <c r="C5" s="102"/>
    </row>
    <row r="6" spans="1:3" ht="23.25">
      <c r="A6" s="99" t="s">
        <v>68</v>
      </c>
      <c r="B6" s="99"/>
      <c r="C6" s="100" t="s">
        <v>69</v>
      </c>
    </row>
    <row r="7" spans="1:3" ht="7.5" customHeight="1">
      <c r="A7" s="131"/>
      <c r="B7" s="131"/>
      <c r="C7" s="112"/>
    </row>
    <row r="8" spans="1:3" ht="54">
      <c r="A8" s="334" t="s">
        <v>312</v>
      </c>
      <c r="B8" s="131"/>
      <c r="C8" s="209" t="s">
        <v>325</v>
      </c>
    </row>
    <row r="9" spans="1:3" ht="9.9499999999999993" customHeight="1">
      <c r="A9" s="334"/>
      <c r="B9" s="131"/>
      <c r="C9" s="209"/>
    </row>
    <row r="10" spans="1:3" ht="36">
      <c r="A10" s="334" t="s">
        <v>313</v>
      </c>
      <c r="B10" s="131"/>
      <c r="C10" s="209" t="s">
        <v>324</v>
      </c>
    </row>
    <row r="11" spans="1:3" ht="9.9499999999999993" customHeight="1">
      <c r="A11" s="334"/>
      <c r="B11" s="131"/>
      <c r="C11" s="209"/>
    </row>
    <row r="12" spans="1:3" ht="47.25">
      <c r="A12" s="334" t="s">
        <v>314</v>
      </c>
      <c r="B12" s="131"/>
      <c r="C12" s="209" t="s">
        <v>323</v>
      </c>
    </row>
    <row r="13" spans="1:3" ht="9.9499999999999993" customHeight="1">
      <c r="A13" s="334"/>
      <c r="B13" s="131"/>
      <c r="C13" s="209"/>
    </row>
    <row r="14" spans="1:3" ht="47.25">
      <c r="A14" s="334" t="s">
        <v>327</v>
      </c>
      <c r="B14" s="131"/>
      <c r="C14" s="209" t="s">
        <v>328</v>
      </c>
    </row>
    <row r="15" spans="1:3" ht="9.9499999999999993" customHeight="1">
      <c r="A15" s="334"/>
      <c r="B15" s="131"/>
      <c r="C15" s="209"/>
    </row>
    <row r="16" spans="1:3" ht="54">
      <c r="A16" s="334" t="s">
        <v>315</v>
      </c>
      <c r="B16" s="131"/>
      <c r="C16" s="209" t="s">
        <v>322</v>
      </c>
    </row>
    <row r="17" spans="1:3" ht="9.9499999999999993" customHeight="1">
      <c r="A17" s="334"/>
      <c r="B17" s="131"/>
      <c r="C17" s="209"/>
    </row>
    <row r="18" spans="1:3" ht="54">
      <c r="A18" s="334" t="s">
        <v>316</v>
      </c>
      <c r="B18" s="131"/>
      <c r="C18" s="209" t="s">
        <v>321</v>
      </c>
    </row>
    <row r="19" spans="1:3" ht="9.9499999999999993" customHeight="1">
      <c r="A19" s="334"/>
      <c r="B19" s="131"/>
      <c r="C19" s="209"/>
    </row>
    <row r="20" spans="1:3" ht="78.75">
      <c r="A20" s="334" t="s">
        <v>317</v>
      </c>
      <c r="B20" s="131"/>
      <c r="C20" s="209" t="s">
        <v>320</v>
      </c>
    </row>
    <row r="21" spans="1:3" ht="10.5" customHeight="1">
      <c r="A21" s="131"/>
      <c r="B21" s="131"/>
      <c r="C21" s="209"/>
    </row>
    <row r="22" spans="1:3" ht="72">
      <c r="A22" s="334" t="s">
        <v>318</v>
      </c>
      <c r="B22" s="334"/>
      <c r="C22" s="209" t="s">
        <v>329</v>
      </c>
    </row>
    <row r="23" spans="1:3" ht="6.75" customHeight="1">
      <c r="A23" s="334"/>
      <c r="B23" s="334"/>
      <c r="C23" s="209"/>
    </row>
    <row r="24" spans="1:3" ht="72">
      <c r="A24" s="334" t="s">
        <v>326</v>
      </c>
      <c r="B24" s="334"/>
      <c r="C24" s="209" t="s">
        <v>319</v>
      </c>
    </row>
    <row r="25" spans="1:3" ht="6.75" customHeight="1">
      <c r="A25" s="334"/>
      <c r="B25" s="334"/>
      <c r="C25" s="209"/>
    </row>
    <row r="26" spans="1:3" ht="47.25">
      <c r="A26" s="334" t="s">
        <v>397</v>
      </c>
      <c r="B26" s="334"/>
      <c r="C26" s="209" t="s">
        <v>398</v>
      </c>
    </row>
    <row r="27" spans="1:3" ht="23.25">
      <c r="A27" s="99" t="s">
        <v>111</v>
      </c>
      <c r="B27" s="99"/>
      <c r="C27" s="105" t="s">
        <v>123</v>
      </c>
    </row>
    <row r="28" spans="1:3" ht="18">
      <c r="A28" s="106" t="s">
        <v>77</v>
      </c>
      <c r="B28" s="106"/>
      <c r="C28" s="107" t="s">
        <v>55</v>
      </c>
    </row>
    <row r="29" spans="1:3" ht="18">
      <c r="A29" s="108" t="s">
        <v>78</v>
      </c>
      <c r="B29" s="108"/>
      <c r="C29" s="109" t="s">
        <v>124</v>
      </c>
    </row>
    <row r="30" spans="1:3" ht="18">
      <c r="A30" s="106" t="s">
        <v>79</v>
      </c>
      <c r="B30" s="106"/>
      <c r="C30" s="109" t="s">
        <v>125</v>
      </c>
    </row>
    <row r="31" spans="1:3" ht="18">
      <c r="A31" s="106" t="s">
        <v>80</v>
      </c>
      <c r="B31" s="106"/>
      <c r="C31" s="109" t="s">
        <v>126</v>
      </c>
    </row>
  </sheetData>
  <printOptions horizontalCentered="1" verticalCentered="1"/>
  <pageMargins left="0.196850393700787" right="0.196850393700787" top="0.196850393700787" bottom="0.196850393700787" header="0.511811023622047" footer="0.511811023622047"/>
  <pageSetup paperSize="9" scale="8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8"/>
  <sheetViews>
    <sheetView showGridLines="0" rightToLeft="1" view="pageBreakPreview" zoomScaleNormal="100" zoomScaleSheetLayoutView="100" workbookViewId="0">
      <selection activeCell="B86" sqref="B86"/>
    </sheetView>
  </sheetViews>
  <sheetFormatPr defaultRowHeight="15"/>
  <cols>
    <col min="1" max="1" width="13.7109375" customWidth="1"/>
    <col min="2" max="7" width="9.7109375" customWidth="1"/>
    <col min="8" max="8" width="12.7109375" customWidth="1"/>
    <col min="9" max="9" width="13.7109375" customWidth="1"/>
  </cols>
  <sheetData>
    <row r="1" spans="1:24" s="253" customFormat="1" ht="17.25">
      <c r="A1" s="228" t="s">
        <v>141</v>
      </c>
      <c r="B1" s="228"/>
      <c r="C1" s="228"/>
      <c r="D1" s="228"/>
      <c r="E1" s="228"/>
      <c r="F1" s="228"/>
      <c r="G1" s="228"/>
      <c r="H1" s="228"/>
      <c r="I1" s="228"/>
      <c r="K1" s="225"/>
    </row>
    <row r="2" spans="1:24" s="254" customFormat="1" ht="15.75">
      <c r="A2" s="229" t="s">
        <v>214</v>
      </c>
      <c r="B2" s="229"/>
      <c r="C2" s="229"/>
      <c r="D2" s="229"/>
      <c r="E2" s="229"/>
      <c r="F2" s="229"/>
      <c r="G2" s="229"/>
      <c r="H2" s="229"/>
      <c r="I2" s="229"/>
      <c r="L2" s="255"/>
    </row>
    <row r="3" spans="1:24" ht="13.5" customHeight="1">
      <c r="A3" s="10" t="s">
        <v>36</v>
      </c>
      <c r="B3" s="9"/>
      <c r="C3" s="4"/>
      <c r="D3" s="4"/>
      <c r="E3" s="8"/>
      <c r="F3" s="5"/>
      <c r="G3" s="5"/>
      <c r="H3" s="5"/>
      <c r="I3" s="11" t="s">
        <v>37</v>
      </c>
    </row>
    <row r="4" spans="1:24" ht="24" customHeight="1">
      <c r="A4" s="439" t="s">
        <v>15</v>
      </c>
      <c r="B4" s="215" t="s">
        <v>46</v>
      </c>
      <c r="C4" s="215" t="s">
        <v>45</v>
      </c>
      <c r="D4" s="215" t="s">
        <v>44</v>
      </c>
      <c r="E4" s="215" t="s">
        <v>43</v>
      </c>
      <c r="F4" s="215" t="s">
        <v>42</v>
      </c>
      <c r="G4" s="215" t="s">
        <v>41</v>
      </c>
      <c r="H4" s="440" t="s">
        <v>309</v>
      </c>
      <c r="I4" s="444" t="s">
        <v>16</v>
      </c>
    </row>
    <row r="5" spans="1:24" ht="24" customHeight="1">
      <c r="A5" s="439"/>
      <c r="B5" s="216" t="s">
        <v>38</v>
      </c>
      <c r="C5" s="216" t="s">
        <v>17</v>
      </c>
      <c r="D5" s="216" t="s">
        <v>39</v>
      </c>
      <c r="E5" s="216" t="s">
        <v>18</v>
      </c>
      <c r="F5" s="216" t="s">
        <v>19</v>
      </c>
      <c r="G5" s="216" t="s">
        <v>20</v>
      </c>
      <c r="H5" s="440"/>
      <c r="I5" s="444"/>
      <c r="R5" s="2" t="s">
        <v>45</v>
      </c>
      <c r="X5" s="2" t="s">
        <v>51</v>
      </c>
    </row>
    <row r="6" spans="1:24" ht="15.75">
      <c r="A6" s="12" t="s">
        <v>13</v>
      </c>
      <c r="B6" s="42"/>
      <c r="C6" s="42"/>
      <c r="D6" s="42"/>
      <c r="E6" s="42"/>
      <c r="F6" s="41"/>
      <c r="G6" s="41"/>
      <c r="H6" s="41"/>
      <c r="I6" s="31" t="s">
        <v>2</v>
      </c>
      <c r="P6" s="2"/>
      <c r="Q6" s="2"/>
      <c r="R6" s="21" t="s">
        <v>17</v>
      </c>
      <c r="V6" s="2"/>
      <c r="W6" s="2"/>
      <c r="X6" s="21" t="s">
        <v>38</v>
      </c>
    </row>
    <row r="7" spans="1:24" s="245" customFormat="1">
      <c r="A7" s="69" t="s">
        <v>40</v>
      </c>
      <c r="B7" s="234" t="s">
        <v>34</v>
      </c>
      <c r="C7" s="234">
        <f>SUM(C12,C17,C22)</f>
        <v>17</v>
      </c>
      <c r="D7" s="234">
        <f>SUM(D12,D17,D22)</f>
        <v>59</v>
      </c>
      <c r="E7" s="234">
        <f>SUM(E12,E17,E22)</f>
        <v>60</v>
      </c>
      <c r="F7" s="234">
        <f>SUM(F12,F17,F22)</f>
        <v>14</v>
      </c>
      <c r="G7" s="234">
        <f>SUM(G12,G17,G22)</f>
        <v>13</v>
      </c>
      <c r="H7" s="234" t="s">
        <v>34</v>
      </c>
      <c r="I7" s="244" t="s">
        <v>0</v>
      </c>
      <c r="P7" s="18"/>
      <c r="Q7" s="69" t="s">
        <v>25</v>
      </c>
      <c r="R7" s="69" t="s">
        <v>26</v>
      </c>
      <c r="T7" s="69"/>
      <c r="U7" s="69"/>
      <c r="V7" s="18"/>
      <c r="W7" s="69" t="s">
        <v>25</v>
      </c>
      <c r="X7" s="69" t="s">
        <v>26</v>
      </c>
    </row>
    <row r="8" spans="1:24" s="245" customFormat="1">
      <c r="A8" s="125" t="s">
        <v>5</v>
      </c>
      <c r="B8" s="234" t="s">
        <v>34</v>
      </c>
      <c r="C8" s="294">
        <f t="shared" ref="C8:C10" si="0">SUM(C13,C18,C23)</f>
        <v>0</v>
      </c>
      <c r="D8" s="234" t="s">
        <v>34</v>
      </c>
      <c r="E8" s="294">
        <f t="shared" ref="E8:G8" si="1">SUM(E13,E18,E23)</f>
        <v>0</v>
      </c>
      <c r="F8" s="294">
        <f t="shared" si="1"/>
        <v>0</v>
      </c>
      <c r="G8" s="294">
        <f t="shared" si="1"/>
        <v>0</v>
      </c>
      <c r="H8" s="234" t="s">
        <v>34</v>
      </c>
      <c r="I8" s="295" t="s">
        <v>10</v>
      </c>
      <c r="Q8" s="244" t="s">
        <v>105</v>
      </c>
      <c r="R8" s="244" t="s">
        <v>171</v>
      </c>
      <c r="T8" s="244"/>
      <c r="U8" s="244"/>
      <c r="W8" s="244" t="s">
        <v>105</v>
      </c>
      <c r="X8" s="244" t="s">
        <v>171</v>
      </c>
    </row>
    <row r="9" spans="1:24" s="245" customFormat="1">
      <c r="A9" s="127" t="s">
        <v>7</v>
      </c>
      <c r="B9" s="234" t="s">
        <v>34</v>
      </c>
      <c r="C9" s="234">
        <f t="shared" si="0"/>
        <v>1</v>
      </c>
      <c r="D9" s="234" t="s">
        <v>34</v>
      </c>
      <c r="E9" s="294">
        <f t="shared" ref="E9:G9" si="2">SUM(E14,E19,E24)</f>
        <v>0</v>
      </c>
      <c r="F9" s="294">
        <f t="shared" si="2"/>
        <v>0</v>
      </c>
      <c r="G9" s="294">
        <f t="shared" si="2"/>
        <v>0</v>
      </c>
      <c r="H9" s="234" t="s">
        <v>34</v>
      </c>
      <c r="I9" s="295" t="s">
        <v>11</v>
      </c>
      <c r="P9" s="245" t="s">
        <v>12</v>
      </c>
      <c r="Q9" s="55">
        <f>(C12/C7)*100</f>
        <v>29.411764705882355</v>
      </c>
      <c r="R9" s="267">
        <f>(C17/C7)*100</f>
        <v>70.588235294117652</v>
      </c>
      <c r="V9" s="245" t="s">
        <v>12</v>
      </c>
      <c r="W9" s="268" t="s">
        <v>34</v>
      </c>
      <c r="X9" s="268" t="s">
        <v>34</v>
      </c>
    </row>
    <row r="10" spans="1:24" s="245" customFormat="1">
      <c r="A10" s="125" t="s">
        <v>29</v>
      </c>
      <c r="B10" s="234" t="s">
        <v>34</v>
      </c>
      <c r="C10" s="234">
        <f t="shared" si="0"/>
        <v>16</v>
      </c>
      <c r="D10" s="234" t="s">
        <v>34</v>
      </c>
      <c r="E10" s="234">
        <f t="shared" ref="E10:G10" si="3">SUM(E15,E20,E25)</f>
        <v>60</v>
      </c>
      <c r="F10" s="234">
        <f t="shared" si="3"/>
        <v>14</v>
      </c>
      <c r="G10" s="234">
        <f t="shared" si="3"/>
        <v>13</v>
      </c>
      <c r="H10" s="234" t="s">
        <v>34</v>
      </c>
      <c r="I10" s="296" t="s">
        <v>30</v>
      </c>
      <c r="P10" s="262" t="s">
        <v>13</v>
      </c>
      <c r="Q10" s="55">
        <f>(C32/C27)*100</f>
        <v>23.52941176470588</v>
      </c>
      <c r="R10" s="267">
        <f>(C37/C27)*100</f>
        <v>76.470588235294116</v>
      </c>
      <c r="V10" s="262" t="s">
        <v>13</v>
      </c>
      <c r="W10" s="268" t="s">
        <v>34</v>
      </c>
      <c r="X10" s="268" t="s">
        <v>34</v>
      </c>
    </row>
    <row r="11" spans="1:24" s="33" customFormat="1">
      <c r="A11" s="403" t="s">
        <v>25</v>
      </c>
      <c r="B11" s="166"/>
      <c r="C11" s="166"/>
      <c r="D11" s="166"/>
      <c r="E11" s="166"/>
      <c r="F11" s="166"/>
      <c r="G11" s="166"/>
      <c r="H11" s="166"/>
      <c r="I11" s="171" t="s">
        <v>105</v>
      </c>
      <c r="P11" s="52" t="s">
        <v>14</v>
      </c>
      <c r="Q11" s="290">
        <f>(C52/C47)*100</f>
        <v>28.571428571428569</v>
      </c>
      <c r="R11" s="54">
        <f>(C57/C47)*100</f>
        <v>71.428571428571431</v>
      </c>
      <c r="V11" s="52" t="s">
        <v>14</v>
      </c>
      <c r="W11" s="365">
        <v>11.1</v>
      </c>
      <c r="X11" s="365">
        <v>88.9</v>
      </c>
    </row>
    <row r="12" spans="1:24" s="245" customFormat="1">
      <c r="A12" s="76" t="s">
        <v>40</v>
      </c>
      <c r="B12" s="238" t="s">
        <v>34</v>
      </c>
      <c r="C12" s="238">
        <v>5</v>
      </c>
      <c r="D12" s="238">
        <v>24</v>
      </c>
      <c r="E12" s="238">
        <v>1</v>
      </c>
      <c r="F12" s="238">
        <v>2</v>
      </c>
      <c r="G12" s="238">
        <v>1</v>
      </c>
      <c r="H12" s="234" t="s">
        <v>34</v>
      </c>
      <c r="I12" s="297" t="s">
        <v>0</v>
      </c>
      <c r="P12" s="262" t="s">
        <v>21</v>
      </c>
      <c r="Q12" s="256">
        <f>(C72/C67)*100</f>
        <v>26.666666666666668</v>
      </c>
      <c r="R12" s="269">
        <f>(C77/C67)*100</f>
        <v>73.333333333333329</v>
      </c>
      <c r="V12" s="262" t="s">
        <v>21</v>
      </c>
      <c r="W12" s="270">
        <v>12.6</v>
      </c>
      <c r="X12" s="270">
        <v>87.4</v>
      </c>
    </row>
    <row r="13" spans="1:24" s="245" customFormat="1">
      <c r="A13" s="77" t="s">
        <v>5</v>
      </c>
      <c r="B13" s="238" t="s">
        <v>34</v>
      </c>
      <c r="C13" s="238" t="s">
        <v>48</v>
      </c>
      <c r="D13" s="238" t="s">
        <v>34</v>
      </c>
      <c r="E13" s="238" t="s">
        <v>49</v>
      </c>
      <c r="F13" s="238" t="s">
        <v>48</v>
      </c>
      <c r="G13" s="238" t="s">
        <v>49</v>
      </c>
      <c r="H13" s="234" t="s">
        <v>34</v>
      </c>
      <c r="I13" s="297" t="s">
        <v>10</v>
      </c>
      <c r="P13" s="262" t="s">
        <v>252</v>
      </c>
      <c r="Q13" s="256">
        <v>26.666666666666668</v>
      </c>
      <c r="R13" s="256">
        <v>73.333333333333329</v>
      </c>
      <c r="V13" s="262" t="s">
        <v>252</v>
      </c>
      <c r="W13" s="340">
        <v>20.3</v>
      </c>
      <c r="X13" s="340">
        <v>79.7</v>
      </c>
    </row>
    <row r="14" spans="1:24" s="245" customFormat="1">
      <c r="A14" s="76" t="s">
        <v>7</v>
      </c>
      <c r="B14" s="238" t="s">
        <v>34</v>
      </c>
      <c r="C14" s="238" t="s">
        <v>48</v>
      </c>
      <c r="D14" s="238" t="s">
        <v>34</v>
      </c>
      <c r="E14" s="238" t="s">
        <v>49</v>
      </c>
      <c r="F14" s="238" t="s">
        <v>48</v>
      </c>
      <c r="G14" s="238" t="s">
        <v>49</v>
      </c>
      <c r="H14" s="234" t="s">
        <v>34</v>
      </c>
      <c r="I14" s="298" t="s">
        <v>11</v>
      </c>
    </row>
    <row r="15" spans="1:24" s="245" customFormat="1">
      <c r="A15" s="77" t="s">
        <v>29</v>
      </c>
      <c r="B15" s="238" t="s">
        <v>34</v>
      </c>
      <c r="C15" s="238">
        <v>5</v>
      </c>
      <c r="D15" s="238" t="s">
        <v>34</v>
      </c>
      <c r="E15" s="238">
        <v>1</v>
      </c>
      <c r="F15" s="238">
        <v>2</v>
      </c>
      <c r="G15" s="238">
        <v>1</v>
      </c>
      <c r="H15" s="234" t="s">
        <v>34</v>
      </c>
      <c r="I15" s="297" t="s">
        <v>30</v>
      </c>
    </row>
    <row r="16" spans="1:24" s="33" customFormat="1">
      <c r="A16" s="291" t="s">
        <v>26</v>
      </c>
      <c r="B16" s="166"/>
      <c r="C16" s="166"/>
      <c r="D16" s="166"/>
      <c r="E16" s="166"/>
      <c r="F16" s="166"/>
      <c r="G16" s="166"/>
      <c r="H16" s="166"/>
      <c r="I16" s="171" t="s">
        <v>171</v>
      </c>
    </row>
    <row r="17" spans="1:21" s="245" customFormat="1">
      <c r="A17" s="76" t="s">
        <v>40</v>
      </c>
      <c r="B17" s="238" t="s">
        <v>34</v>
      </c>
      <c r="C17" s="238">
        <v>12</v>
      </c>
      <c r="D17" s="238">
        <v>28</v>
      </c>
      <c r="E17" s="238">
        <v>32</v>
      </c>
      <c r="F17" s="238">
        <v>12</v>
      </c>
      <c r="G17" s="238">
        <v>9</v>
      </c>
      <c r="H17" s="234" t="s">
        <v>34</v>
      </c>
      <c r="I17" s="297" t="s">
        <v>0</v>
      </c>
      <c r="R17" s="18" t="s">
        <v>44</v>
      </c>
    </row>
    <row r="18" spans="1:21" s="245" customFormat="1">
      <c r="A18" s="77" t="s">
        <v>5</v>
      </c>
      <c r="B18" s="238" t="s">
        <v>34</v>
      </c>
      <c r="C18" s="238" t="s">
        <v>49</v>
      </c>
      <c r="D18" s="238" t="s">
        <v>34</v>
      </c>
      <c r="E18" s="238" t="s">
        <v>49</v>
      </c>
      <c r="F18" s="238" t="s">
        <v>48</v>
      </c>
      <c r="G18" s="238" t="s">
        <v>49</v>
      </c>
      <c r="H18" s="234" t="s">
        <v>34</v>
      </c>
      <c r="I18" s="297" t="s">
        <v>10</v>
      </c>
      <c r="R18" s="22" t="s">
        <v>39</v>
      </c>
    </row>
    <row r="19" spans="1:21" s="245" customFormat="1">
      <c r="A19" s="76" t="s">
        <v>7</v>
      </c>
      <c r="B19" s="238" t="s">
        <v>34</v>
      </c>
      <c r="C19" s="238">
        <v>1</v>
      </c>
      <c r="D19" s="238" t="s">
        <v>34</v>
      </c>
      <c r="E19" s="238" t="s">
        <v>49</v>
      </c>
      <c r="F19" s="238" t="s">
        <v>48</v>
      </c>
      <c r="G19" s="238" t="s">
        <v>49</v>
      </c>
      <c r="H19" s="234" t="s">
        <v>34</v>
      </c>
      <c r="I19" s="298" t="s">
        <v>11</v>
      </c>
      <c r="P19" s="18"/>
      <c r="Q19" s="69" t="s">
        <v>25</v>
      </c>
      <c r="R19" s="69" t="s">
        <v>26</v>
      </c>
      <c r="S19" s="69" t="s">
        <v>23</v>
      </c>
    </row>
    <row r="20" spans="1:21" s="245" customFormat="1">
      <c r="A20" s="77" t="s">
        <v>29</v>
      </c>
      <c r="B20" s="238" t="s">
        <v>34</v>
      </c>
      <c r="C20" s="238">
        <v>11</v>
      </c>
      <c r="D20" s="238" t="s">
        <v>34</v>
      </c>
      <c r="E20" s="238">
        <v>32</v>
      </c>
      <c r="F20" s="238">
        <v>12</v>
      </c>
      <c r="G20" s="238">
        <v>9</v>
      </c>
      <c r="H20" s="234" t="s">
        <v>34</v>
      </c>
      <c r="I20" s="297" t="s">
        <v>30</v>
      </c>
      <c r="Q20" s="244" t="s">
        <v>105</v>
      </c>
      <c r="R20" s="244" t="s">
        <v>171</v>
      </c>
      <c r="S20" s="244" t="s">
        <v>24</v>
      </c>
    </row>
    <row r="21" spans="1:21" s="33" customFormat="1">
      <c r="A21" s="170" t="s">
        <v>23</v>
      </c>
      <c r="B21" s="178"/>
      <c r="C21" s="178"/>
      <c r="D21" s="178"/>
      <c r="E21" s="178"/>
      <c r="F21" s="178"/>
      <c r="G21" s="178"/>
      <c r="H21" s="166"/>
      <c r="I21" s="171" t="s">
        <v>24</v>
      </c>
      <c r="P21" s="245" t="s">
        <v>12</v>
      </c>
      <c r="Q21" s="290">
        <f>(D12/D7)*100</f>
        <v>40.677966101694921</v>
      </c>
      <c r="R21" s="290">
        <f>(D17/D7)*100</f>
        <v>47.457627118644069</v>
      </c>
      <c r="S21" s="290">
        <f>(D22/D7)*100</f>
        <v>11.864406779661017</v>
      </c>
    </row>
    <row r="22" spans="1:21" s="245" customFormat="1">
      <c r="A22" s="76" t="s">
        <v>40</v>
      </c>
      <c r="B22" s="238" t="s">
        <v>34</v>
      </c>
      <c r="C22" s="238" t="s">
        <v>49</v>
      </c>
      <c r="D22" s="238">
        <v>7</v>
      </c>
      <c r="E22" s="238">
        <v>27</v>
      </c>
      <c r="F22" s="238" t="s">
        <v>49</v>
      </c>
      <c r="G22" s="238">
        <v>3</v>
      </c>
      <c r="H22" s="234" t="s">
        <v>34</v>
      </c>
      <c r="I22" s="297" t="s">
        <v>0</v>
      </c>
      <c r="P22" s="262" t="s">
        <v>13</v>
      </c>
      <c r="Q22" s="268">
        <f>(D32/D27)*100</f>
        <v>41.666666666666671</v>
      </c>
      <c r="R22" s="55">
        <f>(D37/D27)*100</f>
        <v>46.666666666666664</v>
      </c>
      <c r="S22" s="256">
        <f>(D42/D27)*100</f>
        <v>11.666666666666666</v>
      </c>
    </row>
    <row r="23" spans="1:21" s="245" customFormat="1">
      <c r="A23" s="77" t="s">
        <v>5</v>
      </c>
      <c r="B23" s="238" t="s">
        <v>34</v>
      </c>
      <c r="C23" s="238" t="s">
        <v>49</v>
      </c>
      <c r="D23" s="238" t="s">
        <v>34</v>
      </c>
      <c r="E23" s="238" t="s">
        <v>49</v>
      </c>
      <c r="F23" s="238" t="s">
        <v>49</v>
      </c>
      <c r="G23" s="238" t="s">
        <v>49</v>
      </c>
      <c r="H23" s="234" t="s">
        <v>34</v>
      </c>
      <c r="I23" s="297" t="s">
        <v>10</v>
      </c>
      <c r="P23" s="52" t="s">
        <v>14</v>
      </c>
      <c r="Q23" s="268">
        <f>(D52/D47)*100</f>
        <v>41.666666666666671</v>
      </c>
      <c r="R23" s="55">
        <f>(D52/D47)*100</f>
        <v>41.666666666666671</v>
      </c>
      <c r="S23" s="256">
        <f>(D62/D47)*100</f>
        <v>11.666666666666666</v>
      </c>
    </row>
    <row r="24" spans="1:21" s="245" customFormat="1">
      <c r="A24" s="76" t="s">
        <v>7</v>
      </c>
      <c r="B24" s="238" t="s">
        <v>34</v>
      </c>
      <c r="C24" s="238" t="s">
        <v>49</v>
      </c>
      <c r="D24" s="238" t="s">
        <v>34</v>
      </c>
      <c r="E24" s="238" t="s">
        <v>49</v>
      </c>
      <c r="F24" s="238" t="s">
        <v>49</v>
      </c>
      <c r="G24" s="238" t="s">
        <v>49</v>
      </c>
      <c r="H24" s="234" t="s">
        <v>34</v>
      </c>
      <c r="I24" s="298" t="s">
        <v>11</v>
      </c>
      <c r="P24" s="262" t="s">
        <v>21</v>
      </c>
      <c r="Q24" s="256">
        <f>(D72/D67)*100</f>
        <v>46.666666666666664</v>
      </c>
      <c r="R24" s="256">
        <f>(D77/D67)*100</f>
        <v>46.666666666666664</v>
      </c>
      <c r="S24" s="256">
        <f>(D82/D67)*100</f>
        <v>6.666666666666667</v>
      </c>
    </row>
    <row r="25" spans="1:21" s="245" customFormat="1">
      <c r="A25" s="77" t="s">
        <v>29</v>
      </c>
      <c r="B25" s="238" t="s">
        <v>34</v>
      </c>
      <c r="C25" s="238" t="s">
        <v>49</v>
      </c>
      <c r="D25" s="238" t="s">
        <v>34</v>
      </c>
      <c r="E25" s="238">
        <v>27</v>
      </c>
      <c r="F25" s="238" t="s">
        <v>49</v>
      </c>
      <c r="G25" s="238">
        <v>3</v>
      </c>
      <c r="H25" s="234" t="s">
        <v>34</v>
      </c>
      <c r="I25" s="297" t="s">
        <v>30</v>
      </c>
      <c r="P25" s="269" t="s">
        <v>252</v>
      </c>
      <c r="Q25" s="270">
        <v>41.7</v>
      </c>
      <c r="R25" s="55">
        <v>41.7</v>
      </c>
      <c r="S25" s="256">
        <f>100-(Q25+R25)</f>
        <v>16.599999999999994</v>
      </c>
    </row>
    <row r="26" spans="1:21" ht="15.75">
      <c r="A26" s="12" t="s">
        <v>14</v>
      </c>
      <c r="B26" s="41"/>
      <c r="C26" s="42"/>
      <c r="D26" s="42"/>
      <c r="E26" s="42"/>
      <c r="F26" s="41"/>
      <c r="G26" s="41"/>
      <c r="H26" s="41"/>
      <c r="I26" s="32" t="s">
        <v>3</v>
      </c>
      <c r="R26" s="2" t="s">
        <v>52</v>
      </c>
    </row>
    <row r="27" spans="1:21" s="245" customFormat="1">
      <c r="A27" s="69" t="s">
        <v>40</v>
      </c>
      <c r="B27" s="294">
        <v>81</v>
      </c>
      <c r="C27" s="294">
        <f>SUM(C32,C37,C42)</f>
        <v>17</v>
      </c>
      <c r="D27" s="294">
        <f>SUM(D32,D37,D42)</f>
        <v>60</v>
      </c>
      <c r="E27" s="294">
        <f>SUM(E32,E37,E42)</f>
        <v>59</v>
      </c>
      <c r="F27" s="294">
        <f>SUM(F32,F37,F42)</f>
        <v>16</v>
      </c>
      <c r="G27" s="294">
        <f>SUM(G32,G37,G42)</f>
        <v>13</v>
      </c>
      <c r="H27" s="234">
        <f>SUM(B27:G27)</f>
        <v>246</v>
      </c>
      <c r="I27" s="244" t="s">
        <v>0</v>
      </c>
      <c r="R27" s="22" t="s">
        <v>18</v>
      </c>
    </row>
    <row r="28" spans="1:21" s="245" customFormat="1">
      <c r="A28" s="125" t="s">
        <v>5</v>
      </c>
      <c r="B28" s="294">
        <v>0</v>
      </c>
      <c r="C28" s="294" t="s">
        <v>49</v>
      </c>
      <c r="D28" s="294" t="s">
        <v>34</v>
      </c>
      <c r="E28" s="294">
        <f t="shared" ref="E28:G28" si="4">SUM(E33,E38,E43)</f>
        <v>0</v>
      </c>
      <c r="F28" s="294">
        <f t="shared" si="4"/>
        <v>0</v>
      </c>
      <c r="G28" s="300">
        <f t="shared" si="4"/>
        <v>0</v>
      </c>
      <c r="H28" s="234" t="s">
        <v>34</v>
      </c>
      <c r="I28" s="295" t="s">
        <v>10</v>
      </c>
      <c r="P28" s="18"/>
      <c r="Q28" s="69" t="s">
        <v>25</v>
      </c>
      <c r="R28" s="69" t="s">
        <v>26</v>
      </c>
      <c r="S28" s="69" t="s">
        <v>23</v>
      </c>
      <c r="U28" s="69"/>
    </row>
    <row r="29" spans="1:21" s="245" customFormat="1">
      <c r="A29" s="127" t="s">
        <v>7</v>
      </c>
      <c r="B29" s="294">
        <v>0</v>
      </c>
      <c r="C29" s="294">
        <f t="shared" ref="C29:C30" si="5">SUM(C34,C39,C44)</f>
        <v>1</v>
      </c>
      <c r="D29" s="294" t="s">
        <v>34</v>
      </c>
      <c r="E29" s="294">
        <f t="shared" ref="E29:G29" si="6">SUM(E34,E39,E44)</f>
        <v>0</v>
      </c>
      <c r="F29" s="294">
        <f t="shared" si="6"/>
        <v>0</v>
      </c>
      <c r="G29" s="300">
        <f t="shared" si="6"/>
        <v>0</v>
      </c>
      <c r="H29" s="234" t="s">
        <v>34</v>
      </c>
      <c r="I29" s="295" t="s">
        <v>11</v>
      </c>
      <c r="Q29" s="244" t="s">
        <v>105</v>
      </c>
      <c r="R29" s="244" t="s">
        <v>171</v>
      </c>
      <c r="S29" s="244" t="s">
        <v>24</v>
      </c>
      <c r="U29" s="244"/>
    </row>
    <row r="30" spans="1:21" s="245" customFormat="1">
      <c r="A30" s="125" t="s">
        <v>29</v>
      </c>
      <c r="B30" s="294">
        <v>81</v>
      </c>
      <c r="C30" s="294">
        <f t="shared" si="5"/>
        <v>16</v>
      </c>
      <c r="D30" s="294" t="s">
        <v>34</v>
      </c>
      <c r="E30" s="294">
        <f t="shared" ref="E30:G30" si="7">SUM(E35,E40,E45)</f>
        <v>59</v>
      </c>
      <c r="F30" s="294">
        <f t="shared" si="7"/>
        <v>16</v>
      </c>
      <c r="G30" s="300">
        <f t="shared" si="7"/>
        <v>13</v>
      </c>
      <c r="H30" s="234" t="s">
        <v>34</v>
      </c>
      <c r="I30" s="296" t="s">
        <v>30</v>
      </c>
      <c r="P30" s="245" t="s">
        <v>12</v>
      </c>
      <c r="Q30" s="256">
        <f>(E12/E7)*100</f>
        <v>1.6666666666666667</v>
      </c>
      <c r="R30" s="256">
        <f>(E17/E7)*100</f>
        <v>53.333333333333336</v>
      </c>
      <c r="S30" s="55">
        <f>100-(Q30+R30)</f>
        <v>45</v>
      </c>
    </row>
    <row r="31" spans="1:21" s="33" customFormat="1">
      <c r="A31" s="291" t="s">
        <v>25</v>
      </c>
      <c r="B31" s="166"/>
      <c r="C31" s="178"/>
      <c r="D31" s="166"/>
      <c r="E31" s="166"/>
      <c r="F31" s="166"/>
      <c r="G31" s="177"/>
      <c r="H31" s="177"/>
      <c r="I31" s="292" t="s">
        <v>105</v>
      </c>
      <c r="P31" s="262" t="s">
        <v>13</v>
      </c>
      <c r="Q31" s="53">
        <f>(E32/E27)*100</f>
        <v>1.6949152542372881</v>
      </c>
      <c r="R31" s="256">
        <v>53.333333333333336</v>
      </c>
      <c r="S31" s="293">
        <f t="shared" ref="S31:S32" si="8">100-(Q31+R31)</f>
        <v>44.971751412429377</v>
      </c>
    </row>
    <row r="32" spans="1:21" s="245" customFormat="1">
      <c r="A32" s="76" t="s">
        <v>40</v>
      </c>
      <c r="B32" s="300">
        <v>9</v>
      </c>
      <c r="C32" s="238">
        <v>4</v>
      </c>
      <c r="D32" s="238">
        <v>25</v>
      </c>
      <c r="E32" s="238">
        <v>1</v>
      </c>
      <c r="F32" s="238">
        <v>2</v>
      </c>
      <c r="G32" s="238">
        <v>1</v>
      </c>
      <c r="H32" s="234">
        <f>SUM(B32:G32)</f>
        <v>42</v>
      </c>
      <c r="I32" s="297" t="s">
        <v>0</v>
      </c>
      <c r="P32" s="52" t="s">
        <v>14</v>
      </c>
      <c r="Q32" s="268">
        <v>1.7</v>
      </c>
      <c r="R32" s="55">
        <v>45.8</v>
      </c>
      <c r="S32" s="55">
        <f t="shared" si="8"/>
        <v>52.5</v>
      </c>
    </row>
    <row r="33" spans="1:21" s="245" customFormat="1">
      <c r="A33" s="77" t="s">
        <v>5</v>
      </c>
      <c r="B33" s="300">
        <v>0</v>
      </c>
      <c r="C33" s="238" t="s">
        <v>48</v>
      </c>
      <c r="D33" s="238" t="s">
        <v>34</v>
      </c>
      <c r="E33" s="238" t="s">
        <v>49</v>
      </c>
      <c r="F33" s="238" t="s">
        <v>48</v>
      </c>
      <c r="G33" s="238" t="s">
        <v>49</v>
      </c>
      <c r="H33" s="234" t="s">
        <v>34</v>
      </c>
      <c r="I33" s="297" t="s">
        <v>10</v>
      </c>
      <c r="P33" s="262" t="s">
        <v>21</v>
      </c>
      <c r="Q33" s="256">
        <v>1.5</v>
      </c>
      <c r="R33" s="256">
        <v>40.299999999999997</v>
      </c>
      <c r="S33" s="55">
        <f>100-(Q33+R33)</f>
        <v>58.2</v>
      </c>
    </row>
    <row r="34" spans="1:21" s="245" customFormat="1">
      <c r="A34" s="76" t="s">
        <v>7</v>
      </c>
      <c r="B34" s="300">
        <v>0</v>
      </c>
      <c r="C34" s="238" t="s">
        <v>48</v>
      </c>
      <c r="D34" s="238" t="s">
        <v>34</v>
      </c>
      <c r="E34" s="238" t="s">
        <v>49</v>
      </c>
      <c r="F34" s="238" t="s">
        <v>48</v>
      </c>
      <c r="G34" s="238" t="s">
        <v>49</v>
      </c>
      <c r="H34" s="234" t="s">
        <v>34</v>
      </c>
      <c r="I34" s="298" t="s">
        <v>11</v>
      </c>
      <c r="P34" s="245" t="s">
        <v>252</v>
      </c>
      <c r="Q34" s="245">
        <v>1.4</v>
      </c>
      <c r="R34" s="256">
        <v>40.6</v>
      </c>
      <c r="S34" s="55">
        <f>100-(Q34+R34)</f>
        <v>58</v>
      </c>
    </row>
    <row r="35" spans="1:21" s="245" customFormat="1">
      <c r="A35" s="77" t="s">
        <v>29</v>
      </c>
      <c r="B35" s="300">
        <v>9</v>
      </c>
      <c r="C35" s="238">
        <v>4</v>
      </c>
      <c r="D35" s="238" t="s">
        <v>34</v>
      </c>
      <c r="E35" s="238">
        <v>1</v>
      </c>
      <c r="F35" s="238">
        <v>2</v>
      </c>
      <c r="G35" s="238">
        <v>1</v>
      </c>
      <c r="H35" s="234" t="s">
        <v>34</v>
      </c>
      <c r="I35" s="297" t="s">
        <v>30</v>
      </c>
      <c r="R35" s="18" t="s">
        <v>53</v>
      </c>
    </row>
    <row r="36" spans="1:21" s="33" customFormat="1">
      <c r="A36" s="239" t="s">
        <v>26</v>
      </c>
      <c r="B36" s="359"/>
      <c r="C36" s="166"/>
      <c r="D36" s="166"/>
      <c r="E36" s="166"/>
      <c r="F36" s="166"/>
      <c r="G36" s="166"/>
      <c r="H36" s="166"/>
      <c r="I36" s="171" t="s">
        <v>171</v>
      </c>
      <c r="R36" s="21" t="s">
        <v>19</v>
      </c>
    </row>
    <row r="37" spans="1:21" s="245" customFormat="1">
      <c r="A37" s="76" t="s">
        <v>40</v>
      </c>
      <c r="B37" s="300">
        <v>72</v>
      </c>
      <c r="C37" s="238">
        <v>13</v>
      </c>
      <c r="D37" s="238">
        <v>28</v>
      </c>
      <c r="E37" s="238">
        <v>27</v>
      </c>
      <c r="F37" s="238">
        <v>14</v>
      </c>
      <c r="G37" s="238">
        <v>9</v>
      </c>
      <c r="H37" s="234">
        <f>SUM(B37:G37)</f>
        <v>163</v>
      </c>
      <c r="I37" s="297" t="s">
        <v>0</v>
      </c>
      <c r="P37" s="18"/>
      <c r="Q37" s="69" t="s">
        <v>25</v>
      </c>
      <c r="R37" s="69" t="s">
        <v>26</v>
      </c>
      <c r="S37" s="69" t="s">
        <v>23</v>
      </c>
      <c r="U37" s="69"/>
    </row>
    <row r="38" spans="1:21" s="245" customFormat="1">
      <c r="A38" s="77" t="s">
        <v>5</v>
      </c>
      <c r="B38" s="300">
        <v>0</v>
      </c>
      <c r="C38" s="238" t="s">
        <v>49</v>
      </c>
      <c r="D38" s="238" t="s">
        <v>34</v>
      </c>
      <c r="E38" s="238" t="s">
        <v>49</v>
      </c>
      <c r="F38" s="238" t="s">
        <v>48</v>
      </c>
      <c r="G38" s="238" t="s">
        <v>49</v>
      </c>
      <c r="H38" s="234" t="s">
        <v>34</v>
      </c>
      <c r="I38" s="297" t="s">
        <v>10</v>
      </c>
      <c r="Q38" s="244" t="s">
        <v>105</v>
      </c>
      <c r="R38" s="244" t="s">
        <v>171</v>
      </c>
      <c r="S38" s="244" t="s">
        <v>24</v>
      </c>
      <c r="U38" s="244"/>
    </row>
    <row r="39" spans="1:21" s="245" customFormat="1">
      <c r="A39" s="76" t="s">
        <v>7</v>
      </c>
      <c r="B39" s="300">
        <v>0</v>
      </c>
      <c r="C39" s="238">
        <v>1</v>
      </c>
      <c r="D39" s="238" t="s">
        <v>34</v>
      </c>
      <c r="E39" s="238" t="s">
        <v>49</v>
      </c>
      <c r="F39" s="238" t="s">
        <v>48</v>
      </c>
      <c r="G39" s="238" t="s">
        <v>49</v>
      </c>
      <c r="H39" s="234" t="s">
        <v>34</v>
      </c>
      <c r="I39" s="298" t="s">
        <v>11</v>
      </c>
      <c r="P39" s="245" t="s">
        <v>12</v>
      </c>
      <c r="Q39" s="256">
        <f>(F12/F7)*100</f>
        <v>14.285714285714285</v>
      </c>
      <c r="R39" s="256">
        <f>(F17/F7)*100</f>
        <v>85.714285714285708</v>
      </c>
      <c r="S39" s="55"/>
    </row>
    <row r="40" spans="1:21" s="245" customFormat="1">
      <c r="A40" s="77" t="s">
        <v>29</v>
      </c>
      <c r="B40" s="300">
        <v>72</v>
      </c>
      <c r="C40" s="238">
        <v>12</v>
      </c>
      <c r="D40" s="238" t="s">
        <v>34</v>
      </c>
      <c r="E40" s="238">
        <v>27</v>
      </c>
      <c r="F40" s="238">
        <v>14</v>
      </c>
      <c r="G40" s="238">
        <v>9</v>
      </c>
      <c r="H40" s="234" t="s">
        <v>34</v>
      </c>
      <c r="I40" s="297" t="s">
        <v>30</v>
      </c>
      <c r="P40" s="262" t="s">
        <v>13</v>
      </c>
      <c r="Q40" s="268">
        <f>(F32/F27)*100</f>
        <v>12.5</v>
      </c>
      <c r="R40" s="256">
        <f>(F37/F27)*100</f>
        <v>87.5</v>
      </c>
      <c r="S40" s="256"/>
    </row>
    <row r="41" spans="1:21">
      <c r="A41" s="170" t="s">
        <v>23</v>
      </c>
      <c r="B41" s="178"/>
      <c r="C41" s="178"/>
      <c r="D41" s="178"/>
      <c r="E41" s="178"/>
      <c r="F41" s="178"/>
      <c r="G41" s="178"/>
      <c r="H41" s="166"/>
      <c r="I41" s="171" t="s">
        <v>24</v>
      </c>
      <c r="P41" s="52" t="s">
        <v>14</v>
      </c>
      <c r="Q41" s="53">
        <f>(F52/F47)*100</f>
        <v>12.5</v>
      </c>
      <c r="R41" s="24">
        <f>(F57/F47)*100</f>
        <v>87.5</v>
      </c>
      <c r="S41" s="34"/>
    </row>
    <row r="42" spans="1:21" s="245" customFormat="1">
      <c r="A42" s="76" t="s">
        <v>40</v>
      </c>
      <c r="B42" s="300">
        <v>0</v>
      </c>
      <c r="C42" s="300" t="s">
        <v>49</v>
      </c>
      <c r="D42" s="300">
        <v>7</v>
      </c>
      <c r="E42" s="300">
        <v>31</v>
      </c>
      <c r="F42" s="300" t="s">
        <v>49</v>
      </c>
      <c r="G42" s="300">
        <v>3</v>
      </c>
      <c r="H42" s="234">
        <f>SUM(B42:G42)</f>
        <v>41</v>
      </c>
      <c r="I42" s="297" t="s">
        <v>0</v>
      </c>
      <c r="P42" s="262" t="s">
        <v>21</v>
      </c>
      <c r="Q42" s="245">
        <f>(F72/F67)*100</f>
        <v>12.5</v>
      </c>
      <c r="R42" s="245">
        <f>(F77/F67)*100</f>
        <v>87.5</v>
      </c>
    </row>
    <row r="43" spans="1:21" s="245" customFormat="1">
      <c r="A43" s="77" t="s">
        <v>5</v>
      </c>
      <c r="B43" s="300">
        <v>0</v>
      </c>
      <c r="C43" s="300" t="s">
        <v>49</v>
      </c>
      <c r="D43" s="300" t="s">
        <v>34</v>
      </c>
      <c r="E43" s="300" t="s">
        <v>49</v>
      </c>
      <c r="F43" s="300" t="s">
        <v>49</v>
      </c>
      <c r="G43" s="300" t="s">
        <v>49</v>
      </c>
      <c r="H43" s="234" t="s">
        <v>34</v>
      </c>
      <c r="I43" s="297" t="s">
        <v>10</v>
      </c>
      <c r="P43" s="245" t="s">
        <v>252</v>
      </c>
      <c r="Q43" s="245">
        <v>12.5</v>
      </c>
      <c r="R43" s="245">
        <v>87.5</v>
      </c>
    </row>
    <row r="44" spans="1:21" s="245" customFormat="1">
      <c r="A44" s="76" t="s">
        <v>7</v>
      </c>
      <c r="B44" s="300">
        <v>0</v>
      </c>
      <c r="C44" s="300" t="s">
        <v>49</v>
      </c>
      <c r="D44" s="300" t="s">
        <v>34</v>
      </c>
      <c r="E44" s="300" t="s">
        <v>49</v>
      </c>
      <c r="F44" s="300" t="s">
        <v>49</v>
      </c>
      <c r="G44" s="300" t="s">
        <v>49</v>
      </c>
      <c r="H44" s="234" t="s">
        <v>34</v>
      </c>
      <c r="I44" s="301" t="s">
        <v>11</v>
      </c>
    </row>
    <row r="45" spans="1:21" s="245" customFormat="1" ht="15.75" thickBot="1">
      <c r="A45" s="371" t="s">
        <v>29</v>
      </c>
      <c r="B45" s="379">
        <v>0</v>
      </c>
      <c r="C45" s="379" t="s">
        <v>49</v>
      </c>
      <c r="D45" s="379" t="s">
        <v>34</v>
      </c>
      <c r="E45" s="379">
        <v>31</v>
      </c>
      <c r="F45" s="379" t="s">
        <v>49</v>
      </c>
      <c r="G45" s="379">
        <v>3</v>
      </c>
      <c r="H45" s="380" t="s">
        <v>34</v>
      </c>
      <c r="I45" s="381" t="s">
        <v>30</v>
      </c>
      <c r="R45" s="18" t="s">
        <v>41</v>
      </c>
    </row>
    <row r="46" spans="1:21" ht="15.75">
      <c r="A46" s="12" t="s">
        <v>21</v>
      </c>
      <c r="B46" s="41"/>
      <c r="C46" s="42"/>
      <c r="D46" s="42"/>
      <c r="E46" s="42"/>
      <c r="F46" s="41"/>
      <c r="G46" s="41"/>
      <c r="H46" s="41"/>
      <c r="I46" s="183" t="s">
        <v>22</v>
      </c>
      <c r="R46" s="22" t="s">
        <v>20</v>
      </c>
    </row>
    <row r="47" spans="1:21" s="245" customFormat="1">
      <c r="A47" s="69" t="s">
        <v>40</v>
      </c>
      <c r="B47" s="294">
        <v>87</v>
      </c>
      <c r="C47" s="234">
        <f>SUM(C52,C57,C62)</f>
        <v>14</v>
      </c>
      <c r="D47" s="234">
        <f>SUM(D52,D57,D62)</f>
        <v>60</v>
      </c>
      <c r="E47" s="234">
        <f>SUM(E52,E57,E62)</f>
        <v>67</v>
      </c>
      <c r="F47" s="234">
        <f>SUM(F52,F57,F62)</f>
        <v>16</v>
      </c>
      <c r="G47" s="234">
        <f>SUM(G52,G57,G62)</f>
        <v>13</v>
      </c>
      <c r="H47" s="234">
        <f>SUM(B47:G47)</f>
        <v>257</v>
      </c>
      <c r="I47" s="244" t="s">
        <v>0</v>
      </c>
      <c r="P47" s="18"/>
      <c r="Q47" s="69" t="s">
        <v>25</v>
      </c>
      <c r="R47" s="69" t="s">
        <v>26</v>
      </c>
      <c r="S47" s="69" t="s">
        <v>23</v>
      </c>
      <c r="U47" s="69"/>
    </row>
    <row r="48" spans="1:21" s="245" customFormat="1">
      <c r="A48" s="302" t="s">
        <v>5</v>
      </c>
      <c r="B48" s="294">
        <v>0</v>
      </c>
      <c r="C48" s="294">
        <f t="shared" ref="C48:C50" si="9">SUM(C53,C58,C63)</f>
        <v>0</v>
      </c>
      <c r="D48" s="234" t="s">
        <v>34</v>
      </c>
      <c r="E48" s="294">
        <f t="shared" ref="E48:G50" si="10">SUM(E53,E58,E63)</f>
        <v>1</v>
      </c>
      <c r="F48" s="294">
        <f t="shared" si="10"/>
        <v>0</v>
      </c>
      <c r="G48" s="300">
        <f t="shared" si="10"/>
        <v>0</v>
      </c>
      <c r="H48" s="234" t="s">
        <v>34</v>
      </c>
      <c r="I48" s="295" t="s">
        <v>10</v>
      </c>
      <c r="Q48" s="244" t="s">
        <v>105</v>
      </c>
      <c r="R48" s="244" t="s">
        <v>171</v>
      </c>
      <c r="S48" s="244" t="s">
        <v>24</v>
      </c>
      <c r="U48" s="244"/>
    </row>
    <row r="49" spans="1:19" s="245" customFormat="1">
      <c r="A49" s="303" t="s">
        <v>7</v>
      </c>
      <c r="B49" s="294">
        <v>0</v>
      </c>
      <c r="C49" s="234">
        <f t="shared" si="9"/>
        <v>1</v>
      </c>
      <c r="D49" s="234" t="s">
        <v>34</v>
      </c>
      <c r="E49" s="294">
        <f t="shared" si="10"/>
        <v>0</v>
      </c>
      <c r="F49" s="294">
        <f t="shared" si="10"/>
        <v>0</v>
      </c>
      <c r="G49" s="300">
        <f t="shared" si="10"/>
        <v>0</v>
      </c>
      <c r="H49" s="234" t="s">
        <v>34</v>
      </c>
      <c r="I49" s="295" t="s">
        <v>11</v>
      </c>
      <c r="P49" s="245" t="s">
        <v>12</v>
      </c>
      <c r="Q49" s="55">
        <f>(G12/G7)*100</f>
        <v>7.6923076923076925</v>
      </c>
      <c r="R49" s="256">
        <f>(G17/G7)*100</f>
        <v>69.230769230769226</v>
      </c>
      <c r="S49" s="256">
        <v>23.1</v>
      </c>
    </row>
    <row r="50" spans="1:19" s="245" customFormat="1">
      <c r="A50" s="304" t="s">
        <v>29</v>
      </c>
      <c r="B50" s="294">
        <v>87</v>
      </c>
      <c r="C50" s="234">
        <f t="shared" si="9"/>
        <v>13</v>
      </c>
      <c r="D50" s="234" t="s">
        <v>34</v>
      </c>
      <c r="E50" s="234">
        <f t="shared" si="10"/>
        <v>66</v>
      </c>
      <c r="F50" s="234">
        <f t="shared" si="10"/>
        <v>16</v>
      </c>
      <c r="G50" s="238">
        <f t="shared" si="10"/>
        <v>13</v>
      </c>
      <c r="H50" s="234" t="s">
        <v>34</v>
      </c>
      <c r="I50" s="296" t="s">
        <v>30</v>
      </c>
      <c r="P50" s="262" t="s">
        <v>13</v>
      </c>
      <c r="Q50" s="55">
        <v>7.6923076923076925</v>
      </c>
      <c r="R50" s="256">
        <v>69.230769230769226</v>
      </c>
      <c r="S50" s="256">
        <v>23.1</v>
      </c>
    </row>
    <row r="51" spans="1:19" s="33" customFormat="1">
      <c r="A51" s="291" t="s">
        <v>25</v>
      </c>
      <c r="B51" s="177"/>
      <c r="C51" s="177"/>
      <c r="D51" s="177"/>
      <c r="E51" s="177"/>
      <c r="F51" s="177"/>
      <c r="G51" s="177"/>
      <c r="H51" s="177"/>
      <c r="I51" s="292" t="s">
        <v>105</v>
      </c>
      <c r="P51" s="52" t="s">
        <v>14</v>
      </c>
      <c r="Q51" s="290">
        <v>7.6923076923076925</v>
      </c>
      <c r="R51" s="290">
        <v>69.230769230769226</v>
      </c>
      <c r="S51" s="290">
        <v>23.1</v>
      </c>
    </row>
    <row r="52" spans="1:19" s="245" customFormat="1">
      <c r="A52" s="76" t="s">
        <v>40</v>
      </c>
      <c r="B52" s="300">
        <v>11</v>
      </c>
      <c r="C52" s="300">
        <v>4</v>
      </c>
      <c r="D52" s="300">
        <v>25</v>
      </c>
      <c r="E52" s="300">
        <v>1</v>
      </c>
      <c r="F52" s="300">
        <v>2</v>
      </c>
      <c r="G52" s="300">
        <v>1</v>
      </c>
      <c r="H52" s="234">
        <f>SUM(B52:G52)</f>
        <v>44</v>
      </c>
      <c r="I52" s="297" t="s">
        <v>0</v>
      </c>
      <c r="P52" s="262" t="s">
        <v>21</v>
      </c>
      <c r="Q52" s="256">
        <v>7.6923076923076925</v>
      </c>
      <c r="R52" s="256">
        <v>69.230769230769226</v>
      </c>
      <c r="S52" s="256">
        <v>23.1</v>
      </c>
    </row>
    <row r="53" spans="1:19" s="245" customFormat="1">
      <c r="A53" s="77" t="s">
        <v>5</v>
      </c>
      <c r="B53" s="300">
        <v>0</v>
      </c>
      <c r="C53" s="300" t="s">
        <v>48</v>
      </c>
      <c r="D53" s="300" t="s">
        <v>34</v>
      </c>
      <c r="E53" s="300" t="s">
        <v>49</v>
      </c>
      <c r="F53" s="300" t="s">
        <v>48</v>
      </c>
      <c r="G53" s="300" t="s">
        <v>49</v>
      </c>
      <c r="H53" s="234" t="s">
        <v>34</v>
      </c>
      <c r="I53" s="297" t="s">
        <v>10</v>
      </c>
      <c r="P53" s="245" t="s">
        <v>252</v>
      </c>
      <c r="Q53" s="256">
        <v>7.6923076923076925</v>
      </c>
      <c r="R53" s="256">
        <v>69.230769230769226</v>
      </c>
      <c r="S53" s="256">
        <v>23.1</v>
      </c>
    </row>
    <row r="54" spans="1:19" s="245" customFormat="1">
      <c r="A54" s="76" t="s">
        <v>7</v>
      </c>
      <c r="B54" s="300">
        <v>0</v>
      </c>
      <c r="C54" s="300" t="s">
        <v>48</v>
      </c>
      <c r="D54" s="300" t="s">
        <v>34</v>
      </c>
      <c r="E54" s="300" t="s">
        <v>49</v>
      </c>
      <c r="F54" s="300" t="s">
        <v>48</v>
      </c>
      <c r="G54" s="300" t="s">
        <v>49</v>
      </c>
      <c r="H54" s="234" t="s">
        <v>34</v>
      </c>
      <c r="I54" s="298" t="s">
        <v>11</v>
      </c>
    </row>
    <row r="55" spans="1:19" s="245" customFormat="1">
      <c r="A55" s="77" t="s">
        <v>29</v>
      </c>
      <c r="B55" s="300">
        <v>11</v>
      </c>
      <c r="C55" s="300">
        <v>4</v>
      </c>
      <c r="D55" s="300" t="s">
        <v>34</v>
      </c>
      <c r="E55" s="300">
        <v>1</v>
      </c>
      <c r="F55" s="300">
        <v>2</v>
      </c>
      <c r="G55" s="300">
        <v>1</v>
      </c>
      <c r="H55" s="234" t="s">
        <v>34</v>
      </c>
      <c r="I55" s="297" t="s">
        <v>30</v>
      </c>
    </row>
    <row r="56" spans="1:19" s="33" customFormat="1">
      <c r="A56" s="239" t="s">
        <v>26</v>
      </c>
      <c r="B56" s="359"/>
      <c r="C56" s="359"/>
      <c r="D56" s="359"/>
      <c r="E56" s="359"/>
      <c r="F56" s="359"/>
      <c r="G56" s="359"/>
      <c r="H56" s="166"/>
      <c r="I56" s="171" t="s">
        <v>171</v>
      </c>
    </row>
    <row r="57" spans="1:19" s="245" customFormat="1">
      <c r="A57" s="76" t="s">
        <v>40</v>
      </c>
      <c r="B57" s="300">
        <v>76</v>
      </c>
      <c r="C57" s="300">
        <v>10</v>
      </c>
      <c r="D57" s="300">
        <v>28</v>
      </c>
      <c r="E57" s="300">
        <v>27</v>
      </c>
      <c r="F57" s="300">
        <v>14</v>
      </c>
      <c r="G57" s="300">
        <v>9</v>
      </c>
      <c r="H57" s="234">
        <f>SUM(B57:G57)</f>
        <v>164</v>
      </c>
      <c r="I57" s="297" t="s">
        <v>0</v>
      </c>
    </row>
    <row r="58" spans="1:19" s="245" customFormat="1">
      <c r="A58" s="77" t="s">
        <v>5</v>
      </c>
      <c r="B58" s="300">
        <v>0</v>
      </c>
      <c r="C58" s="300" t="s">
        <v>49</v>
      </c>
      <c r="D58" s="300" t="s">
        <v>34</v>
      </c>
      <c r="E58" s="300" t="s">
        <v>49</v>
      </c>
      <c r="F58" s="300" t="s">
        <v>48</v>
      </c>
      <c r="G58" s="300" t="s">
        <v>49</v>
      </c>
      <c r="H58" s="234" t="s">
        <v>34</v>
      </c>
      <c r="I58" s="297" t="s">
        <v>10</v>
      </c>
    </row>
    <row r="59" spans="1:19" s="245" customFormat="1">
      <c r="A59" s="76" t="s">
        <v>7</v>
      </c>
      <c r="B59" s="300">
        <v>0</v>
      </c>
      <c r="C59" s="300">
        <v>1</v>
      </c>
      <c r="D59" s="300" t="s">
        <v>34</v>
      </c>
      <c r="E59" s="300" t="s">
        <v>49</v>
      </c>
      <c r="F59" s="300" t="s">
        <v>48</v>
      </c>
      <c r="G59" s="300" t="s">
        <v>49</v>
      </c>
      <c r="H59" s="234" t="s">
        <v>34</v>
      </c>
      <c r="I59" s="298" t="s">
        <v>11</v>
      </c>
    </row>
    <row r="60" spans="1:19" s="245" customFormat="1">
      <c r="A60" s="77" t="s">
        <v>29</v>
      </c>
      <c r="B60" s="300">
        <v>76</v>
      </c>
      <c r="C60" s="300">
        <v>9</v>
      </c>
      <c r="D60" s="300" t="s">
        <v>34</v>
      </c>
      <c r="E60" s="300">
        <v>27</v>
      </c>
      <c r="F60" s="300">
        <v>14</v>
      </c>
      <c r="G60" s="300">
        <v>9</v>
      </c>
      <c r="H60" s="234" t="s">
        <v>34</v>
      </c>
      <c r="I60" s="297" t="s">
        <v>30</v>
      </c>
    </row>
    <row r="61" spans="1:19">
      <c r="A61" s="170" t="s">
        <v>23</v>
      </c>
      <c r="B61" s="360"/>
      <c r="C61" s="360"/>
      <c r="D61" s="360"/>
      <c r="E61" s="360"/>
      <c r="F61" s="360"/>
      <c r="G61" s="360"/>
      <c r="H61" s="166"/>
      <c r="I61" s="171" t="s">
        <v>24</v>
      </c>
    </row>
    <row r="62" spans="1:19" s="245" customFormat="1">
      <c r="A62" s="76" t="s">
        <v>40</v>
      </c>
      <c r="B62" s="300">
        <v>0</v>
      </c>
      <c r="C62" s="300" t="s">
        <v>49</v>
      </c>
      <c r="D62" s="300">
        <v>7</v>
      </c>
      <c r="E62" s="300">
        <v>39</v>
      </c>
      <c r="F62" s="300" t="s">
        <v>49</v>
      </c>
      <c r="G62" s="300">
        <v>3</v>
      </c>
      <c r="H62" s="234">
        <f>SUM(B62:G62)</f>
        <v>49</v>
      </c>
      <c r="I62" s="297" t="s">
        <v>0</v>
      </c>
    </row>
    <row r="63" spans="1:19" s="245" customFormat="1">
      <c r="A63" s="77" t="s">
        <v>5</v>
      </c>
      <c r="B63" s="300">
        <v>0</v>
      </c>
      <c r="C63" s="300" t="s">
        <v>49</v>
      </c>
      <c r="D63" s="300" t="s">
        <v>34</v>
      </c>
      <c r="E63" s="300">
        <v>1</v>
      </c>
      <c r="F63" s="300" t="s">
        <v>49</v>
      </c>
      <c r="G63" s="300" t="s">
        <v>49</v>
      </c>
      <c r="H63" s="234" t="s">
        <v>34</v>
      </c>
      <c r="I63" s="297" t="s">
        <v>10</v>
      </c>
    </row>
    <row r="64" spans="1:19" s="245" customFormat="1">
      <c r="A64" s="305" t="s">
        <v>7</v>
      </c>
      <c r="B64" s="300">
        <v>0</v>
      </c>
      <c r="C64" s="300" t="s">
        <v>49</v>
      </c>
      <c r="D64" s="300" t="s">
        <v>34</v>
      </c>
      <c r="E64" s="300" t="s">
        <v>49</v>
      </c>
      <c r="F64" s="300" t="s">
        <v>49</v>
      </c>
      <c r="G64" s="300" t="s">
        <v>49</v>
      </c>
      <c r="H64" s="234" t="s">
        <v>34</v>
      </c>
      <c r="I64" s="298" t="s">
        <v>11</v>
      </c>
    </row>
    <row r="65" spans="1:9" s="245" customFormat="1">
      <c r="A65" s="77" t="s">
        <v>29</v>
      </c>
      <c r="B65" s="361">
        <v>0</v>
      </c>
      <c r="C65" s="361" t="s">
        <v>49</v>
      </c>
      <c r="D65" s="361" t="s">
        <v>34</v>
      </c>
      <c r="E65" s="361">
        <v>38</v>
      </c>
      <c r="F65" s="361" t="s">
        <v>49</v>
      </c>
      <c r="G65" s="361">
        <v>3</v>
      </c>
      <c r="H65" s="79" t="s">
        <v>34</v>
      </c>
      <c r="I65" s="297" t="s">
        <v>30</v>
      </c>
    </row>
    <row r="66" spans="1:9" ht="15.75">
      <c r="A66" s="12" t="s">
        <v>252</v>
      </c>
      <c r="B66" s="362"/>
      <c r="C66" s="363"/>
      <c r="D66" s="363"/>
      <c r="E66" s="363"/>
      <c r="F66" s="362"/>
      <c r="G66" s="362"/>
      <c r="H66" s="41"/>
      <c r="I66" s="183" t="s">
        <v>251</v>
      </c>
    </row>
    <row r="67" spans="1:9" s="245" customFormat="1">
      <c r="A67" s="69" t="s">
        <v>40</v>
      </c>
      <c r="B67" s="294">
        <f>SUM(B72,B77,B82)</f>
        <v>74</v>
      </c>
      <c r="C67" s="294">
        <f>SUM(C72,C77,C82)</f>
        <v>15</v>
      </c>
      <c r="D67" s="294">
        <f>SUM(D72,D77,D82)</f>
        <v>60</v>
      </c>
      <c r="E67" s="294">
        <f>SUM(E72,E77,E82)</f>
        <v>69</v>
      </c>
      <c r="F67" s="294">
        <f>SUM(F72,F77,F82)</f>
        <v>16</v>
      </c>
      <c r="G67" s="234">
        <v>13</v>
      </c>
      <c r="H67" s="234">
        <f>SUM(B67:G67)</f>
        <v>247</v>
      </c>
      <c r="I67" s="244" t="s">
        <v>0</v>
      </c>
    </row>
    <row r="68" spans="1:9" s="245" customFormat="1">
      <c r="A68" s="302" t="s">
        <v>5</v>
      </c>
      <c r="B68" s="294">
        <v>0</v>
      </c>
      <c r="C68" s="294">
        <f t="shared" ref="C68:C70" si="11">SUM(C73,C78,C83)</f>
        <v>0</v>
      </c>
      <c r="D68" s="234" t="s">
        <v>34</v>
      </c>
      <c r="E68" s="294">
        <f t="shared" ref="E68:E70" si="12">SUM(E73,E78,E83)</f>
        <v>2</v>
      </c>
      <c r="F68" s="294" t="s">
        <v>48</v>
      </c>
      <c r="G68" s="300">
        <v>0</v>
      </c>
      <c r="H68" s="234" t="s">
        <v>34</v>
      </c>
      <c r="I68" s="295" t="s">
        <v>10</v>
      </c>
    </row>
    <row r="69" spans="1:9" s="245" customFormat="1">
      <c r="A69" s="303" t="s">
        <v>7</v>
      </c>
      <c r="B69" s="294">
        <v>0</v>
      </c>
      <c r="C69" s="294">
        <f t="shared" si="11"/>
        <v>1</v>
      </c>
      <c r="D69" s="234" t="s">
        <v>34</v>
      </c>
      <c r="E69" s="294">
        <f t="shared" si="12"/>
        <v>0</v>
      </c>
      <c r="F69" s="294" t="s">
        <v>48</v>
      </c>
      <c r="G69" s="300">
        <v>0</v>
      </c>
      <c r="H69" s="234" t="s">
        <v>34</v>
      </c>
      <c r="I69" s="295" t="s">
        <v>11</v>
      </c>
    </row>
    <row r="70" spans="1:9" s="245" customFormat="1">
      <c r="A70" s="304" t="s">
        <v>29</v>
      </c>
      <c r="B70" s="294">
        <f>SUM(B75,B80,B85)</f>
        <v>74</v>
      </c>
      <c r="C70" s="294">
        <f t="shared" si="11"/>
        <v>14</v>
      </c>
      <c r="D70" s="234" t="s">
        <v>34</v>
      </c>
      <c r="E70" s="294">
        <f t="shared" si="12"/>
        <v>67</v>
      </c>
      <c r="F70" s="234">
        <v>16</v>
      </c>
      <c r="G70" s="238">
        <v>13</v>
      </c>
      <c r="H70" s="234" t="s">
        <v>34</v>
      </c>
      <c r="I70" s="296" t="s">
        <v>30</v>
      </c>
    </row>
    <row r="71" spans="1:9" s="33" customFormat="1">
      <c r="A71" s="291" t="s">
        <v>25</v>
      </c>
      <c r="B71" s="177"/>
      <c r="C71" s="364"/>
      <c r="D71" s="177"/>
      <c r="E71" s="177"/>
      <c r="F71" s="177"/>
      <c r="G71" s="177"/>
      <c r="H71" s="177"/>
      <c r="I71" s="292" t="s">
        <v>105</v>
      </c>
    </row>
    <row r="72" spans="1:9" s="245" customFormat="1">
      <c r="A72" s="76" t="s">
        <v>40</v>
      </c>
      <c r="B72" s="300">
        <v>15</v>
      </c>
      <c r="C72" s="300">
        <v>4</v>
      </c>
      <c r="D72" s="300">
        <v>28</v>
      </c>
      <c r="E72" s="300">
        <v>1</v>
      </c>
      <c r="F72" s="238">
        <v>2</v>
      </c>
      <c r="G72" s="238">
        <v>1</v>
      </c>
      <c r="H72" s="234">
        <f>SUM(B72:G72)</f>
        <v>51</v>
      </c>
      <c r="I72" s="297" t="s">
        <v>0</v>
      </c>
    </row>
    <row r="73" spans="1:9" s="245" customFormat="1">
      <c r="A73" s="77" t="s">
        <v>5</v>
      </c>
      <c r="B73" s="300">
        <v>0</v>
      </c>
      <c r="C73" s="300" t="s">
        <v>48</v>
      </c>
      <c r="D73" s="300" t="s">
        <v>34</v>
      </c>
      <c r="E73" s="300" t="s">
        <v>49</v>
      </c>
      <c r="F73" s="238" t="s">
        <v>48</v>
      </c>
      <c r="G73" s="238" t="s">
        <v>49</v>
      </c>
      <c r="H73" s="234" t="s">
        <v>34</v>
      </c>
      <c r="I73" s="297" t="s">
        <v>10</v>
      </c>
    </row>
    <row r="74" spans="1:9" s="245" customFormat="1">
      <c r="A74" s="76" t="s">
        <v>7</v>
      </c>
      <c r="B74" s="300">
        <v>0</v>
      </c>
      <c r="C74" s="300" t="s">
        <v>48</v>
      </c>
      <c r="D74" s="300" t="s">
        <v>34</v>
      </c>
      <c r="E74" s="300" t="s">
        <v>49</v>
      </c>
      <c r="F74" s="238" t="s">
        <v>48</v>
      </c>
      <c r="G74" s="238" t="s">
        <v>49</v>
      </c>
      <c r="H74" s="234" t="s">
        <v>34</v>
      </c>
      <c r="I74" s="298" t="s">
        <v>11</v>
      </c>
    </row>
    <row r="75" spans="1:9" s="245" customFormat="1">
      <c r="A75" s="77" t="s">
        <v>29</v>
      </c>
      <c r="B75" s="300">
        <v>15</v>
      </c>
      <c r="C75" s="300">
        <v>4</v>
      </c>
      <c r="D75" s="300" t="s">
        <v>34</v>
      </c>
      <c r="E75" s="300">
        <v>1</v>
      </c>
      <c r="F75" s="238">
        <v>2</v>
      </c>
      <c r="G75" s="238">
        <v>1</v>
      </c>
      <c r="H75" s="234" t="s">
        <v>34</v>
      </c>
      <c r="I75" s="297" t="s">
        <v>30</v>
      </c>
    </row>
    <row r="76" spans="1:9" s="33" customFormat="1">
      <c r="A76" s="239" t="s">
        <v>26</v>
      </c>
      <c r="B76" s="359"/>
      <c r="C76" s="359"/>
      <c r="D76" s="166"/>
      <c r="E76" s="166"/>
      <c r="F76" s="166"/>
      <c r="G76" s="166"/>
      <c r="H76" s="166"/>
      <c r="I76" s="171" t="s">
        <v>171</v>
      </c>
    </row>
    <row r="77" spans="1:9" s="245" customFormat="1">
      <c r="A77" s="76" t="s">
        <v>40</v>
      </c>
      <c r="B77" s="300">
        <v>59</v>
      </c>
      <c r="C77" s="300">
        <v>11</v>
      </c>
      <c r="D77" s="300">
        <v>28</v>
      </c>
      <c r="E77" s="300">
        <v>28</v>
      </c>
      <c r="F77" s="238">
        <v>14</v>
      </c>
      <c r="G77" s="238">
        <v>9</v>
      </c>
      <c r="H77" s="234">
        <f>SUM(B77:G77)</f>
        <v>149</v>
      </c>
      <c r="I77" s="297" t="s">
        <v>0</v>
      </c>
    </row>
    <row r="78" spans="1:9" s="245" customFormat="1">
      <c r="A78" s="77" t="s">
        <v>5</v>
      </c>
      <c r="B78" s="300">
        <v>0</v>
      </c>
      <c r="C78" s="300">
        <v>0</v>
      </c>
      <c r="D78" s="300" t="s">
        <v>34</v>
      </c>
      <c r="E78" s="300" t="s">
        <v>49</v>
      </c>
      <c r="F78" s="238" t="s">
        <v>48</v>
      </c>
      <c r="G78" s="238" t="s">
        <v>49</v>
      </c>
      <c r="H78" s="234" t="s">
        <v>34</v>
      </c>
      <c r="I78" s="297" t="s">
        <v>10</v>
      </c>
    </row>
    <row r="79" spans="1:9" s="245" customFormat="1">
      <c r="A79" s="76" t="s">
        <v>7</v>
      </c>
      <c r="B79" s="300">
        <v>0</v>
      </c>
      <c r="C79" s="300">
        <v>1</v>
      </c>
      <c r="D79" s="300" t="s">
        <v>34</v>
      </c>
      <c r="E79" s="300" t="s">
        <v>49</v>
      </c>
      <c r="F79" s="238" t="s">
        <v>48</v>
      </c>
      <c r="G79" s="238" t="s">
        <v>49</v>
      </c>
      <c r="H79" s="234" t="s">
        <v>34</v>
      </c>
      <c r="I79" s="298" t="s">
        <v>11</v>
      </c>
    </row>
    <row r="80" spans="1:9" s="245" customFormat="1">
      <c r="A80" s="77" t="s">
        <v>29</v>
      </c>
      <c r="B80" s="300">
        <v>59</v>
      </c>
      <c r="C80" s="300">
        <v>10</v>
      </c>
      <c r="D80" s="300" t="s">
        <v>34</v>
      </c>
      <c r="E80" s="300">
        <v>28</v>
      </c>
      <c r="F80" s="300">
        <v>14</v>
      </c>
      <c r="G80" s="300">
        <v>9</v>
      </c>
      <c r="H80" s="234" t="s">
        <v>34</v>
      </c>
      <c r="I80" s="297" t="s">
        <v>30</v>
      </c>
    </row>
    <row r="81" spans="1:9">
      <c r="A81" s="170" t="s">
        <v>23</v>
      </c>
      <c r="B81" s="178"/>
      <c r="C81" s="360"/>
      <c r="D81" s="178"/>
      <c r="E81" s="178"/>
      <c r="F81" s="178"/>
      <c r="G81" s="178"/>
      <c r="H81" s="166"/>
      <c r="I81" s="171" t="s">
        <v>24</v>
      </c>
    </row>
    <row r="82" spans="1:9" s="245" customFormat="1">
      <c r="A82" s="76" t="s">
        <v>40</v>
      </c>
      <c r="B82" s="300">
        <v>0</v>
      </c>
      <c r="C82" s="300">
        <v>0</v>
      </c>
      <c r="D82" s="238">
        <v>4</v>
      </c>
      <c r="E82" s="300">
        <v>40</v>
      </c>
      <c r="F82" s="238" t="s">
        <v>49</v>
      </c>
      <c r="G82" s="238">
        <v>3</v>
      </c>
      <c r="H82" s="234">
        <f>SUM(B82:G82)</f>
        <v>47</v>
      </c>
      <c r="I82" s="297" t="s">
        <v>0</v>
      </c>
    </row>
    <row r="83" spans="1:9" s="245" customFormat="1">
      <c r="A83" s="77" t="s">
        <v>5</v>
      </c>
      <c r="B83" s="300">
        <v>0</v>
      </c>
      <c r="C83" s="300">
        <v>0</v>
      </c>
      <c r="D83" s="238" t="s">
        <v>34</v>
      </c>
      <c r="E83" s="300">
        <v>2</v>
      </c>
      <c r="F83" s="238" t="s">
        <v>49</v>
      </c>
      <c r="G83" s="238" t="s">
        <v>49</v>
      </c>
      <c r="H83" s="234" t="s">
        <v>34</v>
      </c>
      <c r="I83" s="297" t="s">
        <v>10</v>
      </c>
    </row>
    <row r="84" spans="1:9" s="245" customFormat="1">
      <c r="A84" s="305" t="s">
        <v>7</v>
      </c>
      <c r="B84" s="300">
        <v>0</v>
      </c>
      <c r="C84" s="300">
        <v>0</v>
      </c>
      <c r="D84" s="238" t="s">
        <v>34</v>
      </c>
      <c r="E84" s="300">
        <v>0</v>
      </c>
      <c r="F84" s="238" t="s">
        <v>49</v>
      </c>
      <c r="G84" s="238" t="s">
        <v>49</v>
      </c>
      <c r="H84" s="234" t="s">
        <v>34</v>
      </c>
      <c r="I84" s="298" t="s">
        <v>11</v>
      </c>
    </row>
    <row r="85" spans="1:9" s="245" customFormat="1">
      <c r="A85" s="77" t="s">
        <v>29</v>
      </c>
      <c r="B85" s="415">
        <v>0</v>
      </c>
      <c r="C85" s="361">
        <v>0</v>
      </c>
      <c r="D85" s="79" t="s">
        <v>34</v>
      </c>
      <c r="E85" s="361">
        <v>38</v>
      </c>
      <c r="F85" s="79" t="s">
        <v>49</v>
      </c>
      <c r="G85" s="79">
        <v>3</v>
      </c>
      <c r="H85" s="79" t="s">
        <v>34</v>
      </c>
      <c r="I85" s="297" t="s">
        <v>30</v>
      </c>
    </row>
    <row r="86" spans="1:9" s="245" customFormat="1" ht="15.75">
      <c r="A86" s="12" t="s">
        <v>399</v>
      </c>
      <c r="B86" s="362"/>
      <c r="C86" s="363"/>
      <c r="D86" s="363"/>
      <c r="E86" s="363"/>
      <c r="F86" s="362"/>
      <c r="G86" s="362"/>
      <c r="H86" s="41"/>
      <c r="I86" s="183" t="s">
        <v>400</v>
      </c>
    </row>
    <row r="87" spans="1:9" s="245" customFormat="1">
      <c r="A87" s="69" t="s">
        <v>40</v>
      </c>
      <c r="B87" s="294">
        <f>SUM(B92,B97,B102)</f>
        <v>94</v>
      </c>
      <c r="C87" s="294"/>
      <c r="D87" s="294">
        <f>SUM(D92,D97,D102)</f>
        <v>62</v>
      </c>
      <c r="E87" s="294">
        <f>SUM(E92,E97,E102)</f>
        <v>70</v>
      </c>
      <c r="F87" s="294">
        <v>17</v>
      </c>
      <c r="G87" s="234">
        <v>13</v>
      </c>
      <c r="H87" s="234"/>
      <c r="I87" s="244" t="s">
        <v>0</v>
      </c>
    </row>
    <row r="88" spans="1:9" s="245" customFormat="1">
      <c r="A88" s="302" t="s">
        <v>5</v>
      </c>
      <c r="B88" s="294">
        <v>0</v>
      </c>
      <c r="C88" s="294"/>
      <c r="D88" s="234" t="s">
        <v>34</v>
      </c>
      <c r="E88" s="294">
        <f t="shared" ref="E88:E90" si="13">SUM(E93,E98,E103)</f>
        <v>0</v>
      </c>
      <c r="F88" s="294" t="s">
        <v>48</v>
      </c>
      <c r="G88" s="300">
        <v>0</v>
      </c>
      <c r="H88" s="234"/>
      <c r="I88" s="295" t="s">
        <v>10</v>
      </c>
    </row>
    <row r="89" spans="1:9" s="245" customFormat="1">
      <c r="A89" s="303" t="s">
        <v>7</v>
      </c>
      <c r="B89" s="294">
        <v>0</v>
      </c>
      <c r="C89" s="294"/>
      <c r="D89" s="234" t="s">
        <v>34</v>
      </c>
      <c r="E89" s="294">
        <f t="shared" si="13"/>
        <v>0</v>
      </c>
      <c r="F89" s="294" t="s">
        <v>48</v>
      </c>
      <c r="G89" s="300">
        <v>0</v>
      </c>
      <c r="H89" s="234"/>
      <c r="I89" s="295" t="s">
        <v>11</v>
      </c>
    </row>
    <row r="90" spans="1:9" s="245" customFormat="1">
      <c r="A90" s="304" t="s">
        <v>29</v>
      </c>
      <c r="B90" s="294">
        <f>SUM(B95,B100,B105)</f>
        <v>94</v>
      </c>
      <c r="C90" s="294"/>
      <c r="D90" s="234" t="s">
        <v>34</v>
      </c>
      <c r="E90" s="294">
        <f t="shared" si="13"/>
        <v>70</v>
      </c>
      <c r="F90" s="234">
        <v>17</v>
      </c>
      <c r="G90" s="238">
        <v>13</v>
      </c>
      <c r="H90" s="234"/>
      <c r="I90" s="296" t="s">
        <v>30</v>
      </c>
    </row>
    <row r="91" spans="1:9" s="245" customFormat="1">
      <c r="A91" s="291" t="s">
        <v>25</v>
      </c>
      <c r="B91" s="177"/>
      <c r="C91" s="364"/>
      <c r="D91" s="177"/>
      <c r="E91" s="177"/>
      <c r="F91" s="177"/>
      <c r="G91" s="177"/>
      <c r="H91" s="177"/>
      <c r="I91" s="292" t="s">
        <v>105</v>
      </c>
    </row>
    <row r="92" spans="1:9" s="245" customFormat="1">
      <c r="A92" s="76" t="s">
        <v>40</v>
      </c>
      <c r="B92" s="300">
        <f>SUM(B93:B95)</f>
        <v>15</v>
      </c>
      <c r="C92" s="300"/>
      <c r="D92" s="300">
        <v>28</v>
      </c>
      <c r="E92" s="300">
        <v>1</v>
      </c>
      <c r="F92" s="238">
        <v>2</v>
      </c>
      <c r="G92" s="238">
        <v>1</v>
      </c>
      <c r="H92" s="234"/>
      <c r="I92" s="297" t="s">
        <v>0</v>
      </c>
    </row>
    <row r="93" spans="1:9" s="245" customFormat="1">
      <c r="A93" s="77" t="s">
        <v>5</v>
      </c>
      <c r="B93" s="300">
        <v>0</v>
      </c>
      <c r="C93" s="300"/>
      <c r="D93" s="300" t="s">
        <v>34</v>
      </c>
      <c r="E93" s="300">
        <v>0</v>
      </c>
      <c r="F93" s="238" t="s">
        <v>48</v>
      </c>
      <c r="G93" s="238" t="s">
        <v>49</v>
      </c>
      <c r="H93" s="234"/>
      <c r="I93" s="297" t="s">
        <v>10</v>
      </c>
    </row>
    <row r="94" spans="1:9" s="245" customFormat="1">
      <c r="A94" s="76" t="s">
        <v>7</v>
      </c>
      <c r="B94" s="300">
        <v>0</v>
      </c>
      <c r="C94" s="300"/>
      <c r="D94" s="300" t="s">
        <v>34</v>
      </c>
      <c r="E94" s="300">
        <v>0</v>
      </c>
      <c r="F94" s="238" t="s">
        <v>48</v>
      </c>
      <c r="G94" s="238" t="s">
        <v>49</v>
      </c>
      <c r="H94" s="234"/>
      <c r="I94" s="298" t="s">
        <v>11</v>
      </c>
    </row>
    <row r="95" spans="1:9" s="245" customFormat="1">
      <c r="A95" s="77" t="s">
        <v>29</v>
      </c>
      <c r="B95" s="300">
        <v>15</v>
      </c>
      <c r="C95" s="300"/>
      <c r="D95" s="300" t="s">
        <v>34</v>
      </c>
      <c r="E95" s="300">
        <v>1</v>
      </c>
      <c r="F95" s="238">
        <v>2</v>
      </c>
      <c r="G95" s="238">
        <v>1</v>
      </c>
      <c r="H95" s="234"/>
      <c r="I95" s="297" t="s">
        <v>30</v>
      </c>
    </row>
    <row r="96" spans="1:9" s="245" customFormat="1">
      <c r="A96" s="239" t="s">
        <v>26</v>
      </c>
      <c r="B96" s="359"/>
      <c r="C96" s="359"/>
      <c r="D96" s="166"/>
      <c r="E96" s="166"/>
      <c r="F96" s="166"/>
      <c r="G96" s="166"/>
      <c r="H96" s="166"/>
      <c r="I96" s="171" t="s">
        <v>171</v>
      </c>
    </row>
    <row r="97" spans="1:9" s="245" customFormat="1">
      <c r="A97" s="76" t="s">
        <v>40</v>
      </c>
      <c r="B97" s="300">
        <f>SUM(B98:B100)</f>
        <v>79</v>
      </c>
      <c r="C97" s="300"/>
      <c r="D97" s="300">
        <v>30</v>
      </c>
      <c r="E97" s="300">
        <v>29</v>
      </c>
      <c r="F97" s="238">
        <v>15</v>
      </c>
      <c r="G97" s="238">
        <v>9</v>
      </c>
      <c r="H97" s="234"/>
      <c r="I97" s="297" t="s">
        <v>0</v>
      </c>
    </row>
    <row r="98" spans="1:9" s="245" customFormat="1">
      <c r="A98" s="77" t="s">
        <v>5</v>
      </c>
      <c r="B98" s="300">
        <v>0</v>
      </c>
      <c r="C98" s="300"/>
      <c r="D98" s="300" t="s">
        <v>34</v>
      </c>
      <c r="E98" s="300">
        <v>0</v>
      </c>
      <c r="F98" s="238" t="s">
        <v>48</v>
      </c>
      <c r="G98" s="238" t="s">
        <v>49</v>
      </c>
      <c r="H98" s="234"/>
      <c r="I98" s="297" t="s">
        <v>10</v>
      </c>
    </row>
    <row r="99" spans="1:9" s="245" customFormat="1">
      <c r="A99" s="76" t="s">
        <v>7</v>
      </c>
      <c r="B99" s="300">
        <v>0</v>
      </c>
      <c r="C99" s="300"/>
      <c r="D99" s="300" t="s">
        <v>34</v>
      </c>
      <c r="E99" s="300">
        <v>0</v>
      </c>
      <c r="F99" s="238" t="s">
        <v>48</v>
      </c>
      <c r="G99" s="238" t="s">
        <v>49</v>
      </c>
      <c r="H99" s="234"/>
      <c r="I99" s="298" t="s">
        <v>11</v>
      </c>
    </row>
    <row r="100" spans="1:9" s="245" customFormat="1">
      <c r="A100" s="77" t="s">
        <v>29</v>
      </c>
      <c r="B100" s="300">
        <v>79</v>
      </c>
      <c r="C100" s="300"/>
      <c r="D100" s="300" t="s">
        <v>34</v>
      </c>
      <c r="E100" s="300">
        <v>29</v>
      </c>
      <c r="F100" s="300">
        <v>15</v>
      </c>
      <c r="G100" s="300">
        <v>9</v>
      </c>
      <c r="H100" s="234"/>
      <c r="I100" s="297" t="s">
        <v>30</v>
      </c>
    </row>
    <row r="101" spans="1:9" s="245" customFormat="1">
      <c r="A101" s="170" t="s">
        <v>23</v>
      </c>
      <c r="B101" s="178"/>
      <c r="C101" s="360"/>
      <c r="D101" s="178"/>
      <c r="E101" s="178"/>
      <c r="F101" s="178"/>
      <c r="G101" s="178"/>
      <c r="H101" s="166"/>
      <c r="I101" s="171" t="s">
        <v>24</v>
      </c>
    </row>
    <row r="102" spans="1:9" s="245" customFormat="1">
      <c r="A102" s="76" t="s">
        <v>40</v>
      </c>
      <c r="B102" s="300">
        <v>0</v>
      </c>
      <c r="C102" s="300"/>
      <c r="D102" s="238">
        <v>4</v>
      </c>
      <c r="E102" s="300">
        <v>40</v>
      </c>
      <c r="F102" s="238" t="s">
        <v>49</v>
      </c>
      <c r="G102" s="238">
        <v>3</v>
      </c>
      <c r="H102" s="234"/>
      <c r="I102" s="297" t="s">
        <v>0</v>
      </c>
    </row>
    <row r="103" spans="1:9" s="245" customFormat="1">
      <c r="A103" s="77" t="s">
        <v>5</v>
      </c>
      <c r="B103" s="300">
        <v>0</v>
      </c>
      <c r="C103" s="300"/>
      <c r="D103" s="238" t="s">
        <v>34</v>
      </c>
      <c r="E103" s="300">
        <v>0</v>
      </c>
      <c r="F103" s="238" t="s">
        <v>49</v>
      </c>
      <c r="G103" s="238" t="s">
        <v>49</v>
      </c>
      <c r="H103" s="234"/>
      <c r="I103" s="297" t="s">
        <v>10</v>
      </c>
    </row>
    <row r="104" spans="1:9" s="245" customFormat="1">
      <c r="A104" s="305" t="s">
        <v>7</v>
      </c>
      <c r="B104" s="300">
        <v>0</v>
      </c>
      <c r="C104" s="300"/>
      <c r="D104" s="238" t="s">
        <v>34</v>
      </c>
      <c r="E104" s="300">
        <v>0</v>
      </c>
      <c r="F104" s="238" t="s">
        <v>49</v>
      </c>
      <c r="G104" s="238" t="s">
        <v>49</v>
      </c>
      <c r="H104" s="234"/>
      <c r="I104" s="298" t="s">
        <v>11</v>
      </c>
    </row>
    <row r="105" spans="1:9" s="245" customFormat="1">
      <c r="A105" s="77" t="s">
        <v>29</v>
      </c>
      <c r="B105" s="415">
        <v>0</v>
      </c>
      <c r="C105" s="361"/>
      <c r="D105" s="79" t="s">
        <v>34</v>
      </c>
      <c r="E105" s="361">
        <v>40</v>
      </c>
      <c r="F105" s="79" t="s">
        <v>49</v>
      </c>
      <c r="G105" s="79">
        <v>3</v>
      </c>
      <c r="H105" s="79"/>
      <c r="I105" s="297" t="s">
        <v>30</v>
      </c>
    </row>
    <row r="106" spans="1:9" s="245" customFormat="1" ht="15.75">
      <c r="A106" s="12" t="s">
        <v>406</v>
      </c>
      <c r="B106" s="362"/>
      <c r="C106" s="363"/>
      <c r="D106" s="363"/>
      <c r="E106" s="363"/>
      <c r="F106" s="362"/>
      <c r="G106" s="362"/>
      <c r="H106" s="41"/>
      <c r="I106" s="183" t="s">
        <v>407</v>
      </c>
    </row>
    <row r="107" spans="1:9" s="245" customFormat="1">
      <c r="A107" s="69" t="s">
        <v>40</v>
      </c>
      <c r="B107" s="294"/>
      <c r="C107" s="294"/>
      <c r="D107" s="294">
        <f>SUM(D112,D117,D122)</f>
        <v>62</v>
      </c>
      <c r="E107" s="294"/>
      <c r="F107" s="234">
        <f>SUM(F112,F117,F122)</f>
        <v>18</v>
      </c>
      <c r="G107" s="234"/>
      <c r="H107" s="234"/>
      <c r="I107" s="244" t="s">
        <v>0</v>
      </c>
    </row>
    <row r="108" spans="1:9" s="245" customFormat="1">
      <c r="A108" s="302" t="s">
        <v>5</v>
      </c>
      <c r="B108" s="294"/>
      <c r="C108" s="294"/>
      <c r="D108" s="234" t="s">
        <v>34</v>
      </c>
      <c r="E108" s="294"/>
      <c r="F108" s="234" t="s">
        <v>48</v>
      </c>
      <c r="G108" s="300"/>
      <c r="H108" s="234"/>
      <c r="I108" s="295" t="s">
        <v>10</v>
      </c>
    </row>
    <row r="109" spans="1:9" s="245" customFormat="1">
      <c r="A109" s="303" t="s">
        <v>7</v>
      </c>
      <c r="B109" s="294"/>
      <c r="C109" s="294"/>
      <c r="D109" s="234" t="s">
        <v>34</v>
      </c>
      <c r="E109" s="294"/>
      <c r="F109" s="234" t="s">
        <v>48</v>
      </c>
      <c r="G109" s="300"/>
      <c r="H109" s="234"/>
      <c r="I109" s="295" t="s">
        <v>11</v>
      </c>
    </row>
    <row r="110" spans="1:9" s="245" customFormat="1">
      <c r="A110" s="304" t="s">
        <v>29</v>
      </c>
      <c r="B110" s="294"/>
      <c r="C110" s="294"/>
      <c r="D110" s="234" t="s">
        <v>34</v>
      </c>
      <c r="E110" s="294"/>
      <c r="F110" s="234">
        <f t="shared" ref="F110" si="14">SUM(F115,F120,F125)</f>
        <v>18</v>
      </c>
      <c r="G110" s="238"/>
      <c r="H110" s="234"/>
      <c r="I110" s="296" t="s">
        <v>30</v>
      </c>
    </row>
    <row r="111" spans="1:9" s="245" customFormat="1">
      <c r="A111" s="291" t="s">
        <v>25</v>
      </c>
      <c r="B111" s="177"/>
      <c r="C111" s="364"/>
      <c r="D111" s="177"/>
      <c r="E111" s="177"/>
      <c r="F111" s="177"/>
      <c r="G111" s="177"/>
      <c r="H111" s="177"/>
      <c r="I111" s="292" t="s">
        <v>105</v>
      </c>
    </row>
    <row r="112" spans="1:9" s="245" customFormat="1">
      <c r="A112" s="76" t="s">
        <v>40</v>
      </c>
      <c r="B112" s="300"/>
      <c r="C112" s="300"/>
      <c r="D112" s="300">
        <v>28</v>
      </c>
      <c r="E112" s="300"/>
      <c r="F112" s="238">
        <v>2</v>
      </c>
      <c r="G112" s="238">
        <v>1</v>
      </c>
      <c r="H112" s="234"/>
      <c r="I112" s="297" t="s">
        <v>0</v>
      </c>
    </row>
    <row r="113" spans="1:12" s="245" customFormat="1">
      <c r="A113" s="77" t="s">
        <v>5</v>
      </c>
      <c r="B113" s="300"/>
      <c r="C113" s="300"/>
      <c r="D113" s="300" t="s">
        <v>34</v>
      </c>
      <c r="E113" s="300"/>
      <c r="F113" s="238" t="s">
        <v>48</v>
      </c>
      <c r="G113" s="238" t="s">
        <v>49</v>
      </c>
      <c r="H113" s="234"/>
      <c r="I113" s="297" t="s">
        <v>10</v>
      </c>
    </row>
    <row r="114" spans="1:12" s="245" customFormat="1">
      <c r="A114" s="76" t="s">
        <v>7</v>
      </c>
      <c r="B114" s="300"/>
      <c r="C114" s="300"/>
      <c r="D114" s="300" t="s">
        <v>34</v>
      </c>
      <c r="E114" s="300"/>
      <c r="F114" s="238" t="s">
        <v>48</v>
      </c>
      <c r="G114" s="238" t="s">
        <v>49</v>
      </c>
      <c r="H114" s="234"/>
      <c r="I114" s="298" t="s">
        <v>11</v>
      </c>
    </row>
    <row r="115" spans="1:12" s="245" customFormat="1">
      <c r="A115" s="77" t="s">
        <v>29</v>
      </c>
      <c r="B115" s="300"/>
      <c r="C115" s="300"/>
      <c r="D115" s="300" t="s">
        <v>34</v>
      </c>
      <c r="E115" s="300"/>
      <c r="F115" s="238">
        <v>2</v>
      </c>
      <c r="G115" s="238">
        <v>1</v>
      </c>
      <c r="H115" s="234"/>
      <c r="I115" s="297" t="s">
        <v>30</v>
      </c>
    </row>
    <row r="116" spans="1:12" s="245" customFormat="1">
      <c r="A116" s="239" t="s">
        <v>26</v>
      </c>
      <c r="B116" s="359"/>
      <c r="C116" s="359"/>
      <c r="D116" s="166"/>
      <c r="E116" s="166"/>
      <c r="F116" s="166"/>
      <c r="G116" s="166"/>
      <c r="H116" s="166"/>
      <c r="I116" s="171" t="s">
        <v>171</v>
      </c>
    </row>
    <row r="117" spans="1:12" s="245" customFormat="1">
      <c r="A117" s="76" t="s">
        <v>40</v>
      </c>
      <c r="B117" s="300">
        <f>SUM(B118:B120)</f>
        <v>79</v>
      </c>
      <c r="C117" s="300"/>
      <c r="D117" s="300">
        <v>30</v>
      </c>
      <c r="E117" s="300"/>
      <c r="F117" s="238">
        <v>16</v>
      </c>
      <c r="G117" s="238"/>
      <c r="H117" s="234"/>
      <c r="I117" s="297" t="s">
        <v>0</v>
      </c>
    </row>
    <row r="118" spans="1:12" s="245" customFormat="1">
      <c r="A118" s="77" t="s">
        <v>5</v>
      </c>
      <c r="B118" s="300">
        <v>0</v>
      </c>
      <c r="C118" s="300"/>
      <c r="D118" s="300" t="s">
        <v>34</v>
      </c>
      <c r="E118" s="300"/>
      <c r="F118" s="238" t="s">
        <v>48</v>
      </c>
      <c r="G118" s="238"/>
      <c r="H118" s="234"/>
      <c r="I118" s="297" t="s">
        <v>10</v>
      </c>
    </row>
    <row r="119" spans="1:12" s="245" customFormat="1">
      <c r="A119" s="76" t="s">
        <v>7</v>
      </c>
      <c r="B119" s="300">
        <v>0</v>
      </c>
      <c r="C119" s="300"/>
      <c r="D119" s="300" t="s">
        <v>34</v>
      </c>
      <c r="E119" s="300"/>
      <c r="F119" s="238" t="s">
        <v>48</v>
      </c>
      <c r="G119" s="238"/>
      <c r="H119" s="234"/>
      <c r="I119" s="298" t="s">
        <v>11</v>
      </c>
    </row>
    <row r="120" spans="1:12" s="245" customFormat="1">
      <c r="A120" s="77" t="s">
        <v>29</v>
      </c>
      <c r="B120" s="300">
        <v>79</v>
      </c>
      <c r="C120" s="300"/>
      <c r="D120" s="300" t="s">
        <v>34</v>
      </c>
      <c r="E120" s="300"/>
      <c r="F120" s="300">
        <v>16</v>
      </c>
      <c r="G120" s="300"/>
      <c r="H120" s="234"/>
      <c r="I120" s="297" t="s">
        <v>30</v>
      </c>
    </row>
    <row r="121" spans="1:12" s="245" customFormat="1">
      <c r="A121" s="170" t="s">
        <v>23</v>
      </c>
      <c r="B121" s="178"/>
      <c r="C121" s="360"/>
      <c r="D121" s="178"/>
      <c r="E121" s="178"/>
      <c r="F121" s="178"/>
      <c r="G121" s="178"/>
      <c r="H121" s="166"/>
      <c r="I121" s="171" t="s">
        <v>24</v>
      </c>
    </row>
    <row r="122" spans="1:12" s="245" customFormat="1">
      <c r="A122" s="76" t="s">
        <v>40</v>
      </c>
      <c r="B122" s="300">
        <v>0</v>
      </c>
      <c r="C122" s="300"/>
      <c r="D122" s="238">
        <v>4</v>
      </c>
      <c r="E122" s="300"/>
      <c r="F122" s="238" t="s">
        <v>49</v>
      </c>
      <c r="G122" s="238"/>
      <c r="H122" s="234"/>
      <c r="I122" s="297" t="s">
        <v>0</v>
      </c>
    </row>
    <row r="123" spans="1:12" s="245" customFormat="1">
      <c r="A123" s="77" t="s">
        <v>5</v>
      </c>
      <c r="B123" s="300">
        <v>0</v>
      </c>
      <c r="C123" s="300"/>
      <c r="D123" s="238" t="s">
        <v>34</v>
      </c>
      <c r="E123" s="300"/>
      <c r="F123" s="238" t="s">
        <v>49</v>
      </c>
      <c r="G123" s="238"/>
      <c r="H123" s="234"/>
      <c r="I123" s="297" t="s">
        <v>10</v>
      </c>
    </row>
    <row r="124" spans="1:12" s="245" customFormat="1">
      <c r="A124" s="305" t="s">
        <v>7</v>
      </c>
      <c r="B124" s="300">
        <v>0</v>
      </c>
      <c r="C124" s="300"/>
      <c r="D124" s="238" t="s">
        <v>34</v>
      </c>
      <c r="E124" s="300"/>
      <c r="F124" s="238" t="s">
        <v>49</v>
      </c>
      <c r="G124" s="238"/>
      <c r="H124" s="234"/>
      <c r="I124" s="298" t="s">
        <v>11</v>
      </c>
    </row>
    <row r="125" spans="1:12" s="245" customFormat="1" ht="15.75" thickBot="1">
      <c r="A125" s="80" t="s">
        <v>29</v>
      </c>
      <c r="B125" s="352">
        <v>0</v>
      </c>
      <c r="C125" s="352"/>
      <c r="D125" s="352" t="s">
        <v>34</v>
      </c>
      <c r="E125" s="352"/>
      <c r="F125" s="352" t="s">
        <v>49</v>
      </c>
      <c r="G125" s="81"/>
      <c r="H125" s="81"/>
      <c r="I125" s="299" t="s">
        <v>30</v>
      </c>
    </row>
    <row r="126" spans="1:12" s="245" customFormat="1" ht="15.75" thickTop="1">
      <c r="A126" s="77"/>
      <c r="B126" s="415"/>
      <c r="C126" s="361"/>
      <c r="D126" s="79"/>
      <c r="E126" s="361"/>
      <c r="F126" s="79"/>
      <c r="G126" s="79"/>
      <c r="H126" s="79"/>
      <c r="I126" s="297"/>
    </row>
    <row r="127" spans="1:12" s="253" customFormat="1" ht="30" customHeight="1">
      <c r="A127" s="228" t="s">
        <v>366</v>
      </c>
      <c r="B127" s="228"/>
      <c r="C127" s="228"/>
      <c r="D127" s="228"/>
      <c r="E127" s="228"/>
      <c r="F127" s="228"/>
      <c r="G127" s="228"/>
      <c r="H127" s="228"/>
      <c r="I127" s="228"/>
      <c r="K127" s="225"/>
    </row>
    <row r="128" spans="1:12" s="254" customFormat="1" ht="30" customHeight="1">
      <c r="A128" s="229" t="s">
        <v>367</v>
      </c>
      <c r="B128" s="229"/>
      <c r="C128" s="229"/>
      <c r="D128" s="229"/>
      <c r="E128" s="229"/>
      <c r="F128" s="229"/>
      <c r="G128" s="229"/>
      <c r="H128" s="229"/>
      <c r="I128" s="229"/>
      <c r="L128" s="255"/>
    </row>
  </sheetData>
  <mergeCells count="3">
    <mergeCell ref="A4:A5"/>
    <mergeCell ref="I4:I5"/>
    <mergeCell ref="H4:H5"/>
  </mergeCells>
  <printOptions horizontalCentered="1" verticalCentered="1"/>
  <pageMargins left="0.196850393700787" right="0.44685039399999998" top="0.196850393700787" bottom="0.196850393700787" header="0.511811023622047" footer="0.511811023622047"/>
  <pageSetup paperSize="9" scale="55" orientation="portrait" r:id="rId1"/>
  <rowBreaks count="2" manualBreakCount="2">
    <brk id="45" max="8" man="1"/>
    <brk id="126" max="8" man="1"/>
  </rowBreaks>
  <colBreaks count="1" manualBreakCount="1">
    <brk id="9" max="190"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Normal="100" zoomScaleSheetLayoutView="100" workbookViewId="0">
      <selection activeCell="H4" sqref="H4:H5"/>
    </sheetView>
  </sheetViews>
  <sheetFormatPr defaultRowHeight="15"/>
  <cols>
    <col min="1" max="1" width="63" bestFit="1" customWidth="1"/>
  </cols>
  <sheetData>
    <row r="1" spans="1:2" ht="150.75" customHeight="1">
      <c r="A1" s="113" t="s">
        <v>81</v>
      </c>
    </row>
    <row r="2" spans="1:2" ht="138" customHeight="1">
      <c r="A2" s="114" t="s">
        <v>82</v>
      </c>
    </row>
    <row r="4" spans="1:2">
      <c r="A4" s="151"/>
      <c r="B4" s="151"/>
    </row>
    <row r="11" spans="1:2">
      <c r="A11" s="402"/>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4"/>
  <sheetViews>
    <sheetView showGridLines="0" rightToLeft="1" view="pageBreakPreview" topLeftCell="A85" zoomScaleNormal="100" zoomScaleSheetLayoutView="100" workbookViewId="0">
      <selection activeCell="D1" sqref="D1:D1048576"/>
    </sheetView>
  </sheetViews>
  <sheetFormatPr defaultRowHeight="15"/>
  <cols>
    <col min="1" max="1" width="22" customWidth="1"/>
    <col min="2" max="2" width="9.7109375" customWidth="1"/>
    <col min="3" max="3" width="9.85546875" customWidth="1"/>
    <col min="4" max="4" width="8.42578125" customWidth="1"/>
    <col min="5" max="7" width="9.7109375" customWidth="1"/>
    <col min="8" max="8" width="20.7109375" customWidth="1"/>
    <col min="10" max="10" width="26.7109375" customWidth="1"/>
    <col min="12" max="12" width="16.7109375" customWidth="1"/>
  </cols>
  <sheetData>
    <row r="1" spans="1:19" s="253" customFormat="1" ht="17.25">
      <c r="A1" s="228" t="s">
        <v>272</v>
      </c>
      <c r="B1" s="228"/>
      <c r="C1" s="228"/>
      <c r="D1" s="228"/>
      <c r="E1" s="228"/>
      <c r="F1" s="228"/>
      <c r="G1" s="228"/>
      <c r="H1" s="228"/>
      <c r="I1" s="225"/>
      <c r="J1" s="225"/>
      <c r="K1" s="225"/>
    </row>
    <row r="2" spans="1:19" s="254" customFormat="1" ht="15.75">
      <c r="A2" s="229" t="s">
        <v>304</v>
      </c>
      <c r="B2" s="229"/>
      <c r="C2" s="229"/>
      <c r="D2" s="229"/>
      <c r="E2" s="229"/>
      <c r="F2" s="229"/>
      <c r="G2" s="229"/>
      <c r="H2" s="229"/>
      <c r="I2" s="227"/>
      <c r="J2" s="227"/>
      <c r="K2" s="227"/>
    </row>
    <row r="3" spans="1:19" ht="14.25" customHeight="1">
      <c r="A3" s="10" t="s">
        <v>83</v>
      </c>
      <c r="B3" s="9"/>
      <c r="C3" s="4"/>
      <c r="D3" s="4"/>
      <c r="E3" s="8"/>
      <c r="F3" s="5"/>
      <c r="G3" s="5"/>
      <c r="H3" s="11" t="s">
        <v>84</v>
      </c>
    </row>
    <row r="4" spans="1:19" ht="15.75">
      <c r="A4" s="447" t="s">
        <v>15</v>
      </c>
      <c r="B4" s="68" t="s">
        <v>46</v>
      </c>
      <c r="C4" s="68" t="s">
        <v>45</v>
      </c>
      <c r="D4" s="68" t="s">
        <v>44</v>
      </c>
      <c r="E4" s="68" t="s">
        <v>43</v>
      </c>
      <c r="F4" s="68" t="s">
        <v>42</v>
      </c>
      <c r="G4" s="68" t="s">
        <v>41</v>
      </c>
      <c r="H4" s="448" t="s">
        <v>16</v>
      </c>
    </row>
    <row r="5" spans="1:19" ht="24" customHeight="1">
      <c r="A5" s="447"/>
      <c r="B5" s="67" t="s">
        <v>38</v>
      </c>
      <c r="C5" s="67" t="s">
        <v>17</v>
      </c>
      <c r="D5" s="67" t="s">
        <v>39</v>
      </c>
      <c r="E5" s="67" t="s">
        <v>18</v>
      </c>
      <c r="F5" s="67" t="s">
        <v>19</v>
      </c>
      <c r="G5" s="67" t="s">
        <v>20</v>
      </c>
      <c r="H5" s="448"/>
    </row>
    <row r="6" spans="1:19" ht="15.75">
      <c r="A6" s="12" t="s">
        <v>13</v>
      </c>
      <c r="B6" s="13"/>
      <c r="C6" s="13"/>
      <c r="D6" s="13"/>
      <c r="E6" s="13"/>
      <c r="F6" s="13"/>
      <c r="G6" s="13"/>
      <c r="H6" s="14" t="s">
        <v>2</v>
      </c>
    </row>
    <row r="7" spans="1:19" s="245" customFormat="1">
      <c r="A7" s="69" t="s">
        <v>275</v>
      </c>
      <c r="B7" s="234"/>
      <c r="C7" s="306"/>
      <c r="D7" s="234"/>
      <c r="E7" s="234"/>
      <c r="F7" s="234"/>
      <c r="G7" s="234"/>
      <c r="H7" s="244" t="s">
        <v>259</v>
      </c>
      <c r="M7" s="18" t="s">
        <v>45</v>
      </c>
      <c r="N7" s="18"/>
      <c r="O7" s="18" t="s">
        <v>53</v>
      </c>
      <c r="P7" s="18" t="s">
        <v>41</v>
      </c>
      <c r="S7" s="18"/>
    </row>
    <row r="8" spans="1:19" s="245" customFormat="1">
      <c r="A8" s="76" t="s">
        <v>85</v>
      </c>
      <c r="B8" s="307" t="s">
        <v>34</v>
      </c>
      <c r="C8" s="307" t="s">
        <v>34</v>
      </c>
      <c r="D8" s="315">
        <v>105.93</v>
      </c>
      <c r="E8" s="309">
        <v>101.2</v>
      </c>
      <c r="F8" s="310">
        <v>102.5</v>
      </c>
      <c r="G8" s="311" t="s">
        <v>34</v>
      </c>
      <c r="H8" s="75" t="s">
        <v>89</v>
      </c>
      <c r="M8" s="22" t="s">
        <v>17</v>
      </c>
      <c r="N8" s="22"/>
      <c r="O8" s="22" t="s">
        <v>19</v>
      </c>
      <c r="P8" s="22" t="s">
        <v>20</v>
      </c>
      <c r="S8" s="22"/>
    </row>
    <row r="9" spans="1:19" s="245" customFormat="1">
      <c r="A9" s="77" t="s">
        <v>86</v>
      </c>
      <c r="B9" s="307" t="s">
        <v>34</v>
      </c>
      <c r="C9" s="307" t="s">
        <v>34</v>
      </c>
      <c r="D9" s="315">
        <v>108.88</v>
      </c>
      <c r="E9" s="309">
        <v>99.3</v>
      </c>
      <c r="F9" s="310">
        <v>97.1</v>
      </c>
      <c r="G9" s="311" t="s">
        <v>34</v>
      </c>
      <c r="H9" s="75" t="s">
        <v>90</v>
      </c>
      <c r="L9" s="312" t="s">
        <v>305</v>
      </c>
      <c r="M9" s="313">
        <v>11.6</v>
      </c>
      <c r="N9" s="314"/>
      <c r="O9" s="310">
        <v>11.5</v>
      </c>
      <c r="P9" s="314">
        <v>6.2</v>
      </c>
      <c r="S9" s="446"/>
    </row>
    <row r="10" spans="1:19" s="245" customFormat="1">
      <c r="A10" s="76" t="s">
        <v>87</v>
      </c>
      <c r="B10" s="307" t="s">
        <v>34</v>
      </c>
      <c r="C10" s="307" t="s">
        <v>34</v>
      </c>
      <c r="D10" s="315">
        <v>105.65</v>
      </c>
      <c r="E10" s="309">
        <v>95.6</v>
      </c>
      <c r="F10" s="310">
        <v>100.3</v>
      </c>
      <c r="G10" s="311" t="s">
        <v>34</v>
      </c>
      <c r="H10" s="75" t="s">
        <v>91</v>
      </c>
      <c r="L10" s="271"/>
      <c r="N10" s="314"/>
      <c r="S10" s="446"/>
    </row>
    <row r="11" spans="1:19" s="245" customFormat="1">
      <c r="A11" s="401" t="s">
        <v>276</v>
      </c>
      <c r="B11" s="307"/>
      <c r="C11" s="307"/>
      <c r="D11" s="307"/>
      <c r="E11" s="309"/>
      <c r="F11" s="310"/>
      <c r="G11" s="311"/>
      <c r="H11" s="244" t="s">
        <v>88</v>
      </c>
      <c r="L11" s="312" t="s">
        <v>306</v>
      </c>
      <c r="M11" s="313">
        <v>10.5</v>
      </c>
      <c r="N11" s="314"/>
      <c r="O11" s="310">
        <v>10.9</v>
      </c>
      <c r="P11" s="314">
        <v>5.5</v>
      </c>
      <c r="S11" s="445"/>
    </row>
    <row r="12" spans="1:19" s="245" customFormat="1">
      <c r="A12" s="76" t="s">
        <v>85</v>
      </c>
      <c r="B12" s="307" t="s">
        <v>34</v>
      </c>
      <c r="C12" s="307" t="s">
        <v>34</v>
      </c>
      <c r="D12" s="315">
        <v>96.37</v>
      </c>
      <c r="E12" s="309">
        <v>95.8</v>
      </c>
      <c r="F12" s="310">
        <v>93.8</v>
      </c>
      <c r="G12" s="433">
        <v>87.2</v>
      </c>
      <c r="H12" s="75" t="s">
        <v>89</v>
      </c>
      <c r="L12" s="316"/>
      <c r="M12" s="314"/>
      <c r="N12" s="314"/>
      <c r="O12" s="314"/>
      <c r="P12" s="314"/>
      <c r="S12" s="445"/>
    </row>
    <row r="13" spans="1:19" s="245" customFormat="1">
      <c r="A13" s="77" t="s">
        <v>86</v>
      </c>
      <c r="B13" s="307" t="s">
        <v>34</v>
      </c>
      <c r="C13" s="307" t="s">
        <v>34</v>
      </c>
      <c r="D13" s="315">
        <v>79.63</v>
      </c>
      <c r="E13" s="309">
        <v>83</v>
      </c>
      <c r="F13" s="310">
        <v>79.900000000000006</v>
      </c>
      <c r="G13" s="433">
        <v>87.4</v>
      </c>
      <c r="H13" s="75" t="s">
        <v>90</v>
      </c>
      <c r="L13" s="271" t="s">
        <v>311</v>
      </c>
      <c r="M13" s="314">
        <v>8.3000000000000007</v>
      </c>
      <c r="N13" s="314"/>
      <c r="O13" s="310">
        <v>9.3000000000000007</v>
      </c>
      <c r="P13" s="314">
        <v>4.9000000000000004</v>
      </c>
      <c r="S13" s="445"/>
    </row>
    <row r="14" spans="1:19" s="245" customFormat="1">
      <c r="A14" s="76" t="s">
        <v>87</v>
      </c>
      <c r="B14" s="307" t="s">
        <v>34</v>
      </c>
      <c r="C14" s="307" t="s">
        <v>34</v>
      </c>
      <c r="D14" s="315">
        <v>60.64</v>
      </c>
      <c r="E14" s="309">
        <v>77.599999999999994</v>
      </c>
      <c r="F14" s="310">
        <v>78.599999999999994</v>
      </c>
      <c r="G14" s="433">
        <v>72.8</v>
      </c>
      <c r="H14" s="75" t="s">
        <v>91</v>
      </c>
      <c r="L14" s="271"/>
      <c r="M14" s="314"/>
      <c r="N14" s="314"/>
      <c r="O14" s="314"/>
      <c r="P14" s="314"/>
      <c r="S14" s="445"/>
    </row>
    <row r="15" spans="1:19" s="245" customFormat="1">
      <c r="A15" s="69" t="s">
        <v>92</v>
      </c>
      <c r="B15" s="238"/>
      <c r="C15" s="307"/>
      <c r="D15" s="307"/>
      <c r="E15" s="309"/>
      <c r="F15" s="310"/>
      <c r="G15" s="311"/>
      <c r="H15" s="244" t="s">
        <v>93</v>
      </c>
      <c r="L15" s="271"/>
      <c r="M15" s="314"/>
      <c r="N15" s="314"/>
      <c r="O15" s="314"/>
      <c r="P15" s="314"/>
    </row>
    <row r="16" spans="1:19" s="245" customFormat="1">
      <c r="A16" s="76" t="s">
        <v>85</v>
      </c>
      <c r="B16" s="307" t="s">
        <v>102</v>
      </c>
      <c r="C16" s="315">
        <v>11.8</v>
      </c>
      <c r="D16" s="315">
        <v>9</v>
      </c>
      <c r="E16" s="309" t="s">
        <v>34</v>
      </c>
      <c r="F16" s="310">
        <v>9.6</v>
      </c>
      <c r="G16" s="315">
        <v>6.3</v>
      </c>
      <c r="H16" s="75" t="s">
        <v>89</v>
      </c>
      <c r="K16" s="427" t="s">
        <v>13</v>
      </c>
      <c r="L16" s="427" t="s">
        <v>399</v>
      </c>
      <c r="M16" s="314"/>
      <c r="N16" s="314"/>
      <c r="O16" s="314"/>
      <c r="P16" s="314"/>
    </row>
    <row r="17" spans="1:12" s="245" customFormat="1">
      <c r="A17" s="77" t="s">
        <v>86</v>
      </c>
      <c r="B17" s="307" t="s">
        <v>34</v>
      </c>
      <c r="C17" s="315">
        <v>11.4</v>
      </c>
      <c r="D17" s="315">
        <v>10</v>
      </c>
      <c r="E17" s="326" t="s">
        <v>34</v>
      </c>
      <c r="F17" s="310">
        <v>10</v>
      </c>
      <c r="G17" s="315">
        <v>6.2</v>
      </c>
      <c r="H17" s="75" t="s">
        <v>90</v>
      </c>
      <c r="J17" s="69" t="s">
        <v>275</v>
      </c>
      <c r="K17" s="427"/>
      <c r="L17" s="427"/>
    </row>
    <row r="18" spans="1:12" s="245" customFormat="1">
      <c r="A18" s="76" t="s">
        <v>87</v>
      </c>
      <c r="B18" s="307" t="s">
        <v>34</v>
      </c>
      <c r="C18" s="315">
        <v>8.1999999999999993</v>
      </c>
      <c r="D18" s="315">
        <v>9</v>
      </c>
      <c r="E18" s="309" t="s">
        <v>34</v>
      </c>
      <c r="F18" s="310">
        <v>9.5</v>
      </c>
      <c r="G18" s="315">
        <v>5.6</v>
      </c>
      <c r="H18" s="75" t="s">
        <v>91</v>
      </c>
      <c r="J18" s="76" t="s">
        <v>85</v>
      </c>
      <c r="K18" s="428">
        <v>101.2</v>
      </c>
      <c r="L18" s="426">
        <v>101.4</v>
      </c>
    </row>
    <row r="19" spans="1:12" s="245" customFormat="1">
      <c r="A19" s="69" t="s">
        <v>94</v>
      </c>
      <c r="B19" s="327"/>
      <c r="C19" s="328"/>
      <c r="D19" s="328"/>
      <c r="E19" s="326"/>
      <c r="F19" s="327"/>
      <c r="G19" s="327"/>
      <c r="H19" s="317" t="s">
        <v>96</v>
      </c>
      <c r="J19" s="77" t="s">
        <v>86</v>
      </c>
      <c r="K19" s="428">
        <v>99.3</v>
      </c>
      <c r="L19" s="426">
        <v>101.4</v>
      </c>
    </row>
    <row r="20" spans="1:12" s="245" customFormat="1">
      <c r="A20" s="76" t="s">
        <v>95</v>
      </c>
      <c r="B20" s="319" t="s">
        <v>34</v>
      </c>
      <c r="C20" s="329">
        <v>94.7</v>
      </c>
      <c r="D20" s="329" t="s">
        <v>34</v>
      </c>
      <c r="E20" s="326">
        <v>88.6</v>
      </c>
      <c r="F20" s="319">
        <v>96.7</v>
      </c>
      <c r="G20" s="329">
        <v>99.02</v>
      </c>
      <c r="H20" s="75" t="s">
        <v>97</v>
      </c>
      <c r="J20" s="76" t="s">
        <v>87</v>
      </c>
      <c r="K20" s="428">
        <v>95.6</v>
      </c>
      <c r="L20" s="426">
        <v>95.4</v>
      </c>
    </row>
    <row r="21" spans="1:12" s="245" customFormat="1">
      <c r="A21" s="77" t="s">
        <v>100</v>
      </c>
      <c r="B21" s="319" t="s">
        <v>34</v>
      </c>
      <c r="C21" s="328" t="s">
        <v>34</v>
      </c>
      <c r="D21" s="328" t="s">
        <v>34</v>
      </c>
      <c r="E21" s="326">
        <v>99</v>
      </c>
      <c r="F21" s="319">
        <v>99.1</v>
      </c>
      <c r="G21" s="329">
        <v>94.62</v>
      </c>
      <c r="H21" s="75" t="s">
        <v>99</v>
      </c>
      <c r="J21" s="401" t="s">
        <v>276</v>
      </c>
      <c r="K21" s="427"/>
      <c r="L21" s="427"/>
    </row>
    <row r="22" spans="1:12" s="245" customFormat="1">
      <c r="A22" s="76" t="s">
        <v>98</v>
      </c>
      <c r="B22" s="319" t="s">
        <v>34</v>
      </c>
      <c r="C22" s="328" t="s">
        <v>34</v>
      </c>
      <c r="D22" s="328" t="s">
        <v>34</v>
      </c>
      <c r="E22" s="326">
        <v>49.5</v>
      </c>
      <c r="F22" s="319">
        <v>84.7</v>
      </c>
      <c r="G22" s="329">
        <v>2.79</v>
      </c>
      <c r="H22" s="75" t="s">
        <v>101</v>
      </c>
      <c r="J22" s="76" t="s">
        <v>85</v>
      </c>
      <c r="K22" s="428">
        <v>95.8</v>
      </c>
      <c r="L22" s="426">
        <v>98</v>
      </c>
    </row>
    <row r="23" spans="1:12" s="245" customFormat="1">
      <c r="A23" s="69" t="s">
        <v>418</v>
      </c>
      <c r="B23" s="319"/>
      <c r="C23" s="328"/>
      <c r="D23" s="328"/>
      <c r="E23" s="326"/>
      <c r="F23" s="319"/>
      <c r="G23" s="329"/>
      <c r="H23" s="244" t="s">
        <v>419</v>
      </c>
      <c r="J23" s="77" t="s">
        <v>86</v>
      </c>
      <c r="K23" s="428">
        <v>83</v>
      </c>
      <c r="L23" s="426">
        <v>78.8</v>
      </c>
    </row>
    <row r="24" spans="1:12" s="245" customFormat="1" ht="38.25">
      <c r="A24" s="420" t="s">
        <v>420</v>
      </c>
      <c r="B24" s="319"/>
      <c r="C24" s="328"/>
      <c r="D24" s="328"/>
      <c r="E24" s="326" t="s">
        <v>35</v>
      </c>
      <c r="F24" s="319" t="s">
        <v>34</v>
      </c>
      <c r="G24" s="329"/>
      <c r="H24" s="421" t="s">
        <v>423</v>
      </c>
      <c r="J24" s="76" t="s">
        <v>87</v>
      </c>
      <c r="K24" s="428">
        <v>77.599999999999994</v>
      </c>
      <c r="L24" s="426">
        <v>78.8</v>
      </c>
    </row>
    <row r="25" spans="1:12" s="245" customFormat="1" ht="38.25">
      <c r="A25" s="420" t="s">
        <v>421</v>
      </c>
      <c r="B25" s="319"/>
      <c r="C25" s="328"/>
      <c r="D25" s="328"/>
      <c r="E25" s="326">
        <v>20.399999999999999</v>
      </c>
      <c r="F25" s="319" t="s">
        <v>34</v>
      </c>
      <c r="G25" s="329"/>
      <c r="H25" s="421" t="s">
        <v>424</v>
      </c>
      <c r="J25" s="69" t="s">
        <v>94</v>
      </c>
      <c r="K25" s="427"/>
      <c r="L25" s="427"/>
    </row>
    <row r="26" spans="1:12" s="245" customFormat="1" ht="48">
      <c r="A26" s="420" t="s">
        <v>426</v>
      </c>
      <c r="B26" s="319"/>
      <c r="C26" s="328"/>
      <c r="D26" s="328"/>
      <c r="E26" s="326">
        <v>7.4</v>
      </c>
      <c r="F26" s="319" t="s">
        <v>34</v>
      </c>
      <c r="G26" s="329"/>
      <c r="H26" s="421" t="s">
        <v>427</v>
      </c>
      <c r="J26" s="76" t="s">
        <v>95</v>
      </c>
      <c r="K26" s="429">
        <v>88.6</v>
      </c>
      <c r="L26" s="430">
        <v>99.13</v>
      </c>
    </row>
    <row r="27" spans="1:12" ht="15.75">
      <c r="A27" s="12" t="s">
        <v>14</v>
      </c>
      <c r="B27" s="130"/>
      <c r="C27" s="130"/>
      <c r="D27" s="130"/>
      <c r="E27" s="130"/>
      <c r="F27" s="129"/>
      <c r="G27" s="129"/>
      <c r="H27" s="31" t="s">
        <v>3</v>
      </c>
      <c r="J27" s="77" t="s">
        <v>100</v>
      </c>
      <c r="K27" s="429">
        <v>99</v>
      </c>
      <c r="L27" s="430">
        <v>92.63</v>
      </c>
    </row>
    <row r="28" spans="1:12" s="245" customFormat="1">
      <c r="A28" s="69" t="s">
        <v>275</v>
      </c>
      <c r="B28" s="234"/>
      <c r="C28" s="318"/>
      <c r="D28" s="308"/>
      <c r="E28" s="234"/>
      <c r="F28" s="234"/>
      <c r="G28" s="234"/>
      <c r="H28" s="244" t="s">
        <v>259</v>
      </c>
      <c r="J28" s="76" t="s">
        <v>98</v>
      </c>
      <c r="K28" s="429">
        <v>49.5</v>
      </c>
      <c r="L28" s="427">
        <v>78.61</v>
      </c>
    </row>
    <row r="29" spans="1:12" s="245" customFormat="1">
      <c r="A29" s="76" t="s">
        <v>85</v>
      </c>
      <c r="B29" s="307" t="s">
        <v>34</v>
      </c>
      <c r="C29" s="310" t="s">
        <v>34</v>
      </c>
      <c r="D29" s="310">
        <v>104.87</v>
      </c>
      <c r="E29" s="310">
        <v>101.3</v>
      </c>
      <c r="F29" s="310">
        <v>100.7</v>
      </c>
      <c r="G29" s="310" t="s">
        <v>34</v>
      </c>
      <c r="H29" s="75" t="s">
        <v>89</v>
      </c>
      <c r="J29" s="69" t="s">
        <v>436</v>
      </c>
      <c r="K29" s="427"/>
      <c r="L29" s="427"/>
    </row>
    <row r="30" spans="1:12" s="245" customFormat="1" ht="25.5">
      <c r="A30" s="77" t="s">
        <v>86</v>
      </c>
      <c r="B30" s="307" t="s">
        <v>34</v>
      </c>
      <c r="C30" s="310" t="s">
        <v>34</v>
      </c>
      <c r="D30" s="310">
        <v>106.98</v>
      </c>
      <c r="E30" s="310">
        <v>99.4</v>
      </c>
      <c r="F30" s="310">
        <v>97.7</v>
      </c>
      <c r="G30" s="310" t="s">
        <v>34</v>
      </c>
      <c r="H30" s="75" t="s">
        <v>90</v>
      </c>
      <c r="J30" s="420" t="s">
        <v>421</v>
      </c>
      <c r="K30" s="429">
        <v>20.399999999999999</v>
      </c>
      <c r="L30" s="429">
        <v>22</v>
      </c>
    </row>
    <row r="31" spans="1:12" s="245" customFormat="1" ht="25.5">
      <c r="A31" s="76" t="s">
        <v>87</v>
      </c>
      <c r="B31" s="307" t="s">
        <v>34</v>
      </c>
      <c r="C31" s="310" t="s">
        <v>34</v>
      </c>
      <c r="D31" s="310">
        <v>109.5</v>
      </c>
      <c r="E31" s="310">
        <v>95.6</v>
      </c>
      <c r="F31" s="310">
        <v>95.2</v>
      </c>
      <c r="G31" s="310" t="s">
        <v>34</v>
      </c>
      <c r="H31" s="75" t="s">
        <v>91</v>
      </c>
      <c r="J31" s="420" t="s">
        <v>426</v>
      </c>
      <c r="K31" s="429">
        <v>7.4</v>
      </c>
      <c r="L31" s="431">
        <v>10.3</v>
      </c>
    </row>
    <row r="32" spans="1:12" s="245" customFormat="1">
      <c r="A32" s="69" t="s">
        <v>276</v>
      </c>
      <c r="B32" s="307"/>
      <c r="C32" s="310"/>
      <c r="D32" s="310"/>
      <c r="E32" s="310"/>
      <c r="F32" s="310"/>
      <c r="G32" s="310"/>
      <c r="H32" s="244" t="s">
        <v>88</v>
      </c>
    </row>
    <row r="33" spans="1:8" s="245" customFormat="1">
      <c r="A33" s="76" t="s">
        <v>85</v>
      </c>
      <c r="B33" s="307" t="s">
        <v>34</v>
      </c>
      <c r="C33" s="310" t="s">
        <v>34</v>
      </c>
      <c r="D33" s="310">
        <v>95.32</v>
      </c>
      <c r="E33" s="310">
        <v>95.9</v>
      </c>
      <c r="F33" s="310">
        <v>92.2</v>
      </c>
      <c r="G33" s="310">
        <v>83.4</v>
      </c>
      <c r="H33" s="75" t="s">
        <v>89</v>
      </c>
    </row>
    <row r="34" spans="1:8" s="245" customFormat="1">
      <c r="A34" s="77" t="s">
        <v>86</v>
      </c>
      <c r="B34" s="307" t="s">
        <v>34</v>
      </c>
      <c r="C34" s="310" t="s">
        <v>34</v>
      </c>
      <c r="D34" s="310">
        <v>72.510000000000005</v>
      </c>
      <c r="E34" s="310">
        <v>83.1</v>
      </c>
      <c r="F34" s="310">
        <v>80.900000000000006</v>
      </c>
      <c r="G34" s="310">
        <v>86.8</v>
      </c>
      <c r="H34" s="75" t="s">
        <v>90</v>
      </c>
    </row>
    <row r="35" spans="1:8" s="245" customFormat="1">
      <c r="A35" s="76" t="s">
        <v>87</v>
      </c>
      <c r="B35" s="307" t="s">
        <v>34</v>
      </c>
      <c r="C35" s="310" t="s">
        <v>34</v>
      </c>
      <c r="D35" s="310">
        <v>69.69</v>
      </c>
      <c r="E35" s="310">
        <v>77.7</v>
      </c>
      <c r="F35" s="310">
        <v>76.2</v>
      </c>
      <c r="G35" s="310">
        <v>75</v>
      </c>
      <c r="H35" s="75" t="s">
        <v>91</v>
      </c>
    </row>
    <row r="36" spans="1:8" s="245" customFormat="1">
      <c r="A36" s="69" t="s">
        <v>92</v>
      </c>
      <c r="B36" s="238"/>
      <c r="C36" s="310"/>
      <c r="D36" s="310"/>
      <c r="E36" s="310"/>
      <c r="F36" s="310"/>
      <c r="G36" s="310"/>
      <c r="H36" s="244" t="s">
        <v>93</v>
      </c>
    </row>
    <row r="37" spans="1:8" s="245" customFormat="1">
      <c r="A37" s="76" t="s">
        <v>85</v>
      </c>
      <c r="B37" s="307" t="s">
        <v>102</v>
      </c>
      <c r="C37" s="310">
        <v>11.9</v>
      </c>
      <c r="D37" s="310">
        <v>10</v>
      </c>
      <c r="E37" s="310" t="s">
        <v>34</v>
      </c>
      <c r="F37" s="310">
        <v>9.9</v>
      </c>
      <c r="G37" s="310">
        <v>6.3</v>
      </c>
      <c r="H37" s="75" t="s">
        <v>89</v>
      </c>
    </row>
    <row r="38" spans="1:8" s="245" customFormat="1">
      <c r="A38" s="77" t="s">
        <v>86</v>
      </c>
      <c r="B38" s="307" t="s">
        <v>34</v>
      </c>
      <c r="C38" s="310">
        <v>11.1</v>
      </c>
      <c r="D38" s="310">
        <v>10</v>
      </c>
      <c r="E38" s="330" t="s">
        <v>34</v>
      </c>
      <c r="F38" s="310">
        <v>10.1</v>
      </c>
      <c r="G38" s="310">
        <v>5.9</v>
      </c>
      <c r="H38" s="75" t="s">
        <v>90</v>
      </c>
    </row>
    <row r="39" spans="1:8" s="245" customFormat="1">
      <c r="A39" s="76" t="s">
        <v>87</v>
      </c>
      <c r="B39" s="307" t="s">
        <v>34</v>
      </c>
      <c r="C39" s="310">
        <v>9.1</v>
      </c>
      <c r="D39" s="330">
        <v>10</v>
      </c>
      <c r="E39" s="310" t="s">
        <v>34</v>
      </c>
      <c r="F39" s="310">
        <v>9.1999999999999993</v>
      </c>
      <c r="G39" s="310">
        <v>5.3</v>
      </c>
      <c r="H39" s="75" t="s">
        <v>91</v>
      </c>
    </row>
    <row r="40" spans="1:8" s="245" customFormat="1">
      <c r="A40" s="69" t="s">
        <v>94</v>
      </c>
      <c r="B40" s="327"/>
      <c r="C40" s="330"/>
      <c r="D40" s="330"/>
      <c r="E40" s="330"/>
      <c r="F40" s="330"/>
      <c r="G40" s="330"/>
      <c r="H40" s="317" t="s">
        <v>96</v>
      </c>
    </row>
    <row r="41" spans="1:8" s="245" customFormat="1">
      <c r="A41" s="76" t="s">
        <v>95</v>
      </c>
      <c r="B41" s="319" t="s">
        <v>34</v>
      </c>
      <c r="C41" s="330">
        <v>94.7</v>
      </c>
      <c r="D41" s="330" t="s">
        <v>34</v>
      </c>
      <c r="E41" s="330">
        <v>89.8</v>
      </c>
      <c r="F41" s="330">
        <v>97.5</v>
      </c>
      <c r="G41" s="330">
        <v>98.98</v>
      </c>
      <c r="H41" s="75" t="s">
        <v>97</v>
      </c>
    </row>
    <row r="42" spans="1:8" s="245" customFormat="1">
      <c r="A42" s="77" t="s">
        <v>100</v>
      </c>
      <c r="B42" s="319" t="s">
        <v>34</v>
      </c>
      <c r="C42" s="330" t="s">
        <v>34</v>
      </c>
      <c r="D42" s="330" t="s">
        <v>34</v>
      </c>
      <c r="E42" s="330">
        <v>99</v>
      </c>
      <c r="F42" s="330">
        <v>99</v>
      </c>
      <c r="G42" s="330">
        <v>95.09</v>
      </c>
      <c r="H42" s="75" t="s">
        <v>99</v>
      </c>
    </row>
    <row r="43" spans="1:8" s="245" customFormat="1">
      <c r="A43" s="76" t="s">
        <v>98</v>
      </c>
      <c r="B43" s="366" t="s">
        <v>34</v>
      </c>
      <c r="C43" s="367" t="s">
        <v>34</v>
      </c>
      <c r="D43" s="310" t="s">
        <v>34</v>
      </c>
      <c r="E43" s="367">
        <v>58.3</v>
      </c>
      <c r="F43" s="367">
        <v>80.7</v>
      </c>
      <c r="G43" s="367">
        <v>2.93</v>
      </c>
      <c r="H43" s="75" t="s">
        <v>101</v>
      </c>
    </row>
    <row r="44" spans="1:8" s="245" customFormat="1">
      <c r="A44" s="69" t="s">
        <v>418</v>
      </c>
      <c r="B44" s="319"/>
      <c r="C44" s="328"/>
      <c r="D44" s="328"/>
      <c r="E44" s="326"/>
      <c r="F44" s="319"/>
      <c r="G44" s="329"/>
      <c r="H44" s="244" t="s">
        <v>419</v>
      </c>
    </row>
    <row r="45" spans="1:8" s="245" customFormat="1" ht="38.25">
      <c r="A45" s="420" t="s">
        <v>420</v>
      </c>
      <c r="B45" s="319"/>
      <c r="C45" s="328"/>
      <c r="D45" s="328"/>
      <c r="E45" s="326">
        <v>4.7</v>
      </c>
      <c r="F45" s="319" t="s">
        <v>34</v>
      </c>
      <c r="G45" s="329"/>
      <c r="H45" s="421" t="s">
        <v>423</v>
      </c>
    </row>
    <row r="46" spans="1:8" s="245" customFormat="1" ht="38.25">
      <c r="A46" s="420" t="s">
        <v>421</v>
      </c>
      <c r="B46" s="319"/>
      <c r="C46" s="328"/>
      <c r="D46" s="328"/>
      <c r="E46" s="326">
        <v>20.9</v>
      </c>
      <c r="F46" s="319" t="s">
        <v>34</v>
      </c>
      <c r="G46" s="329"/>
      <c r="H46" s="421" t="s">
        <v>424</v>
      </c>
    </row>
    <row r="47" spans="1:8" s="245" customFormat="1" ht="38.25">
      <c r="A47" s="420" t="s">
        <v>422</v>
      </c>
      <c r="B47" s="319"/>
      <c r="C47" s="328"/>
      <c r="D47" s="328"/>
      <c r="E47" s="326">
        <v>6.8</v>
      </c>
      <c r="F47" s="319" t="s">
        <v>34</v>
      </c>
      <c r="G47" s="329"/>
      <c r="H47" s="421" t="s">
        <v>425</v>
      </c>
    </row>
    <row r="48" spans="1:8" ht="15.75">
      <c r="A48" s="12" t="s">
        <v>21</v>
      </c>
      <c r="B48" s="129"/>
      <c r="C48" s="130"/>
      <c r="D48" s="130"/>
      <c r="E48" s="130"/>
      <c r="F48" s="129"/>
      <c r="G48" s="129"/>
      <c r="H48" s="32" t="s">
        <v>22</v>
      </c>
    </row>
    <row r="49" spans="1:8" s="245" customFormat="1">
      <c r="A49" s="69" t="s">
        <v>275</v>
      </c>
      <c r="B49" s="234"/>
      <c r="C49" s="234"/>
      <c r="D49" s="234"/>
      <c r="E49" s="234"/>
      <c r="F49" s="234"/>
      <c r="G49" s="234"/>
      <c r="H49" s="244" t="s">
        <v>259</v>
      </c>
    </row>
    <row r="50" spans="1:8" s="245" customFormat="1">
      <c r="A50" s="76" t="s">
        <v>85</v>
      </c>
      <c r="B50" s="307" t="s">
        <v>34</v>
      </c>
      <c r="C50" s="310" t="s">
        <v>34</v>
      </c>
      <c r="D50" s="310">
        <v>106.35</v>
      </c>
      <c r="E50" s="310">
        <v>101.4</v>
      </c>
      <c r="F50" s="310">
        <v>102.1</v>
      </c>
      <c r="G50" s="310" t="s">
        <v>34</v>
      </c>
      <c r="H50" s="75" t="s">
        <v>89</v>
      </c>
    </row>
    <row r="51" spans="1:8" s="245" customFormat="1">
      <c r="A51" s="77" t="s">
        <v>86</v>
      </c>
      <c r="B51" s="307" t="s">
        <v>34</v>
      </c>
      <c r="C51" s="310" t="s">
        <v>34</v>
      </c>
      <c r="D51" s="310">
        <v>109.46</v>
      </c>
      <c r="E51" s="310">
        <v>99.4</v>
      </c>
      <c r="F51" s="310">
        <v>99.4</v>
      </c>
      <c r="G51" s="310" t="s">
        <v>34</v>
      </c>
      <c r="H51" s="75" t="s">
        <v>90</v>
      </c>
    </row>
    <row r="52" spans="1:8" s="245" customFormat="1">
      <c r="A52" s="76" t="s">
        <v>87</v>
      </c>
      <c r="B52" s="307" t="s">
        <v>34</v>
      </c>
      <c r="C52" s="310" t="s">
        <v>34</v>
      </c>
      <c r="D52" s="310">
        <v>111.64</v>
      </c>
      <c r="E52" s="310">
        <v>95.6</v>
      </c>
      <c r="F52" s="310">
        <v>97</v>
      </c>
      <c r="G52" s="310" t="s">
        <v>34</v>
      </c>
      <c r="H52" s="75" t="s">
        <v>91</v>
      </c>
    </row>
    <row r="53" spans="1:8" s="245" customFormat="1">
      <c r="A53" s="69" t="s">
        <v>276</v>
      </c>
      <c r="B53" s="307"/>
      <c r="C53" s="310"/>
      <c r="D53" s="310"/>
      <c r="E53" s="310"/>
      <c r="F53" s="310"/>
      <c r="G53" s="310"/>
      <c r="H53" s="244" t="s">
        <v>88</v>
      </c>
    </row>
    <row r="54" spans="1:8" s="245" customFormat="1">
      <c r="A54" s="76" t="s">
        <v>85</v>
      </c>
      <c r="B54" s="307" t="s">
        <v>34</v>
      </c>
      <c r="C54" s="310" t="s">
        <v>34</v>
      </c>
      <c r="D54" s="310">
        <v>96.24</v>
      </c>
      <c r="E54" s="310">
        <v>96</v>
      </c>
      <c r="F54" s="310">
        <v>92.6</v>
      </c>
      <c r="G54" s="310">
        <v>83.2</v>
      </c>
      <c r="H54" s="75" t="s">
        <v>89</v>
      </c>
    </row>
    <row r="55" spans="1:8" s="245" customFormat="1">
      <c r="A55" s="77" t="s">
        <v>86</v>
      </c>
      <c r="B55" s="307" t="s">
        <v>34</v>
      </c>
      <c r="C55" s="310" t="s">
        <v>34</v>
      </c>
      <c r="D55" s="310">
        <v>84.38</v>
      </c>
      <c r="E55" s="310">
        <v>83.1</v>
      </c>
      <c r="F55" s="310">
        <v>82.2</v>
      </c>
      <c r="G55" s="310">
        <v>84.1</v>
      </c>
      <c r="H55" s="75" t="s">
        <v>90</v>
      </c>
    </row>
    <row r="56" spans="1:8" s="245" customFormat="1">
      <c r="A56" s="76" t="s">
        <v>87</v>
      </c>
      <c r="B56" s="307" t="s">
        <v>34</v>
      </c>
      <c r="C56" s="310" t="s">
        <v>34</v>
      </c>
      <c r="D56" s="310">
        <v>83.62</v>
      </c>
      <c r="E56" s="310">
        <v>77.7</v>
      </c>
      <c r="F56" s="310">
        <v>77.900000000000006</v>
      </c>
      <c r="G56" s="310">
        <v>75.2</v>
      </c>
      <c r="H56" s="75" t="s">
        <v>91</v>
      </c>
    </row>
    <row r="57" spans="1:8" s="245" customFormat="1">
      <c r="A57" s="69" t="s">
        <v>92</v>
      </c>
      <c r="B57" s="238"/>
      <c r="C57" s="310"/>
      <c r="D57" s="310"/>
      <c r="E57" s="310"/>
      <c r="F57" s="310"/>
      <c r="G57" s="310"/>
      <c r="H57" s="244" t="s">
        <v>93</v>
      </c>
    </row>
    <row r="58" spans="1:8" s="245" customFormat="1">
      <c r="A58" s="76" t="s">
        <v>85</v>
      </c>
      <c r="B58" s="307" t="s">
        <v>34</v>
      </c>
      <c r="C58" s="310">
        <v>11.7</v>
      </c>
      <c r="D58" s="310">
        <v>9</v>
      </c>
      <c r="E58" s="310" t="s">
        <v>34</v>
      </c>
      <c r="F58" s="310">
        <v>11.1</v>
      </c>
      <c r="G58" s="310">
        <v>6.3</v>
      </c>
      <c r="H58" s="75" t="s">
        <v>89</v>
      </c>
    </row>
    <row r="59" spans="1:8" s="245" customFormat="1">
      <c r="A59" s="77" t="s">
        <v>86</v>
      </c>
      <c r="B59" s="307" t="s">
        <v>34</v>
      </c>
      <c r="C59" s="310">
        <v>10.9</v>
      </c>
      <c r="D59" s="310">
        <v>10</v>
      </c>
      <c r="E59" s="330" t="s">
        <v>34</v>
      </c>
      <c r="F59" s="310">
        <v>10.5</v>
      </c>
      <c r="G59" s="310">
        <v>5.7</v>
      </c>
      <c r="H59" s="75" t="s">
        <v>90</v>
      </c>
    </row>
    <row r="60" spans="1:8" s="245" customFormat="1">
      <c r="A60" s="76" t="s">
        <v>87</v>
      </c>
      <c r="B60" s="307" t="s">
        <v>34</v>
      </c>
      <c r="C60" s="310">
        <v>9</v>
      </c>
      <c r="D60" s="330">
        <v>10</v>
      </c>
      <c r="E60" s="310" t="s">
        <v>34</v>
      </c>
      <c r="F60" s="310">
        <v>8.9</v>
      </c>
      <c r="G60" s="310">
        <v>5.0999999999999996</v>
      </c>
      <c r="H60" s="75" t="s">
        <v>91</v>
      </c>
    </row>
    <row r="61" spans="1:8" s="245" customFormat="1">
      <c r="A61" s="69" t="s">
        <v>94</v>
      </c>
      <c r="B61" s="327"/>
      <c r="C61" s="330"/>
      <c r="D61" s="330"/>
      <c r="E61" s="330"/>
      <c r="F61" s="330"/>
      <c r="G61" s="330"/>
      <c r="H61" s="317" t="s">
        <v>96</v>
      </c>
    </row>
    <row r="62" spans="1:8" s="245" customFormat="1">
      <c r="A62" s="76" t="s">
        <v>95</v>
      </c>
      <c r="B62" s="319" t="s">
        <v>34</v>
      </c>
      <c r="C62" s="330">
        <v>94.8</v>
      </c>
      <c r="D62" s="330" t="s">
        <v>34</v>
      </c>
      <c r="E62" s="330">
        <v>90.8</v>
      </c>
      <c r="F62" s="330">
        <v>97.7</v>
      </c>
      <c r="G62" s="330">
        <v>99.09</v>
      </c>
      <c r="H62" s="75" t="s">
        <v>97</v>
      </c>
    </row>
    <row r="63" spans="1:8" s="245" customFormat="1">
      <c r="A63" s="77" t="s">
        <v>100</v>
      </c>
      <c r="B63" s="319" t="s">
        <v>34</v>
      </c>
      <c r="C63" s="330" t="s">
        <v>34</v>
      </c>
      <c r="D63" s="330" t="s">
        <v>34</v>
      </c>
      <c r="E63" s="330">
        <v>99</v>
      </c>
      <c r="F63" s="330">
        <v>98.7</v>
      </c>
      <c r="G63" s="330">
        <v>95.37</v>
      </c>
      <c r="H63" s="75" t="s">
        <v>99</v>
      </c>
    </row>
    <row r="64" spans="1:8" s="245" customFormat="1">
      <c r="A64" s="76" t="s">
        <v>98</v>
      </c>
      <c r="B64" s="319" t="s">
        <v>34</v>
      </c>
      <c r="C64" s="330" t="s">
        <v>34</v>
      </c>
      <c r="D64" s="310" t="s">
        <v>34</v>
      </c>
      <c r="E64" s="330">
        <v>66.3</v>
      </c>
      <c r="F64" s="330">
        <v>78.900000000000006</v>
      </c>
      <c r="G64" s="330">
        <v>3.15</v>
      </c>
      <c r="H64" s="75" t="s">
        <v>101</v>
      </c>
    </row>
    <row r="65" spans="1:9" s="245" customFormat="1">
      <c r="A65" s="69" t="s">
        <v>418</v>
      </c>
      <c r="B65" s="319"/>
      <c r="C65" s="328"/>
      <c r="D65" s="328"/>
      <c r="E65" s="326"/>
      <c r="F65" s="319"/>
      <c r="G65" s="329"/>
      <c r="H65" s="244" t="s">
        <v>419</v>
      </c>
    </row>
    <row r="66" spans="1:9" s="245" customFormat="1" ht="38.25">
      <c r="A66" s="420" t="s">
        <v>420</v>
      </c>
      <c r="B66" s="319"/>
      <c r="C66" s="328"/>
      <c r="D66" s="328"/>
      <c r="E66" s="326">
        <v>5</v>
      </c>
      <c r="F66" s="319" t="s">
        <v>34</v>
      </c>
      <c r="G66" s="329"/>
      <c r="H66" s="421" t="s">
        <v>423</v>
      </c>
    </row>
    <row r="67" spans="1:9" s="245" customFormat="1" ht="38.25">
      <c r="A67" s="420" t="s">
        <v>421</v>
      </c>
      <c r="B67" s="319"/>
      <c r="C67" s="328"/>
      <c r="D67" s="328"/>
      <c r="E67" s="326">
        <v>17.100000000000001</v>
      </c>
      <c r="F67" s="319" t="s">
        <v>34</v>
      </c>
      <c r="G67" s="329"/>
      <c r="H67" s="421" t="s">
        <v>424</v>
      </c>
    </row>
    <row r="68" spans="1:9" s="245" customFormat="1" ht="38.25">
      <c r="A68" s="420" t="s">
        <v>422</v>
      </c>
      <c r="B68" s="319"/>
      <c r="C68" s="328"/>
      <c r="D68" s="328"/>
      <c r="E68" s="326">
        <v>6.9</v>
      </c>
      <c r="F68" s="319" t="s">
        <v>34</v>
      </c>
      <c r="G68" s="329"/>
      <c r="H68" s="421" t="s">
        <v>425</v>
      </c>
      <c r="I68" s="75"/>
    </row>
    <row r="69" spans="1:9" ht="15.75">
      <c r="A69" s="12" t="s">
        <v>252</v>
      </c>
      <c r="B69" s="129"/>
      <c r="C69" s="130"/>
      <c r="D69" s="130"/>
      <c r="E69" s="130"/>
      <c r="F69" s="129"/>
      <c r="G69" s="129"/>
      <c r="H69" s="32" t="s">
        <v>251</v>
      </c>
    </row>
    <row r="70" spans="1:9" s="245" customFormat="1">
      <c r="A70" s="69" t="s">
        <v>275</v>
      </c>
      <c r="C70" s="234"/>
      <c r="D70" s="234"/>
      <c r="E70" s="234"/>
      <c r="F70" s="234"/>
      <c r="G70" s="234"/>
      <c r="H70" s="244" t="s">
        <v>259</v>
      </c>
    </row>
    <row r="71" spans="1:9" s="245" customFormat="1">
      <c r="A71" s="76" t="s">
        <v>85</v>
      </c>
      <c r="B71" s="307" t="s">
        <v>34</v>
      </c>
      <c r="C71" s="310">
        <v>105</v>
      </c>
      <c r="D71" s="310">
        <v>107.8</v>
      </c>
      <c r="E71" s="310">
        <v>101.6</v>
      </c>
      <c r="F71" s="310">
        <v>101.1</v>
      </c>
      <c r="G71" s="310" t="s">
        <v>34</v>
      </c>
      <c r="H71" s="75" t="s">
        <v>89</v>
      </c>
    </row>
    <row r="72" spans="1:9" s="245" customFormat="1">
      <c r="A72" s="77" t="s">
        <v>86</v>
      </c>
      <c r="B72" s="307" t="s">
        <v>34</v>
      </c>
      <c r="C72" s="310">
        <v>101</v>
      </c>
      <c r="D72" s="310">
        <v>110.25</v>
      </c>
      <c r="E72" s="310">
        <v>101.4</v>
      </c>
      <c r="F72" s="310">
        <v>96.5</v>
      </c>
      <c r="G72" s="310" t="s">
        <v>34</v>
      </c>
      <c r="H72" s="75" t="s">
        <v>90</v>
      </c>
    </row>
    <row r="73" spans="1:9" s="245" customFormat="1">
      <c r="A73" s="76" t="s">
        <v>87</v>
      </c>
      <c r="B73" s="307" t="s">
        <v>34</v>
      </c>
      <c r="C73" s="310">
        <v>100</v>
      </c>
      <c r="D73" s="310">
        <v>111.51</v>
      </c>
      <c r="E73" s="310">
        <v>94.5</v>
      </c>
      <c r="F73" s="310">
        <v>96.5</v>
      </c>
      <c r="G73" s="310" t="s">
        <v>34</v>
      </c>
      <c r="H73" s="75" t="s">
        <v>91</v>
      </c>
    </row>
    <row r="74" spans="1:9" s="245" customFormat="1">
      <c r="A74" s="69" t="s">
        <v>276</v>
      </c>
      <c r="B74" s="307"/>
      <c r="C74" s="310"/>
      <c r="D74" s="310"/>
      <c r="E74" s="310"/>
      <c r="G74" s="310"/>
      <c r="H74" s="244" t="s">
        <v>88</v>
      </c>
    </row>
    <row r="75" spans="1:9" s="245" customFormat="1">
      <c r="A75" s="76" t="s">
        <v>85</v>
      </c>
      <c r="B75" s="307" t="s">
        <v>34</v>
      </c>
      <c r="C75" s="310">
        <v>98</v>
      </c>
      <c r="D75" s="310">
        <v>84.26</v>
      </c>
      <c r="E75" s="310">
        <v>96</v>
      </c>
      <c r="F75" s="310">
        <v>91.2</v>
      </c>
      <c r="G75" s="310">
        <v>82.6</v>
      </c>
      <c r="H75" s="75" t="s">
        <v>89</v>
      </c>
    </row>
    <row r="76" spans="1:9" s="245" customFormat="1">
      <c r="A76" s="77" t="s">
        <v>86</v>
      </c>
      <c r="B76" s="307" t="s">
        <v>34</v>
      </c>
      <c r="C76" s="310">
        <v>91</v>
      </c>
      <c r="D76" s="310">
        <v>88.33</v>
      </c>
      <c r="E76" s="310">
        <v>84</v>
      </c>
      <c r="F76" s="310">
        <v>79.3</v>
      </c>
      <c r="G76" s="310">
        <v>84.2</v>
      </c>
      <c r="H76" s="75" t="s">
        <v>90</v>
      </c>
    </row>
    <row r="77" spans="1:9" s="245" customFormat="1">
      <c r="A77" s="76" t="s">
        <v>87</v>
      </c>
      <c r="B77" s="307" t="s">
        <v>34</v>
      </c>
      <c r="C77" s="310">
        <v>85</v>
      </c>
      <c r="D77" s="310">
        <v>97.9</v>
      </c>
      <c r="E77" s="310">
        <v>79.3</v>
      </c>
      <c r="F77" s="310">
        <v>77.8</v>
      </c>
      <c r="G77" s="310">
        <v>76.8</v>
      </c>
      <c r="H77" s="75" t="s">
        <v>91</v>
      </c>
    </row>
    <row r="78" spans="1:9" s="245" customFormat="1">
      <c r="A78" s="69" t="s">
        <v>92</v>
      </c>
      <c r="B78" s="238"/>
      <c r="C78" s="310"/>
      <c r="D78" s="310"/>
      <c r="E78" s="310"/>
      <c r="F78" s="310"/>
      <c r="G78" s="310"/>
      <c r="H78" s="244" t="s">
        <v>93</v>
      </c>
    </row>
    <row r="79" spans="1:9" s="245" customFormat="1">
      <c r="A79" s="76" t="s">
        <v>85</v>
      </c>
      <c r="B79" s="307" t="s">
        <v>34</v>
      </c>
      <c r="C79" s="310">
        <v>11.6</v>
      </c>
      <c r="D79" s="310" t="s">
        <v>34</v>
      </c>
      <c r="E79" s="310" t="s">
        <v>34</v>
      </c>
      <c r="F79" s="310">
        <v>11.5</v>
      </c>
      <c r="G79" s="310">
        <v>6.2</v>
      </c>
      <c r="H79" s="75" t="s">
        <v>89</v>
      </c>
    </row>
    <row r="80" spans="1:9" s="245" customFormat="1">
      <c r="A80" s="77" t="s">
        <v>86</v>
      </c>
      <c r="B80" s="307" t="s">
        <v>34</v>
      </c>
      <c r="C80" s="310">
        <v>10.5</v>
      </c>
      <c r="D80" s="310" t="s">
        <v>34</v>
      </c>
      <c r="E80" s="330" t="s">
        <v>34</v>
      </c>
      <c r="F80" s="310">
        <v>10.9</v>
      </c>
      <c r="G80" s="310">
        <v>5.5</v>
      </c>
      <c r="H80" s="75" t="s">
        <v>90</v>
      </c>
    </row>
    <row r="81" spans="1:8" s="245" customFormat="1">
      <c r="A81" s="76" t="s">
        <v>87</v>
      </c>
      <c r="B81" s="307" t="s">
        <v>34</v>
      </c>
      <c r="C81" s="310">
        <v>8.3000000000000007</v>
      </c>
      <c r="D81" s="330" t="s">
        <v>34</v>
      </c>
      <c r="E81" s="310" t="s">
        <v>34</v>
      </c>
      <c r="F81" s="310">
        <v>9.3000000000000007</v>
      </c>
      <c r="G81" s="310">
        <v>4.9000000000000004</v>
      </c>
      <c r="H81" s="75" t="s">
        <v>91</v>
      </c>
    </row>
    <row r="82" spans="1:8" s="245" customFormat="1">
      <c r="A82" s="69" t="s">
        <v>94</v>
      </c>
      <c r="B82" s="327"/>
      <c r="C82" s="330"/>
      <c r="D82" s="330"/>
      <c r="E82" s="330"/>
      <c r="F82" s="330"/>
      <c r="G82" s="330"/>
      <c r="H82" s="317" t="s">
        <v>96</v>
      </c>
    </row>
    <row r="83" spans="1:8" s="245" customFormat="1">
      <c r="A83" s="76" t="s">
        <v>95</v>
      </c>
      <c r="B83" s="319" t="s">
        <v>34</v>
      </c>
      <c r="C83" s="330" t="s">
        <v>34</v>
      </c>
      <c r="D83" s="330" t="s">
        <v>34</v>
      </c>
      <c r="E83" s="330">
        <v>91.8</v>
      </c>
      <c r="F83" s="310">
        <v>98.22542099022553</v>
      </c>
      <c r="G83" s="330">
        <v>99.26</v>
      </c>
      <c r="H83" s="75" t="s">
        <v>97</v>
      </c>
    </row>
    <row r="84" spans="1:8" s="245" customFormat="1">
      <c r="A84" s="77" t="s">
        <v>100</v>
      </c>
      <c r="B84" s="319" t="s">
        <v>34</v>
      </c>
      <c r="C84" s="330">
        <v>94.84</v>
      </c>
      <c r="D84" s="330" t="s">
        <v>34</v>
      </c>
      <c r="E84" s="330">
        <v>99.1</v>
      </c>
      <c r="F84" s="310">
        <v>98.390910392135183</v>
      </c>
      <c r="G84" s="310">
        <v>95.74</v>
      </c>
      <c r="H84" s="75" t="s">
        <v>99</v>
      </c>
    </row>
    <row r="85" spans="1:8" s="245" customFormat="1">
      <c r="A85" s="77" t="s">
        <v>98</v>
      </c>
      <c r="B85" s="366" t="s">
        <v>34</v>
      </c>
      <c r="C85" s="366" t="s">
        <v>34</v>
      </c>
      <c r="D85" s="366" t="s">
        <v>34</v>
      </c>
      <c r="E85" s="366">
        <v>73.3</v>
      </c>
      <c r="F85" s="367">
        <v>87.126407451117984</v>
      </c>
      <c r="G85" s="416">
        <v>3.35</v>
      </c>
      <c r="H85" s="417" t="s">
        <v>101</v>
      </c>
    </row>
    <row r="86" spans="1:8" s="245" customFormat="1">
      <c r="A86" s="69" t="s">
        <v>418</v>
      </c>
      <c r="B86" s="319"/>
      <c r="C86" s="328"/>
      <c r="D86" s="328"/>
      <c r="E86" s="326"/>
      <c r="F86" s="319"/>
      <c r="G86" s="329"/>
      <c r="H86" s="244" t="s">
        <v>419</v>
      </c>
    </row>
    <row r="87" spans="1:8" s="245" customFormat="1" ht="38.25">
      <c r="A87" s="420" t="s">
        <v>420</v>
      </c>
      <c r="B87" s="319"/>
      <c r="C87" s="329">
        <v>2.9</v>
      </c>
      <c r="D87" s="328"/>
      <c r="E87" s="326">
        <v>6.3</v>
      </c>
      <c r="F87" s="319" t="s">
        <v>34</v>
      </c>
      <c r="G87" s="329"/>
      <c r="H87" s="421" t="s">
        <v>423</v>
      </c>
    </row>
    <row r="88" spans="1:8" s="245" customFormat="1" ht="38.25">
      <c r="A88" s="420" t="s">
        <v>421</v>
      </c>
      <c r="B88" s="319"/>
      <c r="C88" s="329">
        <v>9.5</v>
      </c>
      <c r="D88" s="328"/>
      <c r="E88" s="326">
        <v>16.5</v>
      </c>
      <c r="F88" s="319" t="s">
        <v>34</v>
      </c>
      <c r="G88" s="329"/>
      <c r="H88" s="421" t="s">
        <v>424</v>
      </c>
    </row>
    <row r="89" spans="1:8" s="245" customFormat="1" ht="38.25">
      <c r="A89" s="420" t="s">
        <v>422</v>
      </c>
      <c r="B89" s="319"/>
      <c r="C89" s="328"/>
      <c r="D89" s="328"/>
      <c r="E89" s="326">
        <v>8.6999999999999993</v>
      </c>
      <c r="F89" s="319" t="s">
        <v>34</v>
      </c>
      <c r="G89" s="329"/>
      <c r="H89" s="421" t="s">
        <v>425</v>
      </c>
    </row>
    <row r="90" spans="1:8" s="245" customFormat="1" ht="15.75">
      <c r="A90" s="12" t="s">
        <v>399</v>
      </c>
      <c r="B90" s="129"/>
      <c r="C90" s="130"/>
      <c r="D90" s="130"/>
      <c r="E90" s="130"/>
      <c r="F90" s="129"/>
      <c r="G90" s="129"/>
      <c r="H90" s="32" t="s">
        <v>400</v>
      </c>
    </row>
    <row r="91" spans="1:8" s="245" customFormat="1">
      <c r="A91" s="69" t="s">
        <v>275</v>
      </c>
      <c r="B91" s="234"/>
      <c r="C91" s="234"/>
      <c r="D91" s="234"/>
      <c r="E91" s="234"/>
      <c r="F91" s="234"/>
      <c r="G91" s="234"/>
      <c r="H91" s="244" t="s">
        <v>259</v>
      </c>
    </row>
    <row r="92" spans="1:8" s="245" customFormat="1">
      <c r="A92" s="76" t="s">
        <v>85</v>
      </c>
      <c r="B92" s="307"/>
      <c r="C92" s="310"/>
      <c r="D92" s="310">
        <v>107.8</v>
      </c>
      <c r="E92" s="310">
        <v>101.4</v>
      </c>
      <c r="F92" s="310">
        <v>103.7</v>
      </c>
      <c r="G92" s="310"/>
      <c r="H92" s="75" t="s">
        <v>89</v>
      </c>
    </row>
    <row r="93" spans="1:8" s="245" customFormat="1">
      <c r="A93" s="77" t="s">
        <v>86</v>
      </c>
      <c r="B93" s="307"/>
      <c r="C93" s="310"/>
      <c r="D93" s="310">
        <v>110.25</v>
      </c>
      <c r="E93" s="310">
        <v>101.4</v>
      </c>
      <c r="F93" s="310">
        <v>97.1</v>
      </c>
      <c r="G93" s="310"/>
      <c r="H93" s="75" t="s">
        <v>90</v>
      </c>
    </row>
    <row r="94" spans="1:8" s="245" customFormat="1">
      <c r="A94" s="76" t="s">
        <v>87</v>
      </c>
      <c r="B94" s="307"/>
      <c r="C94" s="310"/>
      <c r="D94" s="310">
        <v>111.5</v>
      </c>
      <c r="E94" s="310">
        <v>95.4</v>
      </c>
      <c r="F94" s="310">
        <v>95.6</v>
      </c>
      <c r="G94" s="310"/>
      <c r="H94" s="75" t="s">
        <v>91</v>
      </c>
    </row>
    <row r="95" spans="1:8" s="245" customFormat="1">
      <c r="A95" s="69" t="s">
        <v>276</v>
      </c>
      <c r="B95" s="307"/>
      <c r="C95" s="310"/>
      <c r="D95" s="310"/>
      <c r="E95" s="310"/>
      <c r="G95" s="310"/>
      <c r="H95" s="244" t="s">
        <v>88</v>
      </c>
    </row>
    <row r="96" spans="1:8" s="245" customFormat="1">
      <c r="A96" s="76" t="s">
        <v>85</v>
      </c>
      <c r="B96" s="307"/>
      <c r="C96" s="310"/>
      <c r="D96" s="310">
        <v>97.9</v>
      </c>
      <c r="E96" s="310">
        <v>98</v>
      </c>
      <c r="F96" s="310">
        <v>93.9</v>
      </c>
      <c r="G96" s="310">
        <v>82.5</v>
      </c>
      <c r="H96" s="75" t="s">
        <v>89</v>
      </c>
    </row>
    <row r="97" spans="1:8" s="245" customFormat="1">
      <c r="A97" s="77" t="s">
        <v>86</v>
      </c>
      <c r="B97" s="307"/>
      <c r="C97" s="310"/>
      <c r="D97" s="310">
        <v>88.33</v>
      </c>
      <c r="E97" s="310">
        <v>78.8</v>
      </c>
      <c r="F97" s="310">
        <v>80.5</v>
      </c>
      <c r="G97" s="310">
        <v>86.6</v>
      </c>
      <c r="H97" s="75" t="s">
        <v>90</v>
      </c>
    </row>
    <row r="98" spans="1:8" s="245" customFormat="1">
      <c r="A98" s="76" t="s">
        <v>87</v>
      </c>
      <c r="B98" s="307"/>
      <c r="C98" s="310"/>
      <c r="D98" s="424">
        <v>84.26</v>
      </c>
      <c r="E98" s="310">
        <v>78.8</v>
      </c>
      <c r="F98" s="310">
        <v>75.7</v>
      </c>
      <c r="G98" s="310">
        <v>78.099999999999994</v>
      </c>
      <c r="H98" s="75" t="s">
        <v>91</v>
      </c>
    </row>
    <row r="99" spans="1:8" s="245" customFormat="1">
      <c r="A99" s="69" t="s">
        <v>92</v>
      </c>
      <c r="B99" s="238"/>
      <c r="C99" s="310"/>
      <c r="D99" s="310"/>
      <c r="E99" s="310"/>
      <c r="F99" s="310"/>
      <c r="G99" s="310"/>
      <c r="H99" s="244" t="s">
        <v>93</v>
      </c>
    </row>
    <row r="100" spans="1:8" s="245" customFormat="1">
      <c r="A100" s="76" t="s">
        <v>85</v>
      </c>
      <c r="B100" s="307"/>
      <c r="C100" s="310"/>
      <c r="D100" s="310" t="s">
        <v>34</v>
      </c>
      <c r="E100" s="310" t="s">
        <v>34</v>
      </c>
      <c r="F100" s="310">
        <v>11.6</v>
      </c>
      <c r="G100" s="310">
        <v>6.4</v>
      </c>
      <c r="H100" s="75" t="s">
        <v>89</v>
      </c>
    </row>
    <row r="101" spans="1:8" s="245" customFormat="1">
      <c r="A101" s="77" t="s">
        <v>86</v>
      </c>
      <c r="B101" s="307"/>
      <c r="C101" s="310"/>
      <c r="D101" s="310" t="s">
        <v>34</v>
      </c>
      <c r="E101" s="330" t="s">
        <v>34</v>
      </c>
      <c r="F101" s="310">
        <v>10.8</v>
      </c>
      <c r="G101" s="310">
        <v>5.5</v>
      </c>
      <c r="H101" s="75" t="s">
        <v>90</v>
      </c>
    </row>
    <row r="102" spans="1:8" s="245" customFormat="1">
      <c r="A102" s="76" t="s">
        <v>87</v>
      </c>
      <c r="B102" s="307"/>
      <c r="C102" s="310"/>
      <c r="D102" s="330" t="s">
        <v>34</v>
      </c>
      <c r="E102" s="310" t="s">
        <v>34</v>
      </c>
      <c r="F102" s="310">
        <v>9.1999999999999993</v>
      </c>
      <c r="G102" s="310">
        <v>5.0999999999999996</v>
      </c>
      <c r="H102" s="75" t="s">
        <v>91</v>
      </c>
    </row>
    <row r="103" spans="1:8" s="245" customFormat="1">
      <c r="A103" s="69" t="s">
        <v>94</v>
      </c>
      <c r="B103" s="327"/>
      <c r="C103" s="330"/>
      <c r="D103" s="330"/>
      <c r="E103" s="330"/>
      <c r="F103" s="330"/>
      <c r="G103" s="330"/>
      <c r="H103" s="317" t="s">
        <v>96</v>
      </c>
    </row>
    <row r="104" spans="1:8" s="245" customFormat="1">
      <c r="A104" s="76" t="s">
        <v>95</v>
      </c>
      <c r="B104" s="319"/>
      <c r="C104" s="330"/>
      <c r="D104" s="330"/>
      <c r="E104" s="330">
        <v>99.13</v>
      </c>
      <c r="F104" s="310">
        <v>98.8</v>
      </c>
      <c r="G104" s="330">
        <v>99.34</v>
      </c>
      <c r="H104" s="75" t="s">
        <v>97</v>
      </c>
    </row>
    <row r="105" spans="1:8" s="245" customFormat="1">
      <c r="A105" s="77" t="s">
        <v>100</v>
      </c>
      <c r="B105" s="319"/>
      <c r="C105" s="330"/>
      <c r="D105" s="330"/>
      <c r="E105" s="330">
        <v>92.63</v>
      </c>
      <c r="F105" s="310">
        <v>98.5</v>
      </c>
      <c r="G105" s="310">
        <v>95.98</v>
      </c>
      <c r="H105" s="75" t="s">
        <v>99</v>
      </c>
    </row>
    <row r="106" spans="1:8" s="245" customFormat="1">
      <c r="A106" s="77" t="s">
        <v>98</v>
      </c>
      <c r="E106" s="245">
        <v>78.61</v>
      </c>
      <c r="F106" s="310">
        <v>87.8</v>
      </c>
      <c r="G106" s="245">
        <v>1.7</v>
      </c>
      <c r="H106" s="75" t="s">
        <v>101</v>
      </c>
    </row>
    <row r="107" spans="1:8" s="245" customFormat="1">
      <c r="A107" s="69" t="s">
        <v>418</v>
      </c>
      <c r="B107" s="319"/>
      <c r="C107" s="328"/>
      <c r="D107" s="328"/>
      <c r="E107" s="326"/>
      <c r="F107" s="319"/>
      <c r="G107" s="329"/>
      <c r="H107" s="244" t="s">
        <v>419</v>
      </c>
    </row>
    <row r="108" spans="1:8" s="245" customFormat="1" ht="38.25">
      <c r="A108" s="420" t="s">
        <v>420</v>
      </c>
      <c r="B108" s="319"/>
      <c r="C108" s="328"/>
      <c r="D108" s="328"/>
      <c r="E108" s="326">
        <v>7.2</v>
      </c>
      <c r="F108" s="319" t="s">
        <v>34</v>
      </c>
      <c r="G108" s="329"/>
      <c r="H108" s="421" t="s">
        <v>423</v>
      </c>
    </row>
    <row r="109" spans="1:8" s="245" customFormat="1" ht="38.25">
      <c r="A109" s="420" t="s">
        <v>421</v>
      </c>
      <c r="B109" s="319"/>
      <c r="C109" s="328"/>
      <c r="D109" s="328"/>
      <c r="E109" s="326">
        <v>19.7</v>
      </c>
      <c r="F109" s="319" t="s">
        <v>34</v>
      </c>
      <c r="G109" s="329"/>
      <c r="H109" s="421" t="s">
        <v>424</v>
      </c>
    </row>
    <row r="110" spans="1:8" s="245" customFormat="1" ht="38.25">
      <c r="A110" s="420" t="s">
        <v>422</v>
      </c>
      <c r="B110" s="319"/>
      <c r="C110" s="328"/>
      <c r="D110" s="328"/>
      <c r="E110" s="326">
        <v>9.6</v>
      </c>
      <c r="F110" s="319" t="s">
        <v>34</v>
      </c>
      <c r="G110" s="329"/>
      <c r="H110" s="421" t="s">
        <v>425</v>
      </c>
    </row>
    <row r="111" spans="1:8" s="245" customFormat="1" ht="15.75">
      <c r="A111" s="12" t="s">
        <v>406</v>
      </c>
      <c r="B111" s="129"/>
      <c r="C111" s="130"/>
      <c r="D111" s="130"/>
      <c r="E111" s="130"/>
      <c r="F111" s="129"/>
      <c r="G111" s="129"/>
      <c r="H111" s="32" t="s">
        <v>407</v>
      </c>
    </row>
    <row r="112" spans="1:8" s="245" customFormat="1">
      <c r="A112" s="69" t="s">
        <v>275</v>
      </c>
      <c r="B112" s="234"/>
      <c r="C112" s="234"/>
      <c r="D112" s="234"/>
      <c r="E112" s="234"/>
      <c r="F112" s="234"/>
      <c r="G112" s="234"/>
      <c r="H112" s="244" t="s">
        <v>259</v>
      </c>
    </row>
    <row r="113" spans="1:8" s="245" customFormat="1">
      <c r="A113" s="76" t="s">
        <v>85</v>
      </c>
      <c r="B113" s="307"/>
      <c r="C113" s="310"/>
      <c r="D113" s="310">
        <v>102.13</v>
      </c>
      <c r="E113" s="310">
        <v>101.5</v>
      </c>
      <c r="F113" s="310">
        <v>106.1</v>
      </c>
      <c r="G113" s="310"/>
      <c r="H113" s="75" t="s">
        <v>89</v>
      </c>
    </row>
    <row r="114" spans="1:8" s="245" customFormat="1">
      <c r="A114" s="77" t="s">
        <v>86</v>
      </c>
      <c r="B114" s="307"/>
      <c r="C114" s="310"/>
      <c r="D114" s="310">
        <v>102.84</v>
      </c>
      <c r="E114" s="310">
        <v>102.1</v>
      </c>
      <c r="F114" s="310">
        <v>103.4</v>
      </c>
      <c r="G114" s="310"/>
      <c r="H114" s="75" t="s">
        <v>90</v>
      </c>
    </row>
    <row r="115" spans="1:8" s="245" customFormat="1">
      <c r="A115" s="76" t="s">
        <v>87</v>
      </c>
      <c r="B115" s="307"/>
      <c r="C115" s="310"/>
      <c r="D115" s="310">
        <v>115.85</v>
      </c>
      <c r="E115" s="310">
        <v>96.6</v>
      </c>
      <c r="F115" s="310">
        <v>98.6</v>
      </c>
      <c r="G115" s="310"/>
      <c r="H115" s="75" t="s">
        <v>91</v>
      </c>
    </row>
    <row r="116" spans="1:8" s="245" customFormat="1">
      <c r="A116" s="69" t="s">
        <v>276</v>
      </c>
      <c r="B116" s="307"/>
      <c r="C116" s="310"/>
      <c r="D116" s="310"/>
      <c r="E116" s="310"/>
      <c r="G116" s="310"/>
      <c r="H116" s="244" t="s">
        <v>88</v>
      </c>
    </row>
    <row r="117" spans="1:8" s="245" customFormat="1">
      <c r="A117" s="76" t="s">
        <v>85</v>
      </c>
      <c r="B117" s="307"/>
      <c r="C117" s="310"/>
      <c r="D117" s="310">
        <v>95.44</v>
      </c>
      <c r="E117" s="310">
        <v>96.1</v>
      </c>
      <c r="F117" s="310">
        <v>96.4</v>
      </c>
      <c r="G117" s="310"/>
      <c r="H117" s="75" t="s">
        <v>89</v>
      </c>
    </row>
    <row r="118" spans="1:8" s="245" customFormat="1">
      <c r="A118" s="77" t="s">
        <v>86</v>
      </c>
      <c r="B118" s="307"/>
      <c r="C118" s="310"/>
      <c r="D118" s="310">
        <v>85.28</v>
      </c>
      <c r="E118" s="310">
        <v>84.9</v>
      </c>
      <c r="F118" s="310">
        <v>84.8</v>
      </c>
      <c r="G118" s="310"/>
      <c r="H118" s="75" t="s">
        <v>90</v>
      </c>
    </row>
    <row r="119" spans="1:8" s="245" customFormat="1">
      <c r="A119" s="76" t="s">
        <v>87</v>
      </c>
      <c r="B119" s="307"/>
      <c r="C119" s="310"/>
      <c r="D119" s="310">
        <v>81.739999999999995</v>
      </c>
      <c r="E119" s="310">
        <v>79.3</v>
      </c>
      <c r="F119" s="310">
        <v>79.400000000000006</v>
      </c>
      <c r="G119" s="310"/>
      <c r="H119" s="75" t="s">
        <v>91</v>
      </c>
    </row>
    <row r="120" spans="1:8" s="245" customFormat="1">
      <c r="A120" s="69" t="s">
        <v>92</v>
      </c>
      <c r="B120" s="238"/>
      <c r="C120" s="310"/>
      <c r="D120" s="310"/>
      <c r="E120" s="310"/>
      <c r="F120" s="310"/>
      <c r="G120" s="310"/>
      <c r="H120" s="244" t="s">
        <v>93</v>
      </c>
    </row>
    <row r="121" spans="1:8" s="245" customFormat="1">
      <c r="A121" s="76" t="s">
        <v>85</v>
      </c>
      <c r="B121" s="307"/>
      <c r="C121" s="310"/>
      <c r="D121" s="310" t="s">
        <v>34</v>
      </c>
      <c r="E121" s="310" t="s">
        <v>34</v>
      </c>
      <c r="F121" s="310">
        <v>11.7</v>
      </c>
      <c r="G121" s="310"/>
      <c r="H121" s="75" t="s">
        <v>89</v>
      </c>
    </row>
    <row r="122" spans="1:8" s="245" customFormat="1">
      <c r="A122" s="77" t="s">
        <v>86</v>
      </c>
      <c r="B122" s="307"/>
      <c r="C122" s="310"/>
      <c r="D122" s="310" t="s">
        <v>34</v>
      </c>
      <c r="E122" s="330" t="s">
        <v>34</v>
      </c>
      <c r="F122" s="310">
        <v>11.2</v>
      </c>
      <c r="G122" s="310"/>
      <c r="H122" s="75" t="s">
        <v>90</v>
      </c>
    </row>
    <row r="123" spans="1:8" s="245" customFormat="1">
      <c r="A123" s="76" t="s">
        <v>87</v>
      </c>
      <c r="B123" s="307"/>
      <c r="C123" s="310"/>
      <c r="D123" s="330" t="s">
        <v>34</v>
      </c>
      <c r="E123" s="310" t="s">
        <v>34</v>
      </c>
      <c r="F123" s="310">
        <v>9.4</v>
      </c>
      <c r="G123" s="310"/>
      <c r="H123" s="75" t="s">
        <v>91</v>
      </c>
    </row>
    <row r="124" spans="1:8" s="245" customFormat="1">
      <c r="A124" s="69" t="s">
        <v>94</v>
      </c>
      <c r="B124" s="327"/>
      <c r="C124" s="330"/>
      <c r="D124" s="330"/>
      <c r="F124" s="330"/>
      <c r="G124" s="330"/>
      <c r="H124" s="317" t="s">
        <v>96</v>
      </c>
    </row>
    <row r="125" spans="1:8" s="245" customFormat="1">
      <c r="A125" s="76" t="s">
        <v>95</v>
      </c>
      <c r="B125" s="319"/>
      <c r="C125" s="330"/>
      <c r="D125" s="330" t="s">
        <v>34</v>
      </c>
      <c r="E125" s="330">
        <v>99.14</v>
      </c>
      <c r="F125" s="310">
        <v>99</v>
      </c>
      <c r="G125" s="330"/>
      <c r="H125" s="75" t="s">
        <v>97</v>
      </c>
    </row>
    <row r="126" spans="1:8" s="245" customFormat="1">
      <c r="A126" s="77" t="s">
        <v>100</v>
      </c>
      <c r="B126" s="319"/>
      <c r="C126" s="330"/>
      <c r="D126" s="330" t="s">
        <v>34</v>
      </c>
      <c r="E126" s="330">
        <v>93.3</v>
      </c>
      <c r="F126" s="310">
        <v>98.8</v>
      </c>
      <c r="G126" s="310"/>
      <c r="H126" s="75" t="s">
        <v>99</v>
      </c>
    </row>
    <row r="127" spans="1:8" s="245" customFormat="1">
      <c r="A127" s="77" t="s">
        <v>98</v>
      </c>
      <c r="B127" s="319"/>
      <c r="C127" s="330"/>
      <c r="D127" s="330" t="s">
        <v>34</v>
      </c>
      <c r="E127" s="330">
        <v>83.58</v>
      </c>
      <c r="F127" s="310">
        <v>86.7</v>
      </c>
      <c r="G127" s="310"/>
      <c r="H127" s="75" t="s">
        <v>101</v>
      </c>
    </row>
    <row r="128" spans="1:8" s="245" customFormat="1">
      <c r="A128" s="69" t="s">
        <v>418</v>
      </c>
      <c r="B128" s="319"/>
      <c r="C128" s="328"/>
      <c r="D128" s="328"/>
      <c r="E128" s="326"/>
      <c r="F128" s="319"/>
      <c r="G128" s="329"/>
      <c r="H128" s="244" t="s">
        <v>419</v>
      </c>
    </row>
    <row r="129" spans="1:11" s="245" customFormat="1" ht="38.25">
      <c r="A129" s="420" t="s">
        <v>420</v>
      </c>
      <c r="B129" s="319"/>
      <c r="C129" s="328"/>
      <c r="D129" s="328" t="s">
        <v>34</v>
      </c>
      <c r="E129" s="326" t="s">
        <v>34</v>
      </c>
      <c r="F129" s="319" t="s">
        <v>34</v>
      </c>
      <c r="G129" s="329"/>
      <c r="H129" s="421" t="s">
        <v>423</v>
      </c>
    </row>
    <row r="130" spans="1:11" s="245" customFormat="1" ht="38.25">
      <c r="A130" s="420" t="s">
        <v>421</v>
      </c>
      <c r="B130" s="319"/>
      <c r="C130" s="328"/>
      <c r="D130" s="328" t="s">
        <v>34</v>
      </c>
      <c r="E130" s="326">
        <v>22</v>
      </c>
      <c r="F130" s="319" t="s">
        <v>34</v>
      </c>
      <c r="G130" s="329"/>
      <c r="H130" s="421" t="s">
        <v>424</v>
      </c>
    </row>
    <row r="131" spans="1:11" s="245" customFormat="1" ht="39" thickBot="1">
      <c r="A131" s="422" t="s">
        <v>422</v>
      </c>
      <c r="B131" s="331"/>
      <c r="C131" s="331"/>
      <c r="D131" s="331" t="s">
        <v>34</v>
      </c>
      <c r="E131" s="331">
        <v>10.3</v>
      </c>
      <c r="F131" s="332" t="s">
        <v>34</v>
      </c>
      <c r="G131" s="368"/>
      <c r="H131" s="423" t="s">
        <v>425</v>
      </c>
    </row>
    <row r="132" spans="1:11" s="245" customFormat="1" ht="15.75" thickTop="1">
      <c r="A132" s="77"/>
      <c r="B132" s="366"/>
      <c r="C132" s="366"/>
      <c r="D132" s="366"/>
      <c r="E132" s="366"/>
      <c r="F132" s="367"/>
      <c r="G132" s="416"/>
      <c r="H132" s="417"/>
    </row>
    <row r="133" spans="1:11" s="253" customFormat="1" ht="30" customHeight="1">
      <c r="A133" s="228" t="s">
        <v>368</v>
      </c>
      <c r="B133" s="228"/>
      <c r="C133" s="228"/>
      <c r="D133" s="228"/>
      <c r="E133" s="228"/>
      <c r="F133" s="228"/>
      <c r="G133" s="228"/>
      <c r="H133" s="228"/>
      <c r="I133" s="225"/>
      <c r="J133" s="225"/>
      <c r="K133" s="225"/>
    </row>
    <row r="134" spans="1:11" s="254" customFormat="1" ht="30" customHeight="1">
      <c r="A134" s="229" t="s">
        <v>369</v>
      </c>
      <c r="B134" s="229"/>
      <c r="C134" s="229"/>
      <c r="D134" s="229"/>
      <c r="E134" s="229"/>
      <c r="F134" s="229"/>
      <c r="G134" s="229"/>
      <c r="H134" s="229"/>
      <c r="I134" s="227"/>
      <c r="J134" s="227"/>
      <c r="K134" s="227"/>
    </row>
  </sheetData>
  <mergeCells count="5">
    <mergeCell ref="S13:S14"/>
    <mergeCell ref="S9:S10"/>
    <mergeCell ref="S11:S12"/>
    <mergeCell ref="A4:A5"/>
    <mergeCell ref="H4:H5"/>
  </mergeCells>
  <printOptions horizontalCentered="1" verticalCentered="1"/>
  <pageMargins left="0.196850393700787" right="0.44685039399999998" top="0.196850393700787" bottom="0.196850393700787" header="0.511811023622047" footer="0.511811023622047"/>
  <pageSetup paperSize="9" scale="86" orientation="portrait" r:id="rId1"/>
  <rowBreaks count="3" manualBreakCount="3">
    <brk id="47" max="7" man="1"/>
    <brk id="89" max="7" man="1"/>
    <brk id="13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rightToLeft="1" view="pageBreakPreview" topLeftCell="A10" zoomScaleNormal="100" zoomScaleSheetLayoutView="100" workbookViewId="0">
      <selection activeCell="B1" sqref="B1"/>
    </sheetView>
  </sheetViews>
  <sheetFormatPr defaultRowHeight="15"/>
  <cols>
    <col min="1" max="2" width="49.7109375" customWidth="1"/>
  </cols>
  <sheetData>
    <row r="1" spans="1:8" ht="26.25">
      <c r="A1" s="179" t="s">
        <v>70</v>
      </c>
      <c r="B1" s="180" t="s">
        <v>71</v>
      </c>
    </row>
    <row r="2" spans="1:8" ht="10.5" customHeight="1"/>
    <row r="3" spans="1:8" ht="133.5">
      <c r="A3" s="189" t="s">
        <v>262</v>
      </c>
      <c r="B3" s="57" t="s">
        <v>153</v>
      </c>
      <c r="H3" s="322"/>
    </row>
    <row r="4" spans="1:8" ht="6" customHeight="1">
      <c r="A4" s="155"/>
      <c r="B4" s="156"/>
    </row>
    <row r="5" spans="1:8" ht="230.25" customHeight="1">
      <c r="A5" s="189" t="s">
        <v>281</v>
      </c>
      <c r="B5" s="57" t="s">
        <v>195</v>
      </c>
    </row>
    <row r="6" spans="1:8" ht="6.75" customHeight="1">
      <c r="A6" s="131"/>
      <c r="B6" s="57"/>
    </row>
    <row r="7" spans="1:8" ht="234">
      <c r="A7" s="181" t="s">
        <v>282</v>
      </c>
      <c r="B7" s="57" t="s">
        <v>194</v>
      </c>
    </row>
    <row r="8" spans="1:8" ht="9" customHeight="1">
      <c r="A8" s="131"/>
      <c r="B8" s="57"/>
    </row>
    <row r="9" spans="1:8" ht="150">
      <c r="A9" s="181" t="s">
        <v>260</v>
      </c>
      <c r="B9" s="57" t="s">
        <v>181</v>
      </c>
    </row>
    <row r="10" spans="1:8" ht="9.75" customHeight="1">
      <c r="A10" s="131"/>
      <c r="B10" s="57"/>
    </row>
    <row r="11" spans="1:8" ht="108">
      <c r="A11" s="434" t="s">
        <v>127</v>
      </c>
      <c r="B11" s="57" t="s">
        <v>103</v>
      </c>
    </row>
    <row r="12" spans="1:8" ht="7.5" customHeight="1">
      <c r="A12" s="131"/>
      <c r="B12" s="57"/>
    </row>
    <row r="13" spans="1:8" ht="162">
      <c r="A13" s="181" t="s">
        <v>128</v>
      </c>
      <c r="B13" s="57" t="s">
        <v>104</v>
      </c>
    </row>
    <row r="14" spans="1:8" ht="7.5" customHeight="1">
      <c r="A14" s="131"/>
      <c r="B14" s="57"/>
    </row>
    <row r="15" spans="1:8" ht="36">
      <c r="A15" s="181" t="s">
        <v>279</v>
      </c>
      <c r="B15" s="58" t="s">
        <v>154</v>
      </c>
    </row>
    <row r="16" spans="1:8" ht="7.5" customHeight="1">
      <c r="A16" s="131"/>
      <c r="B16" s="58"/>
    </row>
    <row r="17" spans="1:2" ht="126">
      <c r="A17" s="181" t="s">
        <v>278</v>
      </c>
      <c r="B17" s="58" t="s">
        <v>107</v>
      </c>
    </row>
    <row r="18" spans="1:2" ht="7.5" customHeight="1">
      <c r="A18" s="131"/>
      <c r="B18" s="58"/>
    </row>
    <row r="19" spans="1:2" ht="126">
      <c r="A19" s="181" t="s">
        <v>283</v>
      </c>
      <c r="B19" s="58" t="s">
        <v>108</v>
      </c>
    </row>
  </sheetData>
  <printOptions horizontalCentered="1" verticalCentered="1"/>
  <pageMargins left="0.196850393700787" right="0.196850393700787" top="0.196850393700787" bottom="0.196850393700787" header="0.511811023622047" footer="0.511811023622047"/>
  <pageSetup paperSize="9" scale="87" orientation="portrait" r:id="rId1"/>
  <rowBreaks count="1" manualBreakCount="1">
    <brk id="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rightToLeft="1" view="pageBreakPreview" zoomScaleNormal="115" zoomScaleSheetLayoutView="100" workbookViewId="0">
      <selection activeCell="H4" sqref="H4:H5"/>
    </sheetView>
  </sheetViews>
  <sheetFormatPr defaultRowHeight="15"/>
  <cols>
    <col min="1" max="1" width="42.7109375" customWidth="1"/>
    <col min="2" max="2" width="9.28515625" customWidth="1"/>
    <col min="3" max="3" width="44.42578125" customWidth="1"/>
    <col min="4" max="4" width="28" customWidth="1"/>
  </cols>
  <sheetData>
    <row r="1" spans="1:3" ht="30.75">
      <c r="A1" s="436" t="s">
        <v>113</v>
      </c>
      <c r="B1" s="94" t="s">
        <v>109</v>
      </c>
      <c r="C1" s="437" t="s">
        <v>114</v>
      </c>
    </row>
    <row r="2" spans="1:3">
      <c r="A2" s="436"/>
      <c r="B2" s="95" t="s">
        <v>110</v>
      </c>
      <c r="C2" s="437"/>
    </row>
    <row r="3" spans="1:3" ht="25.5">
      <c r="A3" s="192" t="s">
        <v>232</v>
      </c>
      <c r="B3" s="193"/>
      <c r="C3" s="200" t="s">
        <v>156</v>
      </c>
    </row>
    <row r="4" spans="1:3" ht="25.5">
      <c r="A4" s="194" t="s">
        <v>233</v>
      </c>
      <c r="B4" s="195"/>
      <c r="C4" s="202" t="s">
        <v>157</v>
      </c>
    </row>
    <row r="5" spans="1:3" ht="25.5">
      <c r="A5" s="196" t="s">
        <v>234</v>
      </c>
      <c r="B5" s="197"/>
      <c r="C5" s="202" t="s">
        <v>158</v>
      </c>
    </row>
    <row r="6" spans="1:3" ht="25.5">
      <c r="A6" s="196" t="s">
        <v>215</v>
      </c>
      <c r="B6" s="197"/>
      <c r="C6" s="202" t="s">
        <v>159</v>
      </c>
    </row>
    <row r="7" spans="1:3" ht="25.5">
      <c r="A7" s="196" t="s">
        <v>216</v>
      </c>
      <c r="B7" s="197"/>
      <c r="C7" s="202" t="s">
        <v>160</v>
      </c>
    </row>
    <row r="8" spans="1:3" ht="25.5">
      <c r="A8" s="196" t="s">
        <v>130</v>
      </c>
      <c r="B8" s="197"/>
      <c r="C8" s="202" t="s">
        <v>161</v>
      </c>
    </row>
    <row r="9" spans="1:3" ht="25.5">
      <c r="A9" s="196" t="s">
        <v>131</v>
      </c>
      <c r="B9" s="197"/>
      <c r="C9" s="202" t="s">
        <v>162</v>
      </c>
    </row>
    <row r="10" spans="1:3" ht="25.5">
      <c r="A10" s="196" t="s">
        <v>151</v>
      </c>
      <c r="B10" s="197"/>
      <c r="C10" s="202" t="s">
        <v>163</v>
      </c>
    </row>
    <row r="11" spans="1:3" ht="25.5">
      <c r="A11" s="408" t="s">
        <v>235</v>
      </c>
      <c r="B11" s="197"/>
      <c r="C11" s="202" t="s">
        <v>217</v>
      </c>
    </row>
    <row r="12" spans="1:3" ht="25.5">
      <c r="A12" s="196" t="s">
        <v>236</v>
      </c>
      <c r="B12" s="197"/>
      <c r="C12" s="202" t="s">
        <v>164</v>
      </c>
    </row>
    <row r="13" spans="1:3" ht="29.25" customHeight="1">
      <c r="A13" s="196" t="s">
        <v>237</v>
      </c>
      <c r="B13" s="197"/>
      <c r="C13" s="210" t="s">
        <v>240</v>
      </c>
    </row>
    <row r="14" spans="1:3" ht="25.5">
      <c r="A14" s="196" t="s">
        <v>133</v>
      </c>
      <c r="B14" s="197"/>
      <c r="C14" s="202" t="s">
        <v>165</v>
      </c>
    </row>
    <row r="15" spans="1:3" ht="25.5">
      <c r="A15" s="196" t="s">
        <v>134</v>
      </c>
      <c r="B15" s="197"/>
      <c r="C15" s="202" t="s">
        <v>166</v>
      </c>
    </row>
    <row r="16" spans="1:3" ht="25.5">
      <c r="A16" s="196" t="s">
        <v>135</v>
      </c>
      <c r="B16" s="197"/>
      <c r="C16" s="202" t="s">
        <v>167</v>
      </c>
    </row>
    <row r="17" spans="1:6" ht="25.5">
      <c r="A17" s="196" t="s">
        <v>136</v>
      </c>
      <c r="B17" s="197"/>
      <c r="C17" s="202" t="s">
        <v>168</v>
      </c>
    </row>
    <row r="18" spans="1:6" ht="25.5">
      <c r="A18" s="196" t="s">
        <v>137</v>
      </c>
      <c r="B18" s="197"/>
      <c r="C18" s="202" t="s">
        <v>169</v>
      </c>
    </row>
    <row r="19" spans="1:6" ht="25.5">
      <c r="A19" s="196" t="s">
        <v>238</v>
      </c>
      <c r="B19" s="197"/>
      <c r="C19" s="202" t="s">
        <v>239</v>
      </c>
    </row>
    <row r="20" spans="1:6" ht="25.5">
      <c r="A20" s="196" t="s">
        <v>138</v>
      </c>
      <c r="B20" s="197"/>
      <c r="C20" s="202" t="s">
        <v>170</v>
      </c>
    </row>
    <row r="21" spans="1:6" ht="25.5">
      <c r="A21" s="196" t="s">
        <v>139</v>
      </c>
      <c r="B21" s="197"/>
      <c r="C21" s="202" t="s">
        <v>152</v>
      </c>
    </row>
    <row r="22" spans="1:6" ht="25.5">
      <c r="A22" s="196" t="s">
        <v>141</v>
      </c>
      <c r="B22" s="197"/>
      <c r="C22" s="202" t="s">
        <v>142</v>
      </c>
    </row>
    <row r="23" spans="1:6" ht="26.25" thickBot="1">
      <c r="A23" s="207" t="s">
        <v>273</v>
      </c>
      <c r="B23" s="208"/>
      <c r="C23" s="211" t="s">
        <v>274</v>
      </c>
    </row>
    <row r="25" spans="1:6">
      <c r="A25" s="212"/>
      <c r="B25" s="2"/>
      <c r="C25" s="213"/>
      <c r="D25" s="2"/>
      <c r="E25" s="2"/>
      <c r="F25" s="2"/>
    </row>
  </sheetData>
  <mergeCells count="2">
    <mergeCell ref="A1:A2"/>
    <mergeCell ref="C1:C2"/>
  </mergeCells>
  <printOptions horizontalCentered="1" verticalCentered="1"/>
  <pageMargins left="0.196850393700787" right="0.196850393700787" top="0.196850393700787" bottom="0.196850393700787" header="0.511811023622047" footer="0.511811023622047"/>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rightToLeft="1" view="pageBreakPreview" zoomScaleNormal="100" zoomScaleSheetLayoutView="100" workbookViewId="0">
      <selection activeCell="H12" sqref="H12"/>
    </sheetView>
  </sheetViews>
  <sheetFormatPr defaultRowHeight="15"/>
  <cols>
    <col min="1" max="1" width="42.42578125" customWidth="1"/>
    <col min="2" max="2" width="11.7109375" customWidth="1"/>
    <col min="3" max="3" width="42.85546875" customWidth="1"/>
  </cols>
  <sheetData>
    <row r="1" spans="1:3" ht="24.75" customHeight="1">
      <c r="A1" s="436" t="s">
        <v>115</v>
      </c>
      <c r="B1" s="94" t="s">
        <v>109</v>
      </c>
      <c r="C1" s="437" t="s">
        <v>116</v>
      </c>
    </row>
    <row r="2" spans="1:3" ht="17.25" customHeight="1">
      <c r="A2" s="436"/>
      <c r="B2" s="95" t="s">
        <v>110</v>
      </c>
      <c r="C2" s="437"/>
    </row>
    <row r="3" spans="1:3" ht="27.75" customHeight="1">
      <c r="A3" s="198" t="s">
        <v>241</v>
      </c>
      <c r="B3" s="199"/>
      <c r="C3" s="200" t="s">
        <v>248</v>
      </c>
    </row>
    <row r="4" spans="1:3" ht="27.75" customHeight="1">
      <c r="A4" s="194" t="s">
        <v>242</v>
      </c>
      <c r="B4" s="201"/>
      <c r="C4" s="202" t="s">
        <v>185</v>
      </c>
    </row>
    <row r="5" spans="1:3" ht="25.5">
      <c r="A5" s="194" t="s">
        <v>243</v>
      </c>
      <c r="B5" s="203"/>
      <c r="C5" s="202" t="s">
        <v>186</v>
      </c>
    </row>
    <row r="6" spans="1:3" ht="26.25" customHeight="1">
      <c r="A6" s="194" t="s">
        <v>244</v>
      </c>
      <c r="B6" s="203"/>
      <c r="C6" s="202" t="s">
        <v>218</v>
      </c>
    </row>
    <row r="7" spans="1:3" ht="25.5">
      <c r="A7" s="194" t="s">
        <v>245</v>
      </c>
      <c r="B7" s="203"/>
      <c r="C7" s="202" t="s">
        <v>187</v>
      </c>
    </row>
    <row r="8" spans="1:3" ht="25.5">
      <c r="A8" s="194" t="s">
        <v>246</v>
      </c>
      <c r="B8" s="203"/>
      <c r="C8" s="202" t="s">
        <v>188</v>
      </c>
    </row>
    <row r="9" spans="1:3" ht="25.5">
      <c r="A9" s="194" t="s">
        <v>247</v>
      </c>
      <c r="B9" s="203"/>
      <c r="C9" s="202" t="s">
        <v>196</v>
      </c>
    </row>
    <row r="10" spans="1:3" ht="25.5">
      <c r="A10" s="194" t="s">
        <v>198</v>
      </c>
      <c r="B10" s="203"/>
      <c r="C10" s="202" t="s">
        <v>190</v>
      </c>
    </row>
    <row r="11" spans="1:3" ht="25.5">
      <c r="A11" s="408" t="s">
        <v>199</v>
      </c>
      <c r="B11" s="203"/>
      <c r="C11" s="202" t="s">
        <v>200</v>
      </c>
    </row>
    <row r="12" spans="1:3" ht="25.5">
      <c r="A12" s="194" t="s">
        <v>192</v>
      </c>
      <c r="B12" s="203"/>
      <c r="C12" s="202" t="s">
        <v>193</v>
      </c>
    </row>
    <row r="13" spans="1:3" ht="25.5">
      <c r="A13" s="194" t="s">
        <v>174</v>
      </c>
      <c r="B13" s="203"/>
      <c r="C13" s="202" t="s">
        <v>202</v>
      </c>
    </row>
    <row r="14" spans="1:3" ht="25.5">
      <c r="A14" s="194" t="s">
        <v>266</v>
      </c>
      <c r="B14" s="203"/>
      <c r="C14" s="202" t="s">
        <v>267</v>
      </c>
    </row>
    <row r="15" spans="1:3" ht="38.25">
      <c r="A15" s="194" t="s">
        <v>268</v>
      </c>
      <c r="B15" s="203"/>
      <c r="C15" s="202" t="s">
        <v>270</v>
      </c>
    </row>
    <row r="16" spans="1:3" ht="25.5">
      <c r="A16" s="194" t="s">
        <v>183</v>
      </c>
      <c r="B16" s="203"/>
      <c r="C16" s="202" t="s">
        <v>205</v>
      </c>
    </row>
    <row r="17" spans="1:3" ht="25.5">
      <c r="A17" s="194" t="s">
        <v>175</v>
      </c>
      <c r="B17" s="203"/>
      <c r="C17" s="202" t="s">
        <v>207</v>
      </c>
    </row>
    <row r="18" spans="1:3" ht="25.5">
      <c r="A18" s="194" t="s">
        <v>330</v>
      </c>
      <c r="B18" s="203"/>
      <c r="C18" s="202" t="s">
        <v>331</v>
      </c>
    </row>
    <row r="19" spans="1:3" ht="25.5">
      <c r="A19" s="194" t="s">
        <v>332</v>
      </c>
      <c r="B19" s="203"/>
      <c r="C19" s="202" t="s">
        <v>333</v>
      </c>
    </row>
    <row r="20" spans="1:3" ht="25.5">
      <c r="A20" s="194" t="s">
        <v>334</v>
      </c>
      <c r="B20" s="203"/>
      <c r="C20" s="202" t="s">
        <v>335</v>
      </c>
    </row>
    <row r="21" spans="1:3" ht="25.5">
      <c r="A21" s="194" t="s">
        <v>372</v>
      </c>
      <c r="B21" s="203"/>
      <c r="C21" s="202" t="s">
        <v>394</v>
      </c>
    </row>
    <row r="22" spans="1:3" ht="25.5">
      <c r="A22" s="194" t="s">
        <v>373</v>
      </c>
      <c r="B22" s="203"/>
      <c r="C22" s="202" t="s">
        <v>393</v>
      </c>
    </row>
    <row r="23" spans="1:3" ht="25.5">
      <c r="A23" s="194" t="s">
        <v>374</v>
      </c>
      <c r="B23" s="203"/>
      <c r="C23" s="202" t="s">
        <v>392</v>
      </c>
    </row>
    <row r="24" spans="1:3" ht="25.5">
      <c r="A24" s="194" t="s">
        <v>375</v>
      </c>
      <c r="B24" s="203"/>
      <c r="C24" s="202" t="s">
        <v>391</v>
      </c>
    </row>
    <row r="25" spans="1:3" ht="38.25">
      <c r="A25" s="194" t="s">
        <v>376</v>
      </c>
      <c r="B25" s="203"/>
      <c r="C25" s="202" t="s">
        <v>390</v>
      </c>
    </row>
    <row r="26" spans="1:3" ht="38.25">
      <c r="A26" s="194" t="s">
        <v>377</v>
      </c>
      <c r="B26" s="203"/>
      <c r="C26" s="202" t="s">
        <v>389</v>
      </c>
    </row>
    <row r="27" spans="1:3" ht="25.5">
      <c r="A27" s="194" t="s">
        <v>378</v>
      </c>
      <c r="B27" s="203"/>
      <c r="C27" s="202" t="s">
        <v>349</v>
      </c>
    </row>
    <row r="28" spans="1:3" ht="25.5">
      <c r="A28" s="194" t="s">
        <v>395</v>
      </c>
      <c r="B28" s="203"/>
      <c r="C28" s="202" t="s">
        <v>388</v>
      </c>
    </row>
    <row r="29" spans="1:3" ht="25.5">
      <c r="A29" s="194" t="s">
        <v>379</v>
      </c>
      <c r="B29" s="203"/>
      <c r="C29" s="202" t="s">
        <v>387</v>
      </c>
    </row>
    <row r="30" spans="1:3" ht="25.5">
      <c r="A30" s="194" t="s">
        <v>396</v>
      </c>
      <c r="B30" s="203"/>
      <c r="C30" s="202" t="s">
        <v>386</v>
      </c>
    </row>
    <row r="31" spans="1:3" ht="25.5">
      <c r="A31" s="194" t="s">
        <v>354</v>
      </c>
      <c r="B31" s="203"/>
      <c r="C31" s="202" t="s">
        <v>355</v>
      </c>
    </row>
    <row r="32" spans="1:3" ht="25.5">
      <c r="A32" s="194" t="s">
        <v>356</v>
      </c>
      <c r="B32" s="203"/>
      <c r="C32" s="202" t="s">
        <v>357</v>
      </c>
    </row>
    <row r="33" spans="1:3" ht="25.5">
      <c r="A33" s="194" t="s">
        <v>358</v>
      </c>
      <c r="B33" s="203"/>
      <c r="C33" s="202" t="s">
        <v>359</v>
      </c>
    </row>
    <row r="34" spans="1:3" ht="25.5">
      <c r="A34" s="194" t="s">
        <v>380</v>
      </c>
      <c r="B34" s="203"/>
      <c r="C34" s="202" t="s">
        <v>385</v>
      </c>
    </row>
    <row r="35" spans="1:3" ht="25.5">
      <c r="A35" s="194" t="s">
        <v>362</v>
      </c>
      <c r="B35" s="203"/>
      <c r="C35" s="202" t="s">
        <v>384</v>
      </c>
    </row>
    <row r="36" spans="1:3" ht="25.5">
      <c r="A36" s="194" t="s">
        <v>364</v>
      </c>
      <c r="B36" s="203"/>
      <c r="C36" s="202" t="s">
        <v>383</v>
      </c>
    </row>
    <row r="37" spans="1:3" ht="25.5">
      <c r="A37" s="194" t="s">
        <v>366</v>
      </c>
      <c r="B37" s="203"/>
      <c r="C37" s="202" t="s">
        <v>382</v>
      </c>
    </row>
    <row r="38" spans="1:3" ht="26.25" thickBot="1">
      <c r="A38" s="204" t="s">
        <v>368</v>
      </c>
      <c r="B38" s="205"/>
      <c r="C38" s="206" t="s">
        <v>381</v>
      </c>
    </row>
    <row r="39" spans="1:3" ht="18.75" thickTop="1">
      <c r="A39" s="88"/>
      <c r="B39" s="89"/>
      <c r="C39" s="320"/>
    </row>
    <row r="40" spans="1:3">
      <c r="A40" s="212"/>
      <c r="B40" s="2"/>
      <c r="C40" s="213"/>
    </row>
  </sheetData>
  <mergeCells count="2">
    <mergeCell ref="A1:A2"/>
    <mergeCell ref="C1:C2"/>
  </mergeCells>
  <printOptions horizontalCentered="1" verticalCentered="1"/>
  <pageMargins left="0.196850393700787" right="0.196850393700787" top="0.196850393700787" bottom="0.196850393700787" header="0.511811023622047" footer="0.511811023622047"/>
  <pageSetup paperSize="9" scale="87" orientation="portrait" r:id="rId1"/>
  <rowBreaks count="1" manualBreakCount="1">
    <brk id="2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rightToLeft="1" view="pageBreakPreview" zoomScaleNormal="100" zoomScaleSheetLayoutView="100" workbookViewId="0">
      <selection activeCell="A8" sqref="A8"/>
    </sheetView>
  </sheetViews>
  <sheetFormatPr defaultRowHeight="15"/>
  <cols>
    <col min="1" max="1" width="44" customWidth="1"/>
    <col min="2" max="2" width="49.28515625" customWidth="1"/>
  </cols>
  <sheetData>
    <row r="1" spans="1:19" ht="23.25">
      <c r="A1" s="110" t="s">
        <v>62</v>
      </c>
      <c r="B1" s="111" t="s">
        <v>63</v>
      </c>
      <c r="S1" s="33"/>
    </row>
    <row r="2" spans="1:19" ht="110.25">
      <c r="A2" s="133" t="s">
        <v>249</v>
      </c>
      <c r="B2" s="112" t="s">
        <v>250</v>
      </c>
    </row>
    <row r="3" spans="1:19" ht="9.75" customHeight="1">
      <c r="A3" s="133"/>
      <c r="B3" s="112"/>
    </row>
    <row r="4" spans="1:19" ht="94.5">
      <c r="A4" s="133" t="s">
        <v>261</v>
      </c>
      <c r="B4" s="154" t="s">
        <v>182</v>
      </c>
    </row>
    <row r="5" spans="1:19" ht="7.5" customHeight="1">
      <c r="A5" s="133"/>
      <c r="B5" s="104"/>
    </row>
    <row r="6" spans="1:19" ht="189">
      <c r="A6" s="133" t="s">
        <v>155</v>
      </c>
      <c r="B6" s="112" t="s">
        <v>129</v>
      </c>
    </row>
    <row r="7" spans="1:19" ht="9" customHeight="1">
      <c r="A7" s="133"/>
      <c r="B7" s="104"/>
    </row>
    <row r="8" spans="1:19" ht="108">
      <c r="A8" s="133" t="s">
        <v>284</v>
      </c>
      <c r="B8" s="112" t="s">
        <v>257</v>
      </c>
    </row>
    <row r="9" spans="1:19" ht="12" customHeight="1">
      <c r="A9" s="103"/>
      <c r="B9" s="104"/>
    </row>
    <row r="10" spans="1:19" ht="18">
      <c r="A10" s="103"/>
      <c r="B10" s="104"/>
    </row>
    <row r="11" spans="1:19">
      <c r="A11" s="402"/>
    </row>
  </sheetData>
  <printOptions horizontalCentered="1" verticalCentered="1"/>
  <pageMargins left="0.196850393700787" right="0.196850393700787" top="0.196850393700787" bottom="0.196850393700787" header="0.511811023622047" footer="0.511811023622047"/>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rightToLeft="1" view="pageBreakPreview" zoomScale="130" zoomScaleNormal="100" zoomScaleSheetLayoutView="130" workbookViewId="0">
      <selection activeCell="H4" sqref="H4:H5"/>
    </sheetView>
  </sheetViews>
  <sheetFormatPr defaultRowHeight="15"/>
  <cols>
    <col min="1" max="1" width="52.140625" customWidth="1"/>
  </cols>
  <sheetData>
    <row r="1" spans="1:2" ht="102.75">
      <c r="A1" s="113" t="s">
        <v>72</v>
      </c>
    </row>
    <row r="2" spans="1:2" ht="92.25">
      <c r="A2" s="114" t="s">
        <v>73</v>
      </c>
    </row>
    <row r="4" spans="1:2">
      <c r="A4" s="151"/>
      <c r="B4" s="151"/>
    </row>
    <row r="11" spans="1:2">
      <c r="A11" s="402"/>
    </row>
  </sheetData>
  <printOptions horizontalCentered="1" verticalCentered="1"/>
  <pageMargins left="0.196850393700787" right="0.196850393700787" top="0.196850393700787" bottom="0.196850393700787" header="0.511811023622047" footer="0.511811023622047"/>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rightToLeft="1" view="pageBreakPreview" topLeftCell="A43" zoomScaleNormal="100" zoomScaleSheetLayoutView="100" workbookViewId="0">
      <selection activeCell="H47" sqref="H47"/>
    </sheetView>
  </sheetViews>
  <sheetFormatPr defaultRowHeight="15"/>
  <cols>
    <col min="1" max="1" width="13.7109375" style="2" customWidth="1"/>
    <col min="2" max="2" width="9.7109375" style="2" customWidth="1"/>
    <col min="3" max="3" width="8.42578125" style="2" customWidth="1"/>
    <col min="4" max="4" width="8.85546875" style="2" customWidth="1"/>
    <col min="5" max="5" width="8.28515625" style="2" customWidth="1"/>
    <col min="6" max="7" width="9.7109375" style="2" customWidth="1"/>
    <col min="8" max="8" width="12.7109375" style="2" customWidth="1"/>
    <col min="9" max="9" width="13.7109375" style="2" customWidth="1"/>
    <col min="10" max="16384" width="9.140625" style="2"/>
  </cols>
  <sheetData>
    <row r="1" spans="1:21" s="3" customFormat="1" ht="18.75">
      <c r="A1" s="1" t="s">
        <v>220</v>
      </c>
      <c r="B1" s="1"/>
      <c r="C1" s="1"/>
      <c r="D1" s="1"/>
      <c r="E1" s="1"/>
      <c r="F1" s="1"/>
      <c r="G1" s="1"/>
      <c r="H1" s="1"/>
      <c r="I1" s="1"/>
      <c r="K1" s="217"/>
    </row>
    <row r="2" spans="1:21" s="6" customFormat="1" ht="18">
      <c r="A2" s="220" t="s">
        <v>285</v>
      </c>
      <c r="B2" s="115"/>
      <c r="C2" s="115"/>
      <c r="D2" s="115"/>
      <c r="E2" s="115"/>
      <c r="F2" s="115"/>
      <c r="G2" s="115"/>
      <c r="H2" s="115"/>
      <c r="I2" s="115"/>
      <c r="N2" s="6" t="s">
        <v>50</v>
      </c>
    </row>
    <row r="3" spans="1:21" s="6" customFormat="1" ht="18.75">
      <c r="A3" s="21" t="s">
        <v>36</v>
      </c>
      <c r="B3" s="65"/>
      <c r="C3" s="66"/>
      <c r="D3" s="66"/>
      <c r="E3" s="65"/>
      <c r="F3" s="49"/>
      <c r="G3" s="49"/>
      <c r="H3" s="49"/>
      <c r="I3" s="70" t="s">
        <v>37</v>
      </c>
      <c r="M3" s="2" t="s">
        <v>2</v>
      </c>
      <c r="N3" s="24">
        <v>223</v>
      </c>
    </row>
    <row r="4" spans="1:21" ht="24" customHeight="1">
      <c r="A4" s="439" t="s">
        <v>15</v>
      </c>
      <c r="B4" s="215" t="s">
        <v>401</v>
      </c>
      <c r="C4" s="215" t="s">
        <v>45</v>
      </c>
      <c r="D4" s="215" t="s">
        <v>412</v>
      </c>
      <c r="E4" s="215" t="s">
        <v>43</v>
      </c>
      <c r="F4" s="215" t="s">
        <v>42</v>
      </c>
      <c r="G4" s="215" t="s">
        <v>411</v>
      </c>
      <c r="H4" s="440" t="s">
        <v>309</v>
      </c>
      <c r="I4" s="438" t="s">
        <v>16</v>
      </c>
      <c r="M4" s="2" t="s">
        <v>3</v>
      </c>
      <c r="N4" s="24">
        <v>219</v>
      </c>
    </row>
    <row r="5" spans="1:21" ht="24" customHeight="1">
      <c r="A5" s="439"/>
      <c r="B5" s="216" t="s">
        <v>402</v>
      </c>
      <c r="C5" s="216" t="s">
        <v>17</v>
      </c>
      <c r="D5" s="216" t="s">
        <v>413</v>
      </c>
      <c r="E5" s="216" t="s">
        <v>18</v>
      </c>
      <c r="F5" s="216" t="s">
        <v>19</v>
      </c>
      <c r="G5" s="216" t="s">
        <v>410</v>
      </c>
      <c r="H5" s="440"/>
      <c r="I5" s="438"/>
      <c r="M5" s="18" t="s">
        <v>22</v>
      </c>
      <c r="N5" s="18">
        <v>260.2</v>
      </c>
    </row>
    <row r="6" spans="1:21" ht="15.75">
      <c r="A6" s="12" t="s">
        <v>13</v>
      </c>
      <c r="B6" s="13"/>
      <c r="C6" s="163"/>
      <c r="D6" s="163"/>
      <c r="E6" s="163"/>
      <c r="F6" s="13"/>
      <c r="G6" s="13"/>
      <c r="H6" s="13"/>
      <c r="I6" s="187" t="s">
        <v>2</v>
      </c>
      <c r="M6" s="18" t="s">
        <v>251</v>
      </c>
      <c r="N6" s="24">
        <v>279</v>
      </c>
    </row>
    <row r="7" spans="1:21">
      <c r="A7" s="69" t="s">
        <v>40</v>
      </c>
      <c r="B7" s="72">
        <f>SUM(B10,B13)</f>
        <v>28781</v>
      </c>
      <c r="C7" s="158" t="s">
        <v>48</v>
      </c>
      <c r="D7" s="158">
        <v>104963</v>
      </c>
      <c r="E7" s="158" t="s">
        <v>48</v>
      </c>
      <c r="F7" s="72">
        <f t="shared" ref="F7:G7" si="0">SUM(F10,F13)</f>
        <v>6031</v>
      </c>
      <c r="G7" s="72">
        <f t="shared" si="0"/>
        <v>44743</v>
      </c>
      <c r="H7" s="72">
        <f>SUM(B7:G7)</f>
        <v>184518</v>
      </c>
      <c r="I7" s="16" t="s">
        <v>0</v>
      </c>
    </row>
    <row r="8" spans="1:21">
      <c r="A8" s="76" t="s">
        <v>5</v>
      </c>
      <c r="B8" s="73">
        <f>SUM(B11,B14)</f>
        <v>13904</v>
      </c>
      <c r="C8" s="159" t="s">
        <v>48</v>
      </c>
      <c r="D8" s="159" t="s">
        <v>35</v>
      </c>
      <c r="E8" s="159" t="s">
        <v>48</v>
      </c>
      <c r="F8" s="73">
        <f t="shared" ref="F8:G8" si="1">SUM(F11,F14)</f>
        <v>2754</v>
      </c>
      <c r="G8" s="73">
        <f t="shared" si="1"/>
        <v>21867</v>
      </c>
      <c r="H8" s="73" t="s">
        <v>34</v>
      </c>
      <c r="I8" s="135" t="s">
        <v>10</v>
      </c>
    </row>
    <row r="9" spans="1:21">
      <c r="A9" s="77" t="s">
        <v>7</v>
      </c>
      <c r="B9" s="74">
        <f>SUM(B12,B15)</f>
        <v>14877</v>
      </c>
      <c r="C9" s="160" t="s">
        <v>48</v>
      </c>
      <c r="D9" s="160" t="s">
        <v>35</v>
      </c>
      <c r="E9" s="160" t="s">
        <v>48</v>
      </c>
      <c r="F9" s="74">
        <f t="shared" ref="F9:G9" si="2">SUM(F12,F15)</f>
        <v>3277</v>
      </c>
      <c r="G9" s="74">
        <f t="shared" si="2"/>
        <v>22876</v>
      </c>
      <c r="H9" s="74" t="s">
        <v>34</v>
      </c>
      <c r="I9" s="135" t="s">
        <v>11</v>
      </c>
    </row>
    <row r="10" spans="1:21">
      <c r="A10" s="69" t="s">
        <v>4</v>
      </c>
      <c r="B10" s="72">
        <v>26700</v>
      </c>
      <c r="C10" s="158" t="s">
        <v>48</v>
      </c>
      <c r="D10" s="158" t="s">
        <v>35</v>
      </c>
      <c r="E10" s="158" t="s">
        <v>48</v>
      </c>
      <c r="F10" s="72">
        <v>5588</v>
      </c>
      <c r="G10" s="72">
        <v>42660</v>
      </c>
      <c r="H10" s="72" t="s">
        <v>34</v>
      </c>
      <c r="I10" s="16" t="s">
        <v>6</v>
      </c>
    </row>
    <row r="11" spans="1:21">
      <c r="A11" s="406" t="s">
        <v>5</v>
      </c>
      <c r="B11" s="78">
        <v>12872</v>
      </c>
      <c r="C11" s="161" t="s">
        <v>48</v>
      </c>
      <c r="D11" s="161" t="s">
        <v>35</v>
      </c>
      <c r="E11" s="161" t="s">
        <v>48</v>
      </c>
      <c r="F11" s="78">
        <v>2527</v>
      </c>
      <c r="G11" s="78">
        <v>20855</v>
      </c>
      <c r="H11" s="78" t="s">
        <v>34</v>
      </c>
      <c r="I11" s="135" t="s">
        <v>10</v>
      </c>
    </row>
    <row r="12" spans="1:21">
      <c r="A12" s="77" t="s">
        <v>7</v>
      </c>
      <c r="B12" s="79">
        <v>13828</v>
      </c>
      <c r="C12" s="162" t="s">
        <v>48</v>
      </c>
      <c r="D12" s="162" t="s">
        <v>35</v>
      </c>
      <c r="E12" s="162" t="s">
        <v>48</v>
      </c>
      <c r="F12" s="79">
        <v>3061</v>
      </c>
      <c r="G12" s="79">
        <v>21805</v>
      </c>
      <c r="H12" s="79" t="s">
        <v>34</v>
      </c>
      <c r="I12" s="135" t="s">
        <v>11</v>
      </c>
      <c r="N12" s="49" t="s">
        <v>51</v>
      </c>
      <c r="O12" s="49" t="s">
        <v>45</v>
      </c>
      <c r="P12" s="49" t="s">
        <v>44</v>
      </c>
      <c r="Q12" s="49" t="s">
        <v>52</v>
      </c>
      <c r="R12" s="49" t="s">
        <v>53</v>
      </c>
      <c r="S12" s="49" t="s">
        <v>41</v>
      </c>
      <c r="T12" s="49" t="s">
        <v>310</v>
      </c>
    </row>
    <row r="13" spans="1:21">
      <c r="A13" s="69" t="s">
        <v>8</v>
      </c>
      <c r="B13" s="72">
        <v>2081</v>
      </c>
      <c r="C13" s="158" t="s">
        <v>48</v>
      </c>
      <c r="D13" s="158" t="s">
        <v>35</v>
      </c>
      <c r="E13" s="158" t="s">
        <v>48</v>
      </c>
      <c r="F13" s="72">
        <v>443</v>
      </c>
      <c r="G13" s="72">
        <v>2083</v>
      </c>
      <c r="H13" s="72" t="s">
        <v>34</v>
      </c>
      <c r="I13" s="16" t="s">
        <v>9</v>
      </c>
      <c r="N13" s="49" t="s">
        <v>38</v>
      </c>
      <c r="O13" s="49" t="s">
        <v>17</v>
      </c>
      <c r="P13" s="49" t="s">
        <v>39</v>
      </c>
      <c r="Q13" s="49" t="s">
        <v>18</v>
      </c>
      <c r="R13" s="49" t="s">
        <v>19</v>
      </c>
      <c r="S13" s="49" t="s">
        <v>20</v>
      </c>
      <c r="T13" s="49" t="s">
        <v>55</v>
      </c>
    </row>
    <row r="14" spans="1:21">
      <c r="A14" s="76" t="s">
        <v>5</v>
      </c>
      <c r="B14" s="78">
        <v>1032</v>
      </c>
      <c r="C14" s="161" t="s">
        <v>48</v>
      </c>
      <c r="D14" s="161" t="s">
        <v>35</v>
      </c>
      <c r="E14" s="161" t="s">
        <v>48</v>
      </c>
      <c r="F14" s="78">
        <v>227</v>
      </c>
      <c r="G14" s="78">
        <v>1012</v>
      </c>
      <c r="H14" s="78" t="s">
        <v>34</v>
      </c>
      <c r="I14" s="135" t="s">
        <v>10</v>
      </c>
      <c r="M14" s="2" t="s">
        <v>2</v>
      </c>
      <c r="N14" s="24">
        <v>10</v>
      </c>
      <c r="O14" s="24"/>
      <c r="P14" s="24">
        <v>36.700000000000003</v>
      </c>
      <c r="Q14" s="24"/>
      <c r="R14" s="24">
        <v>8</v>
      </c>
      <c r="S14" s="24">
        <v>0.3</v>
      </c>
      <c r="T14" s="24">
        <v>23</v>
      </c>
    </row>
    <row r="15" spans="1:21">
      <c r="A15" s="77" t="s">
        <v>7</v>
      </c>
      <c r="B15" s="79">
        <v>1049</v>
      </c>
      <c r="C15" s="162" t="s">
        <v>48</v>
      </c>
      <c r="D15" s="162" t="s">
        <v>35</v>
      </c>
      <c r="E15" s="162" t="s">
        <v>48</v>
      </c>
      <c r="F15" s="79">
        <v>216</v>
      </c>
      <c r="G15" s="79">
        <v>1071</v>
      </c>
      <c r="H15" s="79" t="s">
        <v>34</v>
      </c>
      <c r="I15" s="135" t="s">
        <v>11</v>
      </c>
      <c r="M15" s="2" t="s">
        <v>3</v>
      </c>
      <c r="N15" s="24">
        <f>(B17-B7)/(B7)*100</f>
        <v>8.2867169313088489</v>
      </c>
      <c r="O15" s="335"/>
      <c r="P15" s="24">
        <f t="shared" ref="P15:T15" si="3">(D17-D7)/(D7)*100</f>
        <v>36.689119022893777</v>
      </c>
      <c r="Q15" s="24"/>
      <c r="R15" s="24">
        <f t="shared" si="3"/>
        <v>15.768529265461781</v>
      </c>
      <c r="S15" s="24">
        <f t="shared" si="3"/>
        <v>-0.80906510515611385</v>
      </c>
      <c r="T15" s="24">
        <f t="shared" si="3"/>
        <v>22.482359444607031</v>
      </c>
      <c r="U15" s="24"/>
    </row>
    <row r="16" spans="1:21" ht="18.75">
      <c r="A16" s="184" t="s">
        <v>14</v>
      </c>
      <c r="B16" s="185"/>
      <c r="C16" s="186"/>
      <c r="D16" s="186"/>
      <c r="E16" s="186"/>
      <c r="F16" s="185"/>
      <c r="G16" s="185"/>
      <c r="H16" s="185"/>
      <c r="I16" s="187" t="s">
        <v>3</v>
      </c>
      <c r="K16" s="51"/>
      <c r="M16" s="18" t="s">
        <v>22</v>
      </c>
      <c r="N16" s="24">
        <f>((B27-B17)/(B17))*100</f>
        <v>5.9776679715074117</v>
      </c>
      <c r="O16" s="24"/>
      <c r="P16" s="24">
        <f>((D27-D17)/(D17))*100</f>
        <v>-4.9068465843747608</v>
      </c>
      <c r="Q16" s="24"/>
      <c r="R16" s="24">
        <f t="shared" ref="R16:T16" si="4">((F27-F17)/(F17))*100</f>
        <v>10.613004869664852</v>
      </c>
      <c r="S16" s="24">
        <f t="shared" si="4"/>
        <v>-2.8413059642639871</v>
      </c>
      <c r="T16" s="24">
        <f t="shared" si="4"/>
        <v>-2.5207741524411289</v>
      </c>
    </row>
    <row r="17" spans="1:20" ht="17.25">
      <c r="A17" s="69" t="s">
        <v>40</v>
      </c>
      <c r="B17" s="72">
        <f>SUM(B20,B23)</f>
        <v>31166</v>
      </c>
      <c r="C17" s="158" t="s">
        <v>48</v>
      </c>
      <c r="D17" s="158">
        <v>143473</v>
      </c>
      <c r="E17" s="158" t="s">
        <v>48</v>
      </c>
      <c r="F17" s="72">
        <f t="shared" ref="F17:G17" si="5">SUM(F20,F23)</f>
        <v>6982</v>
      </c>
      <c r="G17" s="72">
        <f t="shared" si="5"/>
        <v>44381</v>
      </c>
      <c r="H17" s="72">
        <f>SUM(B17:G17)</f>
        <v>226002</v>
      </c>
      <c r="I17" s="16" t="s">
        <v>0</v>
      </c>
      <c r="K17" s="82"/>
      <c r="M17" s="18" t="s">
        <v>251</v>
      </c>
      <c r="N17" s="24">
        <f>((B37-B27)/(B27))*100</f>
        <v>-2.0012716097974508</v>
      </c>
      <c r="O17" s="24"/>
      <c r="P17" s="24">
        <f t="shared" ref="P17:T17" si="6">((D37-D27)/(D27))*100</f>
        <v>29.244391019767946</v>
      </c>
      <c r="Q17" s="24"/>
      <c r="R17" s="24">
        <f t="shared" si="6"/>
        <v>4.0528292114463298</v>
      </c>
      <c r="S17" s="24">
        <f t="shared" si="6"/>
        <v>-1.1038961038961039</v>
      </c>
      <c r="T17" s="24">
        <f t="shared" si="6"/>
        <v>17.736774017838904</v>
      </c>
    </row>
    <row r="18" spans="1:20">
      <c r="A18" s="76" t="s">
        <v>5</v>
      </c>
      <c r="B18" s="73">
        <f>SUM(B21,B24)</f>
        <v>15224</v>
      </c>
      <c r="C18" s="159" t="s">
        <v>48</v>
      </c>
      <c r="D18" s="159" t="s">
        <v>35</v>
      </c>
      <c r="E18" s="159" t="s">
        <v>48</v>
      </c>
      <c r="F18" s="73">
        <f t="shared" ref="F18:G18" si="7">SUM(F21,F24)</f>
        <v>3216</v>
      </c>
      <c r="G18" s="73">
        <f t="shared" si="7"/>
        <v>21654</v>
      </c>
      <c r="H18" s="73">
        <f>SUM(B18:G18)</f>
        <v>40094</v>
      </c>
      <c r="I18" s="135" t="s">
        <v>10</v>
      </c>
    </row>
    <row r="19" spans="1:20">
      <c r="A19" s="77" t="s">
        <v>7</v>
      </c>
      <c r="B19" s="74">
        <f>SUM(B22,B25)</f>
        <v>15942</v>
      </c>
      <c r="C19" s="160" t="s">
        <v>48</v>
      </c>
      <c r="D19" s="160" t="s">
        <v>35</v>
      </c>
      <c r="E19" s="160" t="s">
        <v>48</v>
      </c>
      <c r="F19" s="74">
        <f t="shared" ref="F19:G19" si="8">SUM(F22,F25)</f>
        <v>3766</v>
      </c>
      <c r="G19" s="74">
        <f t="shared" si="8"/>
        <v>22727</v>
      </c>
      <c r="H19" s="74">
        <f>SUM(B19:G19)</f>
        <v>42435</v>
      </c>
      <c r="I19" s="135" t="s">
        <v>11</v>
      </c>
    </row>
    <row r="20" spans="1:20">
      <c r="A20" s="69" t="s">
        <v>4</v>
      </c>
      <c r="B20" s="72">
        <v>28876</v>
      </c>
      <c r="C20" s="158" t="s">
        <v>48</v>
      </c>
      <c r="D20" s="158" t="s">
        <v>35</v>
      </c>
      <c r="E20" s="158" t="s">
        <v>48</v>
      </c>
      <c r="F20" s="72">
        <v>6368</v>
      </c>
      <c r="G20" s="72">
        <v>42230</v>
      </c>
      <c r="H20" s="72" t="s">
        <v>34</v>
      </c>
      <c r="I20" s="16" t="s">
        <v>6</v>
      </c>
    </row>
    <row r="21" spans="1:20">
      <c r="A21" s="76" t="s">
        <v>5</v>
      </c>
      <c r="B21" s="78">
        <v>14066</v>
      </c>
      <c r="C21" s="161" t="s">
        <v>48</v>
      </c>
      <c r="D21" s="161" t="s">
        <v>35</v>
      </c>
      <c r="E21" s="161" t="s">
        <v>48</v>
      </c>
      <c r="F21" s="78">
        <v>2918</v>
      </c>
      <c r="G21" s="78">
        <v>20579</v>
      </c>
      <c r="H21" s="78" t="s">
        <v>34</v>
      </c>
      <c r="I21" s="135" t="s">
        <v>10</v>
      </c>
    </row>
    <row r="22" spans="1:20">
      <c r="A22" s="77" t="s">
        <v>7</v>
      </c>
      <c r="B22" s="79">
        <v>14810</v>
      </c>
      <c r="C22" s="162" t="s">
        <v>48</v>
      </c>
      <c r="D22" s="162" t="s">
        <v>35</v>
      </c>
      <c r="E22" s="162" t="s">
        <v>48</v>
      </c>
      <c r="F22" s="79">
        <v>3450</v>
      </c>
      <c r="G22" s="79">
        <v>21651</v>
      </c>
      <c r="H22" s="79" t="s">
        <v>34</v>
      </c>
      <c r="I22" s="135" t="s">
        <v>11</v>
      </c>
    </row>
    <row r="23" spans="1:20">
      <c r="A23" s="69" t="s">
        <v>8</v>
      </c>
      <c r="B23" s="72">
        <v>2290</v>
      </c>
      <c r="C23" s="158" t="s">
        <v>48</v>
      </c>
      <c r="D23" s="158" t="s">
        <v>35</v>
      </c>
      <c r="E23" s="158" t="s">
        <v>48</v>
      </c>
      <c r="F23" s="72">
        <v>614</v>
      </c>
      <c r="G23" s="72">
        <v>2151</v>
      </c>
      <c r="H23" s="72" t="s">
        <v>34</v>
      </c>
      <c r="I23" s="16" t="s">
        <v>9</v>
      </c>
    </row>
    <row r="24" spans="1:20">
      <c r="A24" s="76" t="s">
        <v>5</v>
      </c>
      <c r="B24" s="78">
        <v>1158</v>
      </c>
      <c r="C24" s="161" t="s">
        <v>48</v>
      </c>
      <c r="D24" s="161" t="s">
        <v>35</v>
      </c>
      <c r="E24" s="161" t="s">
        <v>48</v>
      </c>
      <c r="F24" s="78">
        <v>298</v>
      </c>
      <c r="G24" s="78">
        <v>1075</v>
      </c>
      <c r="H24" s="78" t="s">
        <v>34</v>
      </c>
      <c r="I24" s="135" t="s">
        <v>10</v>
      </c>
    </row>
    <row r="25" spans="1:20">
      <c r="A25" s="77" t="s">
        <v>7</v>
      </c>
      <c r="B25" s="79">
        <v>1132</v>
      </c>
      <c r="C25" s="162" t="s">
        <v>48</v>
      </c>
      <c r="D25" s="162" t="s">
        <v>35</v>
      </c>
      <c r="E25" s="162" t="s">
        <v>48</v>
      </c>
      <c r="F25" s="79">
        <v>316</v>
      </c>
      <c r="G25" s="79">
        <v>1076</v>
      </c>
      <c r="H25" s="79" t="s">
        <v>34</v>
      </c>
      <c r="I25" s="135" t="s">
        <v>11</v>
      </c>
    </row>
    <row r="26" spans="1:20" ht="15.75">
      <c r="A26" s="184" t="s">
        <v>21</v>
      </c>
      <c r="B26" s="185"/>
      <c r="C26" s="186"/>
      <c r="D26" s="186"/>
      <c r="E26" s="186"/>
      <c r="F26" s="185"/>
      <c r="G26" s="185"/>
      <c r="H26" s="185"/>
      <c r="I26" s="187" t="s">
        <v>22</v>
      </c>
      <c r="M26" s="18"/>
      <c r="N26" s="18"/>
    </row>
    <row r="27" spans="1:20">
      <c r="A27" s="69" t="s">
        <v>40</v>
      </c>
      <c r="B27" s="72">
        <f>SUM(B30,B33)</f>
        <v>33029</v>
      </c>
      <c r="C27" s="158" t="s">
        <v>48</v>
      </c>
      <c r="D27" s="158">
        <f>SUM(D28:D29)</f>
        <v>136433</v>
      </c>
      <c r="E27" s="158" t="s">
        <v>48</v>
      </c>
      <c r="F27" s="72">
        <f t="shared" ref="F27:G27" si="9">SUM(F30,F33)</f>
        <v>7723</v>
      </c>
      <c r="G27" s="72">
        <f t="shared" si="9"/>
        <v>43120</v>
      </c>
      <c r="H27" s="72">
        <f>SUM(B27:G27)</f>
        <v>220305</v>
      </c>
      <c r="I27" s="16" t="s">
        <v>0</v>
      </c>
    </row>
    <row r="28" spans="1:20">
      <c r="A28" s="76" t="s">
        <v>5</v>
      </c>
      <c r="B28" s="73">
        <f>SUM(B31,B34)</f>
        <v>16199</v>
      </c>
      <c r="C28" s="159" t="s">
        <v>48</v>
      </c>
      <c r="D28" s="159">
        <v>46041</v>
      </c>
      <c r="E28" s="159" t="s">
        <v>48</v>
      </c>
      <c r="F28" s="73">
        <f t="shared" ref="F28:G28" si="10">SUM(F31,F34)</f>
        <v>3636</v>
      </c>
      <c r="G28" s="73">
        <f t="shared" si="10"/>
        <v>20930</v>
      </c>
      <c r="H28" s="73">
        <f>SUM(B28:G28)</f>
        <v>86806</v>
      </c>
      <c r="I28" s="135" t="s">
        <v>10</v>
      </c>
      <c r="K28" s="2" t="s">
        <v>258</v>
      </c>
    </row>
    <row r="29" spans="1:20">
      <c r="A29" s="77" t="s">
        <v>7</v>
      </c>
      <c r="B29" s="74">
        <f>SUM(B32,B35)</f>
        <v>16830</v>
      </c>
      <c r="C29" s="160" t="s">
        <v>48</v>
      </c>
      <c r="D29" s="160">
        <v>90392</v>
      </c>
      <c r="E29" s="160" t="s">
        <v>48</v>
      </c>
      <c r="F29" s="74">
        <f>SUM(F32,F35)</f>
        <v>4087</v>
      </c>
      <c r="G29" s="74">
        <f>SUM(G32,G35)</f>
        <v>22190</v>
      </c>
      <c r="H29" s="74">
        <f>SUM(B29:G29)</f>
        <v>133499</v>
      </c>
      <c r="I29" s="135" t="s">
        <v>11</v>
      </c>
    </row>
    <row r="30" spans="1:20">
      <c r="A30" s="69" t="s">
        <v>4</v>
      </c>
      <c r="B30" s="72">
        <v>30582</v>
      </c>
      <c r="C30" s="158" t="s">
        <v>48</v>
      </c>
      <c r="D30" s="158" t="s">
        <v>35</v>
      </c>
      <c r="E30" s="158" t="s">
        <v>48</v>
      </c>
      <c r="F30" s="72">
        <v>6941</v>
      </c>
      <c r="G30" s="72">
        <v>40881</v>
      </c>
      <c r="H30" s="72" t="s">
        <v>34</v>
      </c>
      <c r="I30" s="16" t="s">
        <v>6</v>
      </c>
    </row>
    <row r="31" spans="1:20">
      <c r="A31" s="76" t="s">
        <v>5</v>
      </c>
      <c r="B31" s="78">
        <v>14955</v>
      </c>
      <c r="C31" s="161" t="s">
        <v>48</v>
      </c>
      <c r="D31" s="161" t="s">
        <v>35</v>
      </c>
      <c r="E31" s="161" t="s">
        <v>48</v>
      </c>
      <c r="F31" s="78">
        <v>3283</v>
      </c>
      <c r="G31" s="78">
        <v>19821</v>
      </c>
      <c r="H31" s="78" t="s">
        <v>34</v>
      </c>
      <c r="I31" s="135" t="s">
        <v>10</v>
      </c>
    </row>
    <row r="32" spans="1:20">
      <c r="A32" s="77" t="s">
        <v>7</v>
      </c>
      <c r="B32" s="79">
        <v>15627</v>
      </c>
      <c r="C32" s="162" t="s">
        <v>48</v>
      </c>
      <c r="D32" s="162" t="s">
        <v>35</v>
      </c>
      <c r="E32" s="162" t="s">
        <v>48</v>
      </c>
      <c r="F32" s="79">
        <v>3658</v>
      </c>
      <c r="G32" s="79">
        <v>21060</v>
      </c>
      <c r="H32" s="79" t="s">
        <v>34</v>
      </c>
      <c r="I32" s="135" t="s">
        <v>11</v>
      </c>
    </row>
    <row r="33" spans="1:14">
      <c r="A33" s="69" t="s">
        <v>8</v>
      </c>
      <c r="B33" s="72">
        <v>2447</v>
      </c>
      <c r="C33" s="158" t="s">
        <v>48</v>
      </c>
      <c r="D33" s="158" t="s">
        <v>35</v>
      </c>
      <c r="E33" s="158" t="s">
        <v>48</v>
      </c>
      <c r="F33" s="72">
        <v>782</v>
      </c>
      <c r="G33" s="72">
        <v>2239</v>
      </c>
      <c r="H33" s="72" t="s">
        <v>34</v>
      </c>
      <c r="I33" s="16" t="s">
        <v>9</v>
      </c>
    </row>
    <row r="34" spans="1:14">
      <c r="A34" s="76" t="s">
        <v>5</v>
      </c>
      <c r="B34" s="78">
        <v>1244</v>
      </c>
      <c r="C34" s="161" t="s">
        <v>48</v>
      </c>
      <c r="D34" s="161" t="s">
        <v>35</v>
      </c>
      <c r="E34" s="161" t="s">
        <v>48</v>
      </c>
      <c r="F34" s="78">
        <v>353</v>
      </c>
      <c r="G34" s="78">
        <v>1109</v>
      </c>
      <c r="H34" s="78" t="s">
        <v>34</v>
      </c>
      <c r="I34" s="135" t="s">
        <v>10</v>
      </c>
    </row>
    <row r="35" spans="1:14">
      <c r="A35" s="77" t="s">
        <v>7</v>
      </c>
      <c r="B35" s="79">
        <v>1203</v>
      </c>
      <c r="C35" s="162" t="s">
        <v>48</v>
      </c>
      <c r="D35" s="162" t="s">
        <v>35</v>
      </c>
      <c r="E35" s="162" t="s">
        <v>48</v>
      </c>
      <c r="F35" s="79">
        <v>429</v>
      </c>
      <c r="G35" s="79">
        <v>1130</v>
      </c>
      <c r="H35" s="79" t="s">
        <v>34</v>
      </c>
      <c r="I35" s="135" t="s">
        <v>11</v>
      </c>
    </row>
    <row r="36" spans="1:14" ht="15.75">
      <c r="A36" s="184" t="s">
        <v>252</v>
      </c>
      <c r="B36" s="185"/>
      <c r="C36" s="186"/>
      <c r="D36" s="186"/>
      <c r="E36" s="186"/>
      <c r="F36" s="185"/>
      <c r="G36" s="185"/>
      <c r="H36" s="185"/>
      <c r="I36" s="187" t="s">
        <v>251</v>
      </c>
      <c r="M36" s="18"/>
      <c r="N36" s="18"/>
    </row>
    <row r="37" spans="1:14">
      <c r="A37" s="69" t="s">
        <v>40</v>
      </c>
      <c r="B37" s="72">
        <f>SUM(B40,B43)</f>
        <v>32368</v>
      </c>
      <c r="C37" s="158" t="s">
        <v>48</v>
      </c>
      <c r="D37" s="72">
        <f>SUM(D38:D39)</f>
        <v>176332</v>
      </c>
      <c r="E37" s="158" t="s">
        <v>48</v>
      </c>
      <c r="F37" s="72">
        <f>SUM(F40,F43)</f>
        <v>8036</v>
      </c>
      <c r="G37" s="72">
        <f>SUM(G40,G43)</f>
        <v>42644</v>
      </c>
      <c r="H37" s="72">
        <f>SUM(B37:G37)</f>
        <v>259380</v>
      </c>
      <c r="I37" s="16" t="s">
        <v>0</v>
      </c>
    </row>
    <row r="38" spans="1:14">
      <c r="A38" s="76" t="s">
        <v>5</v>
      </c>
      <c r="B38" s="73">
        <f>SUM(B41,B44)</f>
        <v>15579</v>
      </c>
      <c r="C38" s="159" t="s">
        <v>48</v>
      </c>
      <c r="D38" s="72">
        <v>72654</v>
      </c>
      <c r="E38" s="159" t="s">
        <v>48</v>
      </c>
      <c r="F38" s="73">
        <f t="shared" ref="F38:G39" si="11">SUM(F41,F44)</f>
        <v>3779</v>
      </c>
      <c r="G38" s="73">
        <f t="shared" si="11"/>
        <v>20525</v>
      </c>
      <c r="H38" s="72">
        <f t="shared" ref="H38:H39" si="12">SUM(B38:G38)</f>
        <v>112537</v>
      </c>
      <c r="I38" s="135" t="s">
        <v>10</v>
      </c>
    </row>
    <row r="39" spans="1:14">
      <c r="A39" s="77" t="s">
        <v>7</v>
      </c>
      <c r="B39" s="74">
        <f>SUM(B42,B45)</f>
        <v>16789</v>
      </c>
      <c r="C39" s="160" t="s">
        <v>48</v>
      </c>
      <c r="D39" s="72">
        <v>103678</v>
      </c>
      <c r="E39" s="160" t="s">
        <v>48</v>
      </c>
      <c r="F39" s="73">
        <f t="shared" si="11"/>
        <v>4257</v>
      </c>
      <c r="G39" s="73">
        <f t="shared" si="11"/>
        <v>22119</v>
      </c>
      <c r="H39" s="72">
        <f t="shared" si="12"/>
        <v>146843</v>
      </c>
      <c r="I39" s="135" t="s">
        <v>11</v>
      </c>
    </row>
    <row r="40" spans="1:14">
      <c r="A40" s="69" t="s">
        <v>4</v>
      </c>
      <c r="B40" s="72">
        <f>SUM(B41:B42)</f>
        <v>29924</v>
      </c>
      <c r="C40" s="158" t="s">
        <v>48</v>
      </c>
      <c r="D40" s="158" t="s">
        <v>35</v>
      </c>
      <c r="E40" s="158" t="s">
        <v>48</v>
      </c>
      <c r="F40" s="72">
        <f>SUM(F41:F42)</f>
        <v>7198</v>
      </c>
      <c r="G40" s="72">
        <f>SUM(G41:G42)</f>
        <v>40455</v>
      </c>
      <c r="H40" s="72" t="s">
        <v>34</v>
      </c>
      <c r="I40" s="16" t="s">
        <v>6</v>
      </c>
    </row>
    <row r="41" spans="1:14">
      <c r="A41" s="76" t="s">
        <v>5</v>
      </c>
      <c r="B41" s="78">
        <v>14394</v>
      </c>
      <c r="C41" s="161" t="s">
        <v>48</v>
      </c>
      <c r="D41" s="161" t="s">
        <v>35</v>
      </c>
      <c r="E41" s="161" t="s">
        <v>48</v>
      </c>
      <c r="F41" s="78">
        <v>3388</v>
      </c>
      <c r="G41" s="78">
        <v>19476</v>
      </c>
      <c r="H41" s="78" t="s">
        <v>34</v>
      </c>
      <c r="I41" s="135" t="s">
        <v>10</v>
      </c>
    </row>
    <row r="42" spans="1:14">
      <c r="A42" s="77" t="s">
        <v>7</v>
      </c>
      <c r="B42" s="79">
        <v>15530</v>
      </c>
      <c r="C42" s="162" t="s">
        <v>48</v>
      </c>
      <c r="D42" s="162" t="s">
        <v>35</v>
      </c>
      <c r="E42" s="162" t="s">
        <v>48</v>
      </c>
      <c r="F42" s="79">
        <v>3810</v>
      </c>
      <c r="G42" s="79">
        <v>20979</v>
      </c>
      <c r="H42" s="79" t="s">
        <v>34</v>
      </c>
      <c r="I42" s="135" t="s">
        <v>11</v>
      </c>
    </row>
    <row r="43" spans="1:14">
      <c r="A43" s="69" t="s">
        <v>8</v>
      </c>
      <c r="B43" s="72">
        <f>SUM(B44:B45)</f>
        <v>2444</v>
      </c>
      <c r="C43" s="158" t="s">
        <v>48</v>
      </c>
      <c r="D43" s="158" t="s">
        <v>35</v>
      </c>
      <c r="E43" s="158" t="s">
        <v>48</v>
      </c>
      <c r="F43" s="72">
        <f>SUM(F44:F45)</f>
        <v>838</v>
      </c>
      <c r="G43" s="72">
        <f>SUM(G44:G45)</f>
        <v>2189</v>
      </c>
      <c r="H43" s="72" t="s">
        <v>34</v>
      </c>
      <c r="I43" s="16" t="s">
        <v>9</v>
      </c>
    </row>
    <row r="44" spans="1:14">
      <c r="A44" s="76" t="s">
        <v>5</v>
      </c>
      <c r="B44" s="78">
        <v>1185</v>
      </c>
      <c r="C44" s="161" t="s">
        <v>48</v>
      </c>
      <c r="D44" s="161" t="s">
        <v>35</v>
      </c>
      <c r="E44" s="161" t="s">
        <v>48</v>
      </c>
      <c r="F44" s="78">
        <v>391</v>
      </c>
      <c r="G44" s="78">
        <v>1049</v>
      </c>
      <c r="H44" s="78" t="s">
        <v>34</v>
      </c>
      <c r="I44" s="135" t="s">
        <v>10</v>
      </c>
    </row>
    <row r="45" spans="1:14">
      <c r="A45" s="77" t="s">
        <v>7</v>
      </c>
      <c r="B45" s="79">
        <v>1259</v>
      </c>
      <c r="C45" s="162" t="s">
        <v>48</v>
      </c>
      <c r="D45" s="162" t="s">
        <v>35</v>
      </c>
      <c r="E45" s="162" t="s">
        <v>48</v>
      </c>
      <c r="F45" s="79">
        <v>447</v>
      </c>
      <c r="G45" s="79">
        <v>1140</v>
      </c>
      <c r="H45" s="79" t="s">
        <v>34</v>
      </c>
      <c r="I45" s="135" t="s">
        <v>11</v>
      </c>
    </row>
    <row r="46" spans="1:14" ht="15.75">
      <c r="A46" s="184" t="s">
        <v>399</v>
      </c>
      <c r="B46" s="185"/>
      <c r="C46" s="186"/>
      <c r="D46" s="186"/>
      <c r="E46" s="186"/>
      <c r="F46" s="185"/>
      <c r="G46" s="185"/>
      <c r="H46" s="185"/>
      <c r="I46" s="187" t="s">
        <v>400</v>
      </c>
    </row>
    <row r="47" spans="1:14">
      <c r="A47" s="69" t="s">
        <v>40</v>
      </c>
      <c r="B47" s="72">
        <f>SUM(B50,B53)</f>
        <v>34014</v>
      </c>
      <c r="C47" s="158" t="s">
        <v>48</v>
      </c>
      <c r="D47" s="158">
        <f>SUM(D48:D49)</f>
        <v>195995</v>
      </c>
      <c r="E47" s="158">
        <f>SUM(E48:E49)</f>
        <v>20504</v>
      </c>
      <c r="F47" s="158">
        <f>SUM(F48:F49)</f>
        <v>8306</v>
      </c>
      <c r="G47" s="158">
        <f>SUM(G48:G49)</f>
        <v>42866</v>
      </c>
      <c r="H47" s="72">
        <f>SUM(B47:G47)</f>
        <v>301685</v>
      </c>
      <c r="I47" s="16" t="s">
        <v>0</v>
      </c>
    </row>
    <row r="48" spans="1:14">
      <c r="A48" s="76" t="s">
        <v>5</v>
      </c>
      <c r="B48" s="73">
        <f>SUM(B51,B54)</f>
        <v>16473</v>
      </c>
      <c r="C48" s="159" t="s">
        <v>48</v>
      </c>
      <c r="D48" s="72">
        <v>109477</v>
      </c>
      <c r="E48" s="159">
        <v>9554</v>
      </c>
      <c r="F48" s="73">
        <f>SUM(F51,F54)</f>
        <v>3891</v>
      </c>
      <c r="G48" s="73">
        <f>SUM(G51,G54)</f>
        <v>20780</v>
      </c>
      <c r="H48" s="72">
        <f t="shared" ref="H48:H49" si="13">SUM(B48:G48)</f>
        <v>160175</v>
      </c>
      <c r="I48" s="135" t="s">
        <v>10</v>
      </c>
    </row>
    <row r="49" spans="1:9">
      <c r="A49" s="77" t="s">
        <v>7</v>
      </c>
      <c r="B49" s="74">
        <f>SUM(B52,B55)</f>
        <v>17541</v>
      </c>
      <c r="C49" s="160" t="s">
        <v>48</v>
      </c>
      <c r="D49" s="72">
        <v>86518</v>
      </c>
      <c r="E49" s="160">
        <v>10950</v>
      </c>
      <c r="F49" s="73">
        <f>SUM(F52,F55)</f>
        <v>4415</v>
      </c>
      <c r="G49" s="73">
        <f>SUM(G52,G55)</f>
        <v>22086</v>
      </c>
      <c r="H49" s="72">
        <f t="shared" si="13"/>
        <v>141510</v>
      </c>
      <c r="I49" s="135" t="s">
        <v>11</v>
      </c>
    </row>
    <row r="50" spans="1:9">
      <c r="A50" s="69" t="s">
        <v>4</v>
      </c>
      <c r="B50" s="72">
        <f>SUM(B51:B52)</f>
        <v>31410</v>
      </c>
      <c r="C50" s="158" t="s">
        <v>48</v>
      </c>
      <c r="D50" s="158" t="s">
        <v>35</v>
      </c>
      <c r="E50" s="158" t="s">
        <v>35</v>
      </c>
      <c r="F50" s="72">
        <f>SUM(F51:F52)</f>
        <v>7359</v>
      </c>
      <c r="G50" s="72">
        <f>SUM(G51:G52)</f>
        <v>41290</v>
      </c>
      <c r="H50" s="72" t="s">
        <v>34</v>
      </c>
      <c r="I50" s="16" t="s">
        <v>6</v>
      </c>
    </row>
    <row r="51" spans="1:9">
      <c r="A51" s="76" t="s">
        <v>5</v>
      </c>
      <c r="B51" s="78">
        <v>15206</v>
      </c>
      <c r="C51" s="161" t="s">
        <v>48</v>
      </c>
      <c r="D51" s="161" t="s">
        <v>35</v>
      </c>
      <c r="E51" s="161" t="s">
        <v>35</v>
      </c>
      <c r="F51" s="78">
        <v>3439</v>
      </c>
      <c r="G51" s="78">
        <v>19999</v>
      </c>
      <c r="H51" s="78" t="s">
        <v>34</v>
      </c>
      <c r="I51" s="135" t="s">
        <v>10</v>
      </c>
    </row>
    <row r="52" spans="1:9">
      <c r="A52" s="77" t="s">
        <v>7</v>
      </c>
      <c r="B52" s="79">
        <v>16204</v>
      </c>
      <c r="C52" s="162" t="s">
        <v>48</v>
      </c>
      <c r="D52" s="162" t="s">
        <v>35</v>
      </c>
      <c r="E52" s="162" t="s">
        <v>35</v>
      </c>
      <c r="F52" s="79">
        <v>3920</v>
      </c>
      <c r="G52" s="79">
        <v>21291</v>
      </c>
      <c r="H52" s="79" t="s">
        <v>34</v>
      </c>
      <c r="I52" s="135" t="s">
        <v>11</v>
      </c>
    </row>
    <row r="53" spans="1:9">
      <c r="A53" s="69" t="s">
        <v>8</v>
      </c>
      <c r="B53" s="72">
        <f>SUM(B54:B55)</f>
        <v>2604</v>
      </c>
      <c r="C53" s="158" t="s">
        <v>48</v>
      </c>
      <c r="D53" s="158" t="s">
        <v>35</v>
      </c>
      <c r="E53" s="158" t="s">
        <v>35</v>
      </c>
      <c r="F53" s="72">
        <f>SUM(F54:F55)</f>
        <v>947</v>
      </c>
      <c r="G53" s="72">
        <f>SUM(G54:G55)</f>
        <v>1576</v>
      </c>
      <c r="H53" s="72" t="s">
        <v>34</v>
      </c>
      <c r="I53" s="16" t="s">
        <v>9</v>
      </c>
    </row>
    <row r="54" spans="1:9">
      <c r="A54" s="76" t="s">
        <v>5</v>
      </c>
      <c r="B54" s="78">
        <v>1267</v>
      </c>
      <c r="C54" s="161" t="s">
        <v>48</v>
      </c>
      <c r="D54" s="161" t="s">
        <v>35</v>
      </c>
      <c r="E54" s="161" t="s">
        <v>35</v>
      </c>
      <c r="F54" s="78">
        <v>452</v>
      </c>
      <c r="G54" s="78">
        <v>781</v>
      </c>
      <c r="H54" s="78" t="s">
        <v>34</v>
      </c>
      <c r="I54" s="135" t="s">
        <v>10</v>
      </c>
    </row>
    <row r="55" spans="1:9">
      <c r="A55" s="77" t="s">
        <v>7</v>
      </c>
      <c r="B55" s="79">
        <v>1337</v>
      </c>
      <c r="C55" s="162" t="s">
        <v>48</v>
      </c>
      <c r="D55" s="162" t="s">
        <v>35</v>
      </c>
      <c r="E55" s="162" t="s">
        <v>35</v>
      </c>
      <c r="F55" s="79">
        <v>495</v>
      </c>
      <c r="G55" s="79">
        <v>795</v>
      </c>
      <c r="H55" s="79" t="s">
        <v>34</v>
      </c>
      <c r="I55" s="135" t="s">
        <v>11</v>
      </c>
    </row>
    <row r="56" spans="1:9" ht="15.75">
      <c r="A56" s="184" t="s">
        <v>406</v>
      </c>
      <c r="B56" s="185"/>
      <c r="C56" s="186"/>
      <c r="D56" s="186"/>
      <c r="E56" s="186"/>
      <c r="F56" s="185"/>
      <c r="G56" s="185"/>
      <c r="H56" s="185"/>
      <c r="I56" s="187" t="s">
        <v>407</v>
      </c>
    </row>
    <row r="57" spans="1:9">
      <c r="A57" s="69" t="s">
        <v>40</v>
      </c>
      <c r="B57" s="72">
        <f>SUM(B58:B59)</f>
        <v>37324</v>
      </c>
      <c r="C57" s="158" t="s">
        <v>48</v>
      </c>
      <c r="D57" s="158">
        <f>SUM(D58:D59)</f>
        <v>216564</v>
      </c>
      <c r="E57" s="158">
        <f>SUM(E58:E59)</f>
        <v>18976</v>
      </c>
      <c r="F57" s="72">
        <f>SUM(F58:F59)</f>
        <v>8698</v>
      </c>
      <c r="G57" s="72">
        <f>SUM(G58:G59)</f>
        <v>42946</v>
      </c>
      <c r="H57" s="72">
        <f>SUM(B57:G57)</f>
        <v>324508</v>
      </c>
      <c r="I57" s="16" t="s">
        <v>0</v>
      </c>
    </row>
    <row r="58" spans="1:9">
      <c r="A58" s="76" t="s">
        <v>5</v>
      </c>
      <c r="B58" s="73">
        <v>18456</v>
      </c>
      <c r="C58" s="159" t="s">
        <v>48</v>
      </c>
      <c r="D58" s="72">
        <v>108405</v>
      </c>
      <c r="E58" s="158">
        <v>9081</v>
      </c>
      <c r="F58" s="73">
        <f>SUM(F61,F64)</f>
        <v>4097</v>
      </c>
      <c r="G58" s="73">
        <f>SUM(G61,G64)</f>
        <v>20962</v>
      </c>
      <c r="H58" s="72">
        <f t="shared" ref="H58:H59" si="14">SUM(B58:G58)</f>
        <v>161001</v>
      </c>
      <c r="I58" s="135" t="s">
        <v>10</v>
      </c>
    </row>
    <row r="59" spans="1:9">
      <c r="A59" s="77" t="s">
        <v>7</v>
      </c>
      <c r="B59" s="74">
        <v>18868</v>
      </c>
      <c r="C59" s="160" t="s">
        <v>48</v>
      </c>
      <c r="D59" s="72">
        <v>108159</v>
      </c>
      <c r="E59" s="159">
        <v>9895</v>
      </c>
      <c r="F59" s="73">
        <f>SUM(F62,F65)</f>
        <v>4601</v>
      </c>
      <c r="G59" s="73">
        <f>SUM(G62,G65)</f>
        <v>21984</v>
      </c>
      <c r="H59" s="72">
        <f t="shared" si="14"/>
        <v>163507</v>
      </c>
      <c r="I59" s="135" t="s">
        <v>11</v>
      </c>
    </row>
    <row r="60" spans="1:9">
      <c r="A60" s="69" t="s">
        <v>4</v>
      </c>
      <c r="B60" s="72" t="s">
        <v>34</v>
      </c>
      <c r="C60" s="158" t="s">
        <v>48</v>
      </c>
      <c r="D60" s="158"/>
      <c r="E60" s="158" t="s">
        <v>35</v>
      </c>
      <c r="F60" s="72">
        <f>SUM(F61:F62)</f>
        <v>7655</v>
      </c>
      <c r="G60" s="72">
        <f>SUM(G61:G62)</f>
        <v>40572</v>
      </c>
      <c r="H60" s="72"/>
      <c r="I60" s="16" t="s">
        <v>6</v>
      </c>
    </row>
    <row r="61" spans="1:9">
      <c r="A61" s="76" t="s">
        <v>5</v>
      </c>
      <c r="B61" s="78" t="s">
        <v>34</v>
      </c>
      <c r="C61" s="161" t="s">
        <v>48</v>
      </c>
      <c r="D61" s="161"/>
      <c r="E61" s="161" t="s">
        <v>35</v>
      </c>
      <c r="F61" s="78">
        <v>3597</v>
      </c>
      <c r="G61" s="78">
        <v>19789</v>
      </c>
      <c r="H61" s="78"/>
      <c r="I61" s="135" t="s">
        <v>10</v>
      </c>
    </row>
    <row r="62" spans="1:9">
      <c r="A62" s="77" t="s">
        <v>7</v>
      </c>
      <c r="B62" s="79" t="s">
        <v>34</v>
      </c>
      <c r="C62" s="162" t="s">
        <v>48</v>
      </c>
      <c r="D62" s="162"/>
      <c r="E62" s="162" t="s">
        <v>35</v>
      </c>
      <c r="F62" s="79">
        <v>4058</v>
      </c>
      <c r="G62" s="79">
        <v>20783</v>
      </c>
      <c r="H62" s="79"/>
      <c r="I62" s="135" t="s">
        <v>11</v>
      </c>
    </row>
    <row r="63" spans="1:9">
      <c r="A63" s="69" t="s">
        <v>8</v>
      </c>
      <c r="B63" s="72" t="s">
        <v>34</v>
      </c>
      <c r="C63" s="158" t="s">
        <v>48</v>
      </c>
      <c r="D63" s="158"/>
      <c r="E63" s="158" t="s">
        <v>35</v>
      </c>
      <c r="F63" s="72">
        <f>SUM(F64:F65)</f>
        <v>1043</v>
      </c>
      <c r="G63" s="72">
        <f>SUM(G64:G65)</f>
        <v>2374</v>
      </c>
      <c r="H63" s="72"/>
      <c r="I63" s="16" t="s">
        <v>9</v>
      </c>
    </row>
    <row r="64" spans="1:9">
      <c r="A64" s="76" t="s">
        <v>5</v>
      </c>
      <c r="B64" s="78" t="s">
        <v>34</v>
      </c>
      <c r="C64" s="161" t="s">
        <v>48</v>
      </c>
      <c r="D64" s="161"/>
      <c r="E64" s="161" t="s">
        <v>35</v>
      </c>
      <c r="F64" s="78">
        <v>500</v>
      </c>
      <c r="G64" s="78">
        <v>1173</v>
      </c>
      <c r="H64" s="78"/>
      <c r="I64" s="135" t="s">
        <v>10</v>
      </c>
    </row>
    <row r="65" spans="1:11" ht="15.75" thickBot="1">
      <c r="A65" s="80" t="s">
        <v>7</v>
      </c>
      <c r="B65" s="81" t="s">
        <v>34</v>
      </c>
      <c r="C65" s="81" t="s">
        <v>48</v>
      </c>
      <c r="D65" s="164"/>
      <c r="E65" s="164" t="s">
        <v>35</v>
      </c>
      <c r="F65" s="81">
        <v>543</v>
      </c>
      <c r="G65" s="81">
        <v>1201</v>
      </c>
      <c r="H65" s="81"/>
      <c r="I65" s="136" t="s">
        <v>11</v>
      </c>
    </row>
    <row r="66" spans="1:11" ht="15.75" thickTop="1">
      <c r="A66" s="212" t="s">
        <v>47</v>
      </c>
      <c r="I66" s="213" t="s">
        <v>184</v>
      </c>
    </row>
    <row r="67" spans="1:11">
      <c r="A67" s="212" t="s">
        <v>403</v>
      </c>
    </row>
    <row r="68" spans="1:11" s="3" customFormat="1" ht="30" customHeight="1">
      <c r="A68" s="1" t="s">
        <v>222</v>
      </c>
      <c r="B68" s="1"/>
      <c r="C68" s="1"/>
      <c r="D68" s="1"/>
      <c r="E68" s="1"/>
      <c r="F68" s="1"/>
      <c r="G68" s="1"/>
      <c r="H68" s="1"/>
      <c r="I68" s="1"/>
      <c r="K68" s="217"/>
    </row>
    <row r="69" spans="1:11" s="6" customFormat="1" ht="30" customHeight="1">
      <c r="A69" s="220" t="s">
        <v>223</v>
      </c>
      <c r="B69" s="115"/>
      <c r="C69" s="115"/>
      <c r="D69" s="115"/>
      <c r="E69" s="115"/>
      <c r="F69" s="115"/>
      <c r="G69" s="115"/>
      <c r="H69" s="115"/>
      <c r="I69" s="115"/>
    </row>
    <row r="84" spans="1:11">
      <c r="B84" s="212" t="s">
        <v>47</v>
      </c>
      <c r="H84" s="213" t="s">
        <v>184</v>
      </c>
    </row>
    <row r="85" spans="1:11" ht="15.75">
      <c r="B85" s="117"/>
      <c r="C85" s="117"/>
      <c r="D85" s="117"/>
      <c r="E85" s="117"/>
      <c r="F85" s="117"/>
      <c r="G85" s="117"/>
      <c r="H85" s="117"/>
      <c r="I85" s="117"/>
    </row>
    <row r="87" spans="1:11" s="221" customFormat="1" ht="30" customHeight="1">
      <c r="A87" s="1" t="s">
        <v>224</v>
      </c>
      <c r="B87" s="1"/>
      <c r="C87" s="1"/>
      <c r="D87" s="1"/>
      <c r="E87" s="1"/>
      <c r="F87" s="1"/>
      <c r="G87" s="1"/>
      <c r="H87" s="1"/>
      <c r="I87" s="1"/>
      <c r="K87" s="217"/>
    </row>
    <row r="88" spans="1:11" s="222" customFormat="1" ht="30" customHeight="1">
      <c r="A88" s="220" t="s">
        <v>185</v>
      </c>
      <c r="B88" s="220"/>
      <c r="C88" s="220"/>
      <c r="D88" s="220"/>
      <c r="E88" s="220"/>
      <c r="F88" s="220"/>
      <c r="G88" s="220"/>
      <c r="H88" s="220"/>
      <c r="I88" s="220"/>
    </row>
    <row r="103" spans="2:8">
      <c r="B103" s="212" t="s">
        <v>47</v>
      </c>
      <c r="H103" s="213" t="s">
        <v>184</v>
      </c>
    </row>
  </sheetData>
  <mergeCells count="3">
    <mergeCell ref="I4:I5"/>
    <mergeCell ref="A4:A5"/>
    <mergeCell ref="H4:H5"/>
  </mergeCells>
  <printOptions horizontalCentered="1" verticalCentered="1"/>
  <pageMargins left="0.196850393700787" right="0.44685039399999998" top="0.196850393700787" bottom="0.196850393700787" header="0.511811023622047" footer="0.511811023622047"/>
  <pageSetup paperSize="9" orientation="portrait" r:id="rId1"/>
  <rowBreaks count="2" manualBreakCount="2">
    <brk id="35" max="8" man="1"/>
    <brk id="6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36</vt:i4>
      </vt:variant>
    </vt:vector>
  </HeadingPairs>
  <TitlesOfParts>
    <vt:vector size="68" baseType="lpstr">
      <vt:lpstr>الغلاف</vt:lpstr>
      <vt:lpstr>المحتويات</vt:lpstr>
      <vt:lpstr>الرموز في الجداول</vt:lpstr>
      <vt:lpstr>المفاهيم والمصطلحات</vt:lpstr>
      <vt:lpstr>الجداول</vt:lpstr>
      <vt:lpstr>الأشكال البيانية</vt:lpstr>
      <vt:lpstr>المقدمة</vt:lpstr>
      <vt:lpstr>فاصل الطلاب</vt:lpstr>
      <vt:lpstr>T01</vt:lpstr>
      <vt:lpstr>T02</vt:lpstr>
      <vt:lpstr>T03</vt:lpstr>
      <vt:lpstr>T04</vt:lpstr>
      <vt:lpstr>T05</vt:lpstr>
      <vt:lpstr>T06</vt:lpstr>
      <vt:lpstr>T07</vt:lpstr>
      <vt:lpstr>T08</vt:lpstr>
      <vt:lpstr>المدرسون</vt:lpstr>
      <vt:lpstr>T09</vt:lpstr>
      <vt:lpstr>T10</vt:lpstr>
      <vt:lpstr>T11</vt:lpstr>
      <vt:lpstr>T12</vt:lpstr>
      <vt:lpstr>T13</vt:lpstr>
      <vt:lpstr>T14</vt:lpstr>
      <vt:lpstr>T15</vt:lpstr>
      <vt:lpstr>T16</vt:lpstr>
      <vt:lpstr>المؤسسات</vt:lpstr>
      <vt:lpstr>T17</vt:lpstr>
      <vt:lpstr>T18</vt:lpstr>
      <vt:lpstr>T19</vt:lpstr>
      <vt:lpstr>T20</vt:lpstr>
      <vt:lpstr>المؤشرات</vt:lpstr>
      <vt:lpstr>T21</vt:lpstr>
      <vt:lpstr>'T01'!Print_Area</vt:lpstr>
      <vt:lpstr>'T02'!Print_Area</vt:lpstr>
      <vt:lpstr>'T03'!Print_Area</vt:lpstr>
      <vt:lpstr>'T04'!Print_Area</vt:lpstr>
      <vt:lpstr>'T05'!Print_Area</vt:lpstr>
      <vt:lpstr>'T06'!Print_Area</vt:lpstr>
      <vt:lpstr>'T07'!Print_Area</vt:lpstr>
      <vt:lpstr>'T08'!Print_Area</vt:lpstr>
      <vt:lpstr>'T09'!Print_Area</vt:lpstr>
      <vt:lpstr>'T10'!Print_Area</vt:lpstr>
      <vt:lpstr>'T11'!Print_Area</vt:lpstr>
      <vt:lpstr>'T12'!Print_Area</vt:lpstr>
      <vt:lpstr>'T13'!Print_Area</vt:lpstr>
      <vt:lpstr>'T14'!Print_Area</vt:lpstr>
      <vt:lpstr>'T15'!Print_Area</vt:lpstr>
      <vt:lpstr>'T16'!Print_Area</vt:lpstr>
      <vt:lpstr>'T17'!Print_Area</vt:lpstr>
      <vt:lpstr>'T18'!Print_Area</vt:lpstr>
      <vt:lpstr>'T19'!Print_Area</vt:lpstr>
      <vt:lpstr>'T20'!Print_Area</vt:lpstr>
      <vt:lpstr>'T21'!Print_Area</vt:lpstr>
      <vt:lpstr>'الأشكال البيانية'!Print_Area</vt:lpstr>
      <vt:lpstr>الجداول!Print_Area</vt:lpstr>
      <vt:lpstr>المحتويات!Print_Area</vt:lpstr>
      <vt:lpstr>المدرسون!Print_Area</vt:lpstr>
      <vt:lpstr>المقدمة!Print_Area</vt:lpstr>
      <vt:lpstr>المؤسسات!Print_Area</vt:lpstr>
      <vt:lpstr>المؤشرات!Print_Area</vt:lpstr>
      <vt:lpstr>'فاصل الطلاب'!Print_Area</vt:lpstr>
      <vt:lpstr>'T08'!Print_Titles</vt:lpstr>
      <vt:lpstr>'T16'!Print_Titles</vt:lpstr>
      <vt:lpstr>'T17'!Print_Titles</vt:lpstr>
      <vt:lpstr>'T18'!Print_Titles</vt:lpstr>
      <vt:lpstr>'T20'!Print_Titles</vt:lpstr>
      <vt:lpstr>'T21'!Print_Titles</vt:lpstr>
      <vt:lpstr>'الأشكال البيانية'!Print_Titles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2018-12-31T06:04:37Z</dcterms:modified>
</cp:coreProperties>
</file>