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3.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4.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5.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9.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1.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2.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3.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14.xml" ContentType="application/vnd.openxmlformats-officedocument.themeOverride+xml"/>
  <Override PartName="/xl/drawings/drawing8.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15.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16.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17.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8.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9.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20.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21.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22.xml" ContentType="application/vnd.openxmlformats-officedocument.themeOverride+xml"/>
  <Override PartName="/xl/drawings/drawing10.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23.xml" ContentType="application/vnd.openxmlformats-officedocument.themeOverride+xml"/>
  <Override PartName="/xl/drawings/drawing11.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24.xml" ContentType="application/vnd.openxmlformats-officedocument.themeOverrid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25.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26.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27.xml" ContentType="application/vnd.openxmlformats-officedocument.themeOverrid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28.xml" ContentType="application/vnd.openxmlformats-officedocument.themeOverrid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29.xml" ContentType="application/vnd.openxmlformats-officedocument.themeOverrid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theme/themeOverride30.xml" ContentType="application/vnd.openxmlformats-officedocument.themeOverrid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theme/themeOverride31.xml" ContentType="application/vnd.openxmlformats-officedocument.themeOverride+xml"/>
  <Override PartName="/xl/comments3.xml" ContentType="application/vnd.openxmlformats-officedocument.spreadsheetml.comments+xml"/>
  <Override PartName="/xl/drawings/drawing12.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32.xml" ContentType="application/vnd.openxmlformats-officedocument.themeOverrid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theme/themeOverride33.xml" ContentType="application/vnd.openxmlformats-officedocument.themeOverrid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theme/themeOverride34.xml" ContentType="application/vnd.openxmlformats-officedocument.themeOverrid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theme/themeOverride35.xml" ContentType="application/vnd.openxmlformats-officedocument.themeOverride+xml"/>
  <Override PartName="/xl/drawings/drawing13.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14.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15.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76" firstSheet="6" activeTab="15"/>
  </bookViews>
  <sheets>
    <sheet name="الغلاف" sheetId="118" r:id="rId1"/>
    <sheet name="المحتويات" sheetId="103" r:id="rId2"/>
    <sheet name="الرموز في الجداول" sheetId="106" r:id="rId3"/>
    <sheet name="المفاهيم والمصطلحات" sheetId="108" r:id="rId4"/>
    <sheet name="الجداول" sheetId="104" r:id="rId5"/>
    <sheet name="الأشكال البيانية" sheetId="105" r:id="rId6"/>
    <sheet name="المقدمة" sheetId="114" r:id="rId7"/>
    <sheet name="الملخص1" sheetId="122" r:id="rId8"/>
    <sheet name="الملخص 2" sheetId="123" r:id="rId9"/>
    <sheet name="فاصل الطلاب" sheetId="100" r:id="rId10"/>
    <sheet name="T01" sheetId="58" r:id="rId11"/>
    <sheet name="T02" sheetId="112" r:id="rId12"/>
    <sheet name="T03" sheetId="116" r:id="rId13"/>
    <sheet name="T04" sheetId="117" r:id="rId14"/>
    <sheet name="T05" sheetId="61" r:id="rId15"/>
    <sheet name="T06" sheetId="62" r:id="rId16"/>
    <sheet name="T07" sheetId="63" r:id="rId17"/>
    <sheet name="T08" sheetId="64" r:id="rId18"/>
    <sheet name="المدرسون" sheetId="101" r:id="rId19"/>
    <sheet name="T09" sheetId="65" r:id="rId20"/>
    <sheet name="T10" sheetId="66" r:id="rId21"/>
    <sheet name="T11" sheetId="74" r:id="rId22"/>
    <sheet name="T12" sheetId="67" r:id="rId23"/>
    <sheet name="T13" sheetId="68" r:id="rId24"/>
    <sheet name="T14" sheetId="69" r:id="rId25"/>
    <sheet name="T15" sheetId="70" r:id="rId26"/>
    <sheet name="T16" sheetId="71" r:id="rId27"/>
    <sheet name="المؤسسات" sheetId="109" r:id="rId28"/>
    <sheet name="T17" sheetId="72" r:id="rId29"/>
    <sheet name="T18" sheetId="73" r:id="rId30"/>
    <sheet name="T19" sheetId="75" r:id="rId31"/>
    <sheet name="T20" sheetId="76" r:id="rId32"/>
    <sheet name="الخريجون" sheetId="120" r:id="rId33"/>
    <sheet name="T08 a" sheetId="119" r:id="rId34"/>
    <sheet name="T08 b" sheetId="121" r:id="rId35"/>
    <sheet name="المؤشرات" sheetId="110" r:id="rId36"/>
    <sheet name="T21" sheetId="111" r:id="rId37"/>
  </sheets>
  <externalReferences>
    <externalReference r:id="rId38"/>
  </externalReferences>
  <definedNames>
    <definedName name="_xlnm.Print_Area" localSheetId="10">'T01'!$A$1:$AI$69</definedName>
    <definedName name="_xlnm.Print_Area" localSheetId="11">'T02'!$A$1:$I$70</definedName>
    <definedName name="_xlnm.Print_Area" localSheetId="12">'T03'!$A$1:$Z$69</definedName>
    <definedName name="_xlnm.Print_Area" localSheetId="13">'T04'!$A$1:$AB$68</definedName>
    <definedName name="_xlnm.Print_Area" localSheetId="14">'T05'!$A$1:$AJ$68</definedName>
    <definedName name="_xlnm.Print_Area" localSheetId="15">'T06'!$A$1:$AD$67</definedName>
    <definedName name="_xlnm.Print_Area" localSheetId="16">'T07'!$A$1:$I$68</definedName>
    <definedName name="_xlnm.Print_Area" localSheetId="17">'T08'!$A$1:$I$308</definedName>
    <definedName name="_xlnm.Print_Area" localSheetId="33">'T08 a'!$A$1:$I$239</definedName>
    <definedName name="_xlnm.Print_Area" localSheetId="34">'T08 b'!$A$1:$I$385</definedName>
    <definedName name="_xlnm.Print_Area" localSheetId="19">'T09'!$A$1:$I$68</definedName>
    <definedName name="_xlnm.Print_Area" localSheetId="20">'T10'!$A$1:$I$69</definedName>
    <definedName name="_xlnm.Print_Area" localSheetId="21">'T11'!$A$1:$I$68</definedName>
    <definedName name="_xlnm.Print_Area" localSheetId="22">'T12'!$A$1:$I$68</definedName>
    <definedName name="_xlnm.Print_Area" localSheetId="23">'T13'!$A$1:$I$68</definedName>
    <definedName name="_xlnm.Print_Area" localSheetId="24">'T14'!$A$1:$I$67</definedName>
    <definedName name="_xlnm.Print_Area" localSheetId="25">'T15'!$A$1:$I$69</definedName>
    <definedName name="_xlnm.Print_Area" localSheetId="26">'T16'!$A$1:$I$287</definedName>
    <definedName name="_xlnm.Print_Area" localSheetId="28">'T17'!$A$1:$I$111</definedName>
    <definedName name="_xlnm.Print_Area" localSheetId="29">'T18'!$A$1:$I$111</definedName>
    <definedName name="_xlnm.Print_Area" localSheetId="30">'T19'!$A$1:$I$42</definedName>
    <definedName name="_xlnm.Print_Area" localSheetId="31">'T20'!$A$1:$I$146</definedName>
    <definedName name="_xlnm.Print_Area" localSheetId="36">'T21'!$A$1:$H$130</definedName>
    <definedName name="_xlnm.Print_Area" localSheetId="5">'الأشكال البيانية'!$A$1:$C$39</definedName>
    <definedName name="_xlnm.Print_Area" localSheetId="4">الجداول!$A$1:$C$24</definedName>
    <definedName name="_xlnm.Print_Area" localSheetId="32">الخريجون!$A$1:$A$2</definedName>
    <definedName name="_xlnm.Print_Area" localSheetId="1">المحتويات!$A$1:$C$21</definedName>
    <definedName name="_xlnm.Print_Area" localSheetId="18">المدرسون!$A$1:$B$6</definedName>
    <definedName name="_xlnm.Print_Area" localSheetId="6">المقدمة!$A$1:$B$9</definedName>
    <definedName name="_xlnm.Print_Area" localSheetId="8">'الملخص 2'!$A$1:$U$30</definedName>
    <definedName name="_xlnm.Print_Area" localSheetId="7">الملخص1!$A$2:$U$55</definedName>
    <definedName name="_xlnm.Print_Area" localSheetId="27">المؤسسات!$A$1:$A$2</definedName>
    <definedName name="_xlnm.Print_Area" localSheetId="35">المؤشرات!$A$1:$A$2</definedName>
    <definedName name="_xlnm.Print_Area" localSheetId="9">'فاصل الطلاب'!$A$1:$A$2</definedName>
    <definedName name="_xlnm.Print_Titles" localSheetId="17">'T08'!$1:$5</definedName>
    <definedName name="_xlnm.Print_Titles" localSheetId="33">'T08 a'!$1:$5</definedName>
    <definedName name="_xlnm.Print_Titles" localSheetId="34">'T08 b'!$1:$5</definedName>
    <definedName name="_xlnm.Print_Titles" localSheetId="26">'T16'!$1:$5</definedName>
    <definedName name="_xlnm.Print_Titles" localSheetId="28">'T17'!$1:$5</definedName>
    <definedName name="_xlnm.Print_Titles" localSheetId="29">'T18'!$1:$5</definedName>
    <definedName name="_xlnm.Print_Titles" localSheetId="31">'T20'!$1:$5</definedName>
    <definedName name="_xlnm.Print_Titles" localSheetId="36">'T21'!$1:$5</definedName>
    <definedName name="_xlnm.Print_Titles" localSheetId="5">'الأشكال البيانية'!$1:$2</definedName>
  </definedNames>
  <calcPr calcId="162913"/>
</workbook>
</file>

<file path=xl/calcChain.xml><?xml version="1.0" encoding="utf-8"?>
<calcChain xmlns="http://schemas.openxmlformats.org/spreadsheetml/2006/main">
  <c r="AF59" i="62" l="1"/>
  <c r="H68" i="62"/>
  <c r="H69" i="62"/>
  <c r="AF58" i="62"/>
  <c r="K30" i="122"/>
  <c r="H37" i="74"/>
  <c r="C57" i="69"/>
  <c r="D57" i="69"/>
  <c r="E57" i="69"/>
  <c r="F57" i="69"/>
  <c r="G57" i="69"/>
  <c r="J28" i="123" l="1"/>
  <c r="K28" i="123"/>
  <c r="M14" i="123"/>
  <c r="M15" i="123"/>
  <c r="M16" i="123"/>
  <c r="M13" i="123"/>
  <c r="N9" i="123"/>
  <c r="L25" i="123"/>
  <c r="M25" i="123"/>
  <c r="N25" i="123"/>
  <c r="O25" i="123"/>
  <c r="P25" i="123"/>
  <c r="K25" i="123"/>
  <c r="J25" i="123"/>
  <c r="P24" i="123"/>
  <c r="O24" i="123"/>
  <c r="N24" i="123"/>
  <c r="M24" i="123"/>
  <c r="L24" i="123"/>
  <c r="K24" i="123"/>
  <c r="J24" i="123"/>
  <c r="L23" i="123"/>
  <c r="M23" i="123"/>
  <c r="N23" i="123"/>
  <c r="O23" i="123"/>
  <c r="P23" i="123"/>
  <c r="K23" i="123"/>
  <c r="J23" i="123"/>
  <c r="L22" i="123"/>
  <c r="M22" i="123"/>
  <c r="N22" i="123"/>
  <c r="O22" i="123"/>
  <c r="P22" i="123"/>
  <c r="K22" i="123"/>
  <c r="J22" i="123"/>
  <c r="U6" i="123"/>
  <c r="L10" i="123"/>
  <c r="K10" i="123"/>
  <c r="T8" i="123"/>
  <c r="U7" i="123"/>
  <c r="T7" i="123"/>
  <c r="T6" i="123"/>
  <c r="U5" i="123"/>
  <c r="T5" i="123"/>
  <c r="U4" i="123"/>
  <c r="T4" i="123"/>
  <c r="L7" i="123"/>
  <c r="K7" i="123"/>
  <c r="L6" i="123"/>
  <c r="K6" i="123"/>
  <c r="L5" i="123"/>
  <c r="K5" i="123"/>
  <c r="L4" i="123"/>
  <c r="K4" i="123"/>
  <c r="C130" i="76"/>
  <c r="C129" i="76"/>
  <c r="C128" i="76"/>
  <c r="C127" i="76"/>
  <c r="H127" i="76"/>
  <c r="D127" i="76"/>
  <c r="H132" i="76"/>
  <c r="H137" i="76"/>
  <c r="G128" i="76"/>
  <c r="G129" i="76"/>
  <c r="G130" i="76"/>
  <c r="G127" i="76"/>
  <c r="F130" i="76" l="1"/>
  <c r="F129" i="76"/>
  <c r="F128" i="76"/>
  <c r="F127" i="76"/>
  <c r="B130" i="76" l="1"/>
  <c r="B127" i="76"/>
  <c r="B110" i="76"/>
  <c r="C37" i="75" l="1"/>
  <c r="D37" i="75"/>
  <c r="C32" i="75" l="1"/>
  <c r="G37" i="75" l="1"/>
  <c r="G32" i="75"/>
  <c r="B97" i="72" l="1"/>
  <c r="B85" i="73"/>
  <c r="B84" i="73"/>
  <c r="B83" i="73"/>
  <c r="B82" i="73"/>
  <c r="B47" i="63" l="1"/>
  <c r="B57" i="63"/>
  <c r="C97" i="72" l="1"/>
  <c r="C11" i="123" l="1"/>
  <c r="B21" i="123"/>
  <c r="D18" i="123"/>
  <c r="E18" i="123"/>
  <c r="F18" i="123"/>
  <c r="G18" i="123"/>
  <c r="H18" i="123"/>
  <c r="C18" i="123"/>
  <c r="B18" i="123"/>
  <c r="E17" i="123"/>
  <c r="H17" i="123"/>
  <c r="C17" i="123"/>
  <c r="D16" i="123"/>
  <c r="E16" i="123"/>
  <c r="F16" i="123"/>
  <c r="G16" i="123"/>
  <c r="H16" i="123"/>
  <c r="C16" i="123"/>
  <c r="D15" i="123"/>
  <c r="E15" i="123"/>
  <c r="F15" i="123"/>
  <c r="G15" i="123"/>
  <c r="H15" i="123"/>
  <c r="C15" i="123"/>
  <c r="B15" i="123"/>
  <c r="D7" i="123"/>
  <c r="D4" i="123"/>
  <c r="C7" i="123"/>
  <c r="G23" i="70"/>
  <c r="G20" i="70"/>
  <c r="G19" i="70"/>
  <c r="G18" i="70"/>
  <c r="G17" i="70"/>
  <c r="C5" i="123"/>
  <c r="C4" i="123"/>
  <c r="C5" i="122"/>
  <c r="C7" i="122"/>
  <c r="C4" i="122"/>
  <c r="I47" i="122"/>
  <c r="H47" i="122"/>
  <c r="G47" i="122"/>
  <c r="F47" i="122"/>
  <c r="D47" i="122"/>
  <c r="Q36" i="122"/>
  <c r="P36" i="122"/>
  <c r="Q44" i="122"/>
  <c r="P44" i="122"/>
  <c r="R44" i="122"/>
  <c r="S44" i="122"/>
  <c r="T44" i="122"/>
  <c r="O44" i="122"/>
  <c r="N44" i="122"/>
  <c r="P43" i="122"/>
  <c r="Q43" i="122"/>
  <c r="R43" i="122"/>
  <c r="S43" i="122"/>
  <c r="T43" i="122"/>
  <c r="O43" i="122"/>
  <c r="N42" i="122"/>
  <c r="N41" i="122"/>
  <c r="P42" i="122"/>
  <c r="Q42" i="122"/>
  <c r="R42" i="122"/>
  <c r="S42" i="122"/>
  <c r="T42" i="122"/>
  <c r="O42" i="122"/>
  <c r="P41" i="122"/>
  <c r="Q41" i="122"/>
  <c r="R41" i="122"/>
  <c r="S41" i="122"/>
  <c r="T41" i="122"/>
  <c r="O41" i="122"/>
  <c r="U7" i="122"/>
  <c r="U5" i="122"/>
  <c r="U4" i="122"/>
  <c r="P7" i="122"/>
  <c r="P5" i="122"/>
  <c r="P4" i="122"/>
  <c r="N36" i="122"/>
  <c r="R36" i="122"/>
  <c r="S36" i="122"/>
  <c r="T36" i="122"/>
  <c r="O36" i="122"/>
  <c r="P35" i="122"/>
  <c r="Q35" i="122"/>
  <c r="R35" i="122"/>
  <c r="S35" i="122"/>
  <c r="T35" i="122"/>
  <c r="O35" i="122"/>
  <c r="T34" i="122"/>
  <c r="S34" i="122"/>
  <c r="R34" i="122"/>
  <c r="Q34" i="122"/>
  <c r="P34" i="122"/>
  <c r="N34" i="122"/>
  <c r="O34" i="122"/>
  <c r="N33" i="122"/>
  <c r="P33" i="122"/>
  <c r="Q33" i="122"/>
  <c r="R33" i="122"/>
  <c r="S33" i="122"/>
  <c r="T33" i="122"/>
  <c r="O33" i="122"/>
  <c r="C256" i="64"/>
  <c r="C258" i="64"/>
  <c r="C259" i="64"/>
  <c r="D259" i="64"/>
  <c r="G283" i="64"/>
  <c r="G280" i="64"/>
  <c r="G260" i="64" s="1"/>
  <c r="G278" i="64"/>
  <c r="G277" i="64" s="1"/>
  <c r="G279" i="64"/>
  <c r="F261" i="64"/>
  <c r="G261" i="64"/>
  <c r="F262" i="64"/>
  <c r="G262" i="64"/>
  <c r="F263" i="64"/>
  <c r="G263" i="64"/>
  <c r="F264" i="64"/>
  <c r="G264" i="64"/>
  <c r="F265" i="64"/>
  <c r="G265" i="64"/>
  <c r="F260" i="64"/>
  <c r="F259" i="64"/>
  <c r="G259" i="64"/>
  <c r="F258" i="64"/>
  <c r="G290" i="64"/>
  <c r="G289" i="64"/>
  <c r="G288" i="64"/>
  <c r="F290" i="64"/>
  <c r="E290" i="64"/>
  <c r="E260" i="64" s="1"/>
  <c r="F288" i="64"/>
  <c r="F287" i="64" s="1"/>
  <c r="F289" i="64"/>
  <c r="F283" i="64"/>
  <c r="F280" i="64"/>
  <c r="F278" i="64"/>
  <c r="F277" i="64" s="1"/>
  <c r="F279" i="64"/>
  <c r="F273" i="64"/>
  <c r="F270" i="64"/>
  <c r="F269" i="64"/>
  <c r="F268" i="64"/>
  <c r="F267" i="64" s="1"/>
  <c r="E259" i="64"/>
  <c r="E261" i="64"/>
  <c r="E262" i="64"/>
  <c r="E263" i="64"/>
  <c r="E264" i="64"/>
  <c r="E265" i="64"/>
  <c r="E258" i="64"/>
  <c r="E257" i="64"/>
  <c r="D258" i="64"/>
  <c r="C257" i="64"/>
  <c r="E289" i="64"/>
  <c r="E288" i="64"/>
  <c r="C267" i="64"/>
  <c r="C277" i="64"/>
  <c r="H59" i="62"/>
  <c r="O5" i="122" s="1"/>
  <c r="H58" i="62"/>
  <c r="T5" i="122" s="1"/>
  <c r="S24" i="122"/>
  <c r="T24" i="122" s="1"/>
  <c r="R24" i="122"/>
  <c r="H59" i="116"/>
  <c r="H58" i="116"/>
  <c r="T4" i="122" s="1"/>
  <c r="T23" i="122"/>
  <c r="S7" i="122"/>
  <c r="S6" i="122"/>
  <c r="S5" i="122"/>
  <c r="S4" i="122"/>
  <c r="S23" i="122"/>
  <c r="R23" i="122"/>
  <c r="O24" i="122"/>
  <c r="O23" i="122"/>
  <c r="N24" i="122"/>
  <c r="N23" i="122"/>
  <c r="G258" i="64" l="1"/>
  <c r="G287" i="64"/>
  <c r="F257" i="64"/>
  <c r="H49" i="122" s="1"/>
  <c r="N7" i="122"/>
  <c r="N6" i="122"/>
  <c r="N5" i="122"/>
  <c r="N4" i="122"/>
  <c r="O4" i="122"/>
  <c r="F49" i="122"/>
  <c r="D49" i="122"/>
  <c r="E48" i="122"/>
  <c r="F48" i="122"/>
  <c r="G48" i="122"/>
  <c r="H48" i="122"/>
  <c r="I48" i="122"/>
  <c r="D48" i="122"/>
  <c r="C48" i="122"/>
  <c r="C47" i="122"/>
  <c r="E19" i="122"/>
  <c r="H26" i="122"/>
  <c r="G26" i="122"/>
  <c r="I25" i="122"/>
  <c r="H25" i="122"/>
  <c r="G25" i="122"/>
  <c r="F28" i="122"/>
  <c r="E28" i="122"/>
  <c r="D28" i="122"/>
  <c r="E26" i="122"/>
  <c r="D26" i="122"/>
  <c r="D27" i="122"/>
  <c r="F26" i="122"/>
  <c r="F25" i="122"/>
  <c r="E25" i="122"/>
  <c r="D25" i="122"/>
  <c r="F19" i="122"/>
  <c r="E18" i="122"/>
  <c r="F18" i="122"/>
  <c r="G18" i="122"/>
  <c r="H18" i="122"/>
  <c r="I18" i="122"/>
  <c r="D18" i="122"/>
  <c r="E17" i="122"/>
  <c r="F17" i="122"/>
  <c r="G17" i="122"/>
  <c r="H17" i="122"/>
  <c r="I17" i="122"/>
  <c r="D17" i="122"/>
  <c r="C17" i="122"/>
  <c r="C16" i="122"/>
  <c r="E16" i="122"/>
  <c r="F16" i="122"/>
  <c r="G16" i="122"/>
  <c r="H16" i="122"/>
  <c r="I16" i="122"/>
  <c r="D16" i="122"/>
  <c r="D7" i="122"/>
  <c r="D6" i="122"/>
  <c r="E5" i="122"/>
  <c r="D5" i="122"/>
  <c r="E4" i="122"/>
  <c r="D4" i="122"/>
  <c r="H19" i="122" l="1"/>
  <c r="E49" i="122"/>
  <c r="D227" i="71"/>
  <c r="E208" i="71" l="1"/>
  <c r="E209" i="71"/>
  <c r="E207" i="71"/>
  <c r="H228" i="71" l="1"/>
  <c r="H229" i="71"/>
  <c r="H227" i="71"/>
  <c r="H218" i="71"/>
  <c r="H219" i="71"/>
  <c r="H217" i="71"/>
  <c r="D209" i="71"/>
  <c r="D208" i="71"/>
  <c r="D207" i="71"/>
  <c r="D237" i="71" l="1"/>
  <c r="D217" i="71"/>
  <c r="F209" i="71" l="1"/>
  <c r="F210" i="71"/>
  <c r="F211" i="71"/>
  <c r="F212" i="71"/>
  <c r="F213" i="71"/>
  <c r="F214" i="71"/>
  <c r="F215" i="71"/>
  <c r="F208" i="71"/>
  <c r="F207" i="71"/>
  <c r="F227" i="71"/>
  <c r="F229" i="71"/>
  <c r="F228" i="71"/>
  <c r="F233" i="71"/>
  <c r="F230" i="71"/>
  <c r="F217" i="71"/>
  <c r="F219" i="71"/>
  <c r="F218" i="71"/>
  <c r="F220" i="71"/>
  <c r="F251" i="71"/>
  <c r="F252" i="71"/>
  <c r="F253" i="71"/>
  <c r="F254" i="71"/>
  <c r="F255" i="71"/>
  <c r="F269" i="71"/>
  <c r="F249" i="71" s="1"/>
  <c r="F268" i="71"/>
  <c r="F248" i="71" s="1"/>
  <c r="F270" i="71"/>
  <c r="F273" i="71"/>
  <c r="F257" i="71"/>
  <c r="F259" i="71"/>
  <c r="F258" i="71"/>
  <c r="G209" i="71"/>
  <c r="G208" i="71"/>
  <c r="G207" i="71"/>
  <c r="G217" i="71"/>
  <c r="G219" i="71"/>
  <c r="G218" i="71"/>
  <c r="G223" i="71"/>
  <c r="G220" i="71"/>
  <c r="F267" i="71" l="1"/>
  <c r="F247" i="71" s="1"/>
  <c r="F250" i="71"/>
  <c r="G227" i="71" l="1"/>
  <c r="G249" i="71" l="1"/>
  <c r="G248" i="71"/>
  <c r="G247" i="71"/>
  <c r="G267" i="71"/>
  <c r="G263" i="71"/>
  <c r="G260" i="71"/>
  <c r="G259" i="71"/>
  <c r="G258" i="71"/>
  <c r="G257" i="71" l="1"/>
  <c r="H198" i="71"/>
  <c r="H199" i="71"/>
  <c r="H197" i="71"/>
  <c r="AB189" i="71"/>
  <c r="AB188" i="71"/>
  <c r="AB179" i="71"/>
  <c r="AB178" i="71"/>
  <c r="B207" i="71"/>
  <c r="B247" i="71"/>
  <c r="F53" i="70" l="1"/>
  <c r="F50" i="70"/>
  <c r="F49" i="70"/>
  <c r="F48" i="70"/>
  <c r="F47" i="70" s="1"/>
  <c r="G17" i="123" s="1"/>
  <c r="F58" i="70"/>
  <c r="F59" i="70"/>
  <c r="F57" i="70" s="1"/>
  <c r="F60" i="70"/>
  <c r="F63" i="70"/>
  <c r="L48" i="68" l="1"/>
  <c r="L47" i="68"/>
  <c r="AI48" i="67"/>
  <c r="AI47" i="67"/>
  <c r="B59" i="66" l="1"/>
  <c r="L47" i="66"/>
  <c r="L48" i="66"/>
  <c r="B58" i="66"/>
  <c r="K47" i="65"/>
  <c r="K48" i="65"/>
  <c r="B57" i="66"/>
  <c r="B57" i="65"/>
  <c r="AK58" i="74"/>
  <c r="AK57" i="74"/>
  <c r="H298" i="64" l="1"/>
  <c r="H299" i="64"/>
  <c r="H297" i="64"/>
  <c r="D297" i="64"/>
  <c r="D287" i="64"/>
  <c r="D277" i="64"/>
  <c r="D267" i="64"/>
  <c r="D257" i="64"/>
  <c r="B219" i="64"/>
  <c r="B218" i="64"/>
  <c r="B229" i="64"/>
  <c r="B228" i="64"/>
  <c r="B239" i="64"/>
  <c r="B238" i="64"/>
  <c r="B237" i="64"/>
  <c r="B227" i="64"/>
  <c r="B217" i="64"/>
  <c r="AM159" i="64"/>
  <c r="AL159" i="64"/>
  <c r="AM158" i="64"/>
  <c r="AL158" i="64"/>
  <c r="AM157" i="64"/>
  <c r="AL157" i="64"/>
  <c r="AJ159" i="64"/>
  <c r="AJ158" i="64"/>
  <c r="AJ157" i="64"/>
  <c r="E287" i="64" l="1"/>
  <c r="G19" i="122" s="1"/>
  <c r="E297" i="64"/>
  <c r="E299" i="64"/>
  <c r="E303" i="64"/>
  <c r="E298" i="64"/>
  <c r="E300" i="64"/>
  <c r="E277" i="64"/>
  <c r="E278" i="64"/>
  <c r="E279" i="64"/>
  <c r="E280" i="64"/>
  <c r="E283" i="64"/>
  <c r="E269" i="64"/>
  <c r="E268" i="64"/>
  <c r="E267" i="64" s="1"/>
  <c r="E270" i="64"/>
  <c r="E273" i="64"/>
  <c r="G257" i="64"/>
  <c r="G267" i="64"/>
  <c r="G269" i="64"/>
  <c r="G268" i="64"/>
  <c r="G270" i="64"/>
  <c r="G273" i="64"/>
  <c r="G207" i="64"/>
  <c r="G208" i="64"/>
  <c r="G209" i="64"/>
  <c r="G210" i="64"/>
  <c r="G211" i="64"/>
  <c r="G212" i="64"/>
  <c r="G213" i="64"/>
  <c r="G214" i="64"/>
  <c r="G215" i="64"/>
  <c r="G228" i="64"/>
  <c r="G229" i="64"/>
  <c r="G227" i="64"/>
  <c r="F227" i="64"/>
  <c r="F229" i="64"/>
  <c r="F228" i="64"/>
  <c r="F230" i="64"/>
  <c r="F233" i="64"/>
  <c r="G233" i="64"/>
  <c r="G230" i="64"/>
  <c r="G218" i="64"/>
  <c r="G219" i="64"/>
  <c r="G217" i="64"/>
  <c r="I19" i="122" l="1"/>
  <c r="I49" i="122"/>
  <c r="G49" i="122"/>
  <c r="C56" i="62"/>
  <c r="D56" i="62"/>
  <c r="E56" i="62"/>
  <c r="F56" i="62"/>
  <c r="G56" i="62"/>
  <c r="H56" i="62"/>
  <c r="B56" i="62"/>
  <c r="C16" i="62"/>
  <c r="D16" i="62"/>
  <c r="E16" i="62"/>
  <c r="F16" i="62"/>
  <c r="G16" i="62"/>
  <c r="H16" i="62"/>
  <c r="B16" i="62"/>
  <c r="C56" i="116"/>
  <c r="D56" i="116"/>
  <c r="E56" i="116"/>
  <c r="F56" i="116"/>
  <c r="G56" i="116"/>
  <c r="H56" i="116"/>
  <c r="B56" i="116"/>
  <c r="C16" i="116"/>
  <c r="D16" i="116"/>
  <c r="E16" i="116"/>
  <c r="F16" i="116"/>
  <c r="G16" i="116"/>
  <c r="H16" i="116"/>
  <c r="B16" i="116"/>
  <c r="C57" i="63"/>
  <c r="AH50" i="58"/>
  <c r="AH48" i="58"/>
  <c r="AG50" i="58"/>
  <c r="AG48" i="58"/>
  <c r="D17" i="70" l="1"/>
  <c r="D7" i="70"/>
  <c r="D57" i="68"/>
  <c r="D57" i="67"/>
  <c r="AD55" i="112"/>
  <c r="AD54" i="112"/>
  <c r="AC55" i="112"/>
  <c r="AC54" i="112"/>
  <c r="D59" i="116" l="1"/>
  <c r="D58" i="116"/>
  <c r="D59" i="62"/>
  <c r="D57" i="63"/>
  <c r="D57" i="117"/>
  <c r="D57" i="61"/>
  <c r="AI119" i="64" l="1"/>
  <c r="AI118" i="64"/>
  <c r="AI117" i="64"/>
  <c r="AI116" i="64"/>
  <c r="AJ50" i="61"/>
  <c r="AJ49" i="61"/>
  <c r="AJ48" i="61"/>
  <c r="AI50" i="61"/>
  <c r="AI49" i="61"/>
  <c r="AI48" i="61"/>
  <c r="AC49" i="61"/>
  <c r="AC48" i="61"/>
  <c r="AC50" i="61" s="1"/>
  <c r="AB50" i="117"/>
  <c r="AB49" i="117"/>
  <c r="AB48" i="117"/>
  <c r="AA50" i="117"/>
  <c r="AA49" i="117"/>
  <c r="AA48" i="117"/>
  <c r="AG49" i="62"/>
  <c r="AF49" i="62"/>
  <c r="AG48" i="62"/>
  <c r="AF48" i="62"/>
  <c r="AB49" i="112"/>
  <c r="AB48" i="112"/>
  <c r="AB47" i="112"/>
  <c r="AF50" i="58"/>
  <c r="AF48" i="58"/>
  <c r="AF47" i="58"/>
  <c r="AH49" i="62" l="1"/>
  <c r="AH48" i="62"/>
  <c r="B48" i="116" l="1"/>
  <c r="B49" i="116"/>
  <c r="B47" i="116"/>
  <c r="Y48" i="116" l="1"/>
  <c r="Y49" i="116" s="1"/>
  <c r="X48" i="116"/>
  <c r="F32" i="75"/>
  <c r="X49" i="116" l="1"/>
  <c r="Z49" i="116" s="1"/>
  <c r="Z48" i="116"/>
  <c r="G60" i="63"/>
  <c r="G65" i="117"/>
  <c r="G64" i="117"/>
  <c r="G61" i="117"/>
  <c r="G92" i="72"/>
  <c r="G87" i="72"/>
  <c r="G82" i="72" s="1"/>
  <c r="G84" i="72"/>
  <c r="G85" i="72"/>
  <c r="G83" i="72"/>
  <c r="G65" i="68" l="1"/>
  <c r="G64" i="68"/>
  <c r="G62" i="68"/>
  <c r="G61" i="68"/>
  <c r="G65" i="61"/>
  <c r="G64" i="61"/>
  <c r="G62" i="61"/>
  <c r="G61" i="61"/>
  <c r="G65" i="112"/>
  <c r="G65" i="67"/>
  <c r="G64" i="67"/>
  <c r="G62" i="67"/>
  <c r="G61" i="67"/>
  <c r="G62" i="117"/>
  <c r="E59" i="70" l="1"/>
  <c r="E58" i="70"/>
  <c r="E60" i="70"/>
  <c r="E63" i="70"/>
  <c r="E49" i="70"/>
  <c r="H49" i="70" s="1"/>
  <c r="E48" i="70"/>
  <c r="H48" i="70" s="1"/>
  <c r="J47" i="70" s="1"/>
  <c r="E50" i="70"/>
  <c r="E53" i="70"/>
  <c r="E60" i="69"/>
  <c r="E61" i="69"/>
  <c r="E62" i="69"/>
  <c r="E63" i="69"/>
  <c r="E64" i="69"/>
  <c r="E65" i="69"/>
  <c r="E50" i="69"/>
  <c r="E51" i="69"/>
  <c r="E52" i="69"/>
  <c r="E53" i="69"/>
  <c r="E54" i="69"/>
  <c r="E55" i="69"/>
  <c r="E40" i="69"/>
  <c r="E41" i="69"/>
  <c r="E42" i="69"/>
  <c r="E43" i="69"/>
  <c r="E44" i="69"/>
  <c r="E45" i="69"/>
  <c r="E57" i="68"/>
  <c r="E58" i="68"/>
  <c r="E59" i="68"/>
  <c r="E60" i="68"/>
  <c r="E63" i="68"/>
  <c r="E47" i="68"/>
  <c r="E48" i="68"/>
  <c r="E49" i="68"/>
  <c r="E53" i="68"/>
  <c r="E50" i="68"/>
  <c r="E57" i="67"/>
  <c r="E58" i="67"/>
  <c r="E59" i="67"/>
  <c r="E50" i="74"/>
  <c r="E51" i="74"/>
  <c r="E52" i="74"/>
  <c r="E53" i="74"/>
  <c r="E54" i="74"/>
  <c r="E55" i="74"/>
  <c r="E60" i="74"/>
  <c r="E61" i="74"/>
  <c r="E62" i="74"/>
  <c r="E63" i="74"/>
  <c r="E64" i="74"/>
  <c r="E65" i="74"/>
  <c r="E57" i="66"/>
  <c r="E58" i="66"/>
  <c r="E59" i="66"/>
  <c r="E63" i="66"/>
  <c r="E60" i="66"/>
  <c r="E47" i="66"/>
  <c r="E48" i="66"/>
  <c r="E49" i="66"/>
  <c r="E53" i="66"/>
  <c r="E50" i="66"/>
  <c r="E57" i="63"/>
  <c r="E58" i="63"/>
  <c r="E59" i="63"/>
  <c r="E63" i="63"/>
  <c r="E60" i="63"/>
  <c r="E50" i="63"/>
  <c r="E47" i="63" s="1"/>
  <c r="E48" i="63"/>
  <c r="E49" i="63"/>
  <c r="E53" i="63"/>
  <c r="E60" i="62"/>
  <c r="E61" i="62"/>
  <c r="E62" i="62"/>
  <c r="E63" i="62"/>
  <c r="E64" i="62"/>
  <c r="E65" i="62"/>
  <c r="E50" i="62"/>
  <c r="E51" i="62"/>
  <c r="E52" i="62"/>
  <c r="E53" i="62"/>
  <c r="E54" i="62"/>
  <c r="E55" i="62"/>
  <c r="E57" i="61"/>
  <c r="E58" i="61"/>
  <c r="E59" i="61"/>
  <c r="E57" i="117"/>
  <c r="E58" i="117"/>
  <c r="E59" i="117"/>
  <c r="E63" i="117"/>
  <c r="E60" i="117"/>
  <c r="E47" i="117"/>
  <c r="E48" i="117"/>
  <c r="E49" i="117"/>
  <c r="E53" i="117"/>
  <c r="E50" i="117"/>
  <c r="E60" i="116"/>
  <c r="E61" i="116"/>
  <c r="E62" i="116"/>
  <c r="E63" i="116"/>
  <c r="E64" i="116"/>
  <c r="E65" i="116"/>
  <c r="E51" i="116"/>
  <c r="E52" i="116"/>
  <c r="E53" i="116"/>
  <c r="E54" i="116"/>
  <c r="E55" i="116"/>
  <c r="E50" i="116"/>
  <c r="E47" i="112"/>
  <c r="E48" i="112"/>
  <c r="E49" i="112"/>
  <c r="E53" i="112"/>
  <c r="E50" i="112"/>
  <c r="E58" i="112"/>
  <c r="E59" i="112"/>
  <c r="E63" i="112"/>
  <c r="E57" i="112" s="1"/>
  <c r="E60" i="112"/>
  <c r="E59" i="58"/>
  <c r="E58" i="58"/>
  <c r="E57" i="58"/>
  <c r="E63" i="58"/>
  <c r="E60" i="58"/>
  <c r="E53" i="58"/>
  <c r="E50" i="58"/>
  <c r="E57" i="70" l="1"/>
  <c r="H57" i="70" s="1"/>
  <c r="H142" i="76" l="1"/>
  <c r="F37" i="75"/>
  <c r="E37" i="75"/>
  <c r="E32" i="75"/>
  <c r="D32" i="75"/>
  <c r="G98" i="73"/>
  <c r="G99" i="73"/>
  <c r="G100" i="73"/>
  <c r="D107" i="73"/>
  <c r="E107" i="73"/>
  <c r="F107" i="73"/>
  <c r="F97" i="73" s="1"/>
  <c r="G107" i="73"/>
  <c r="F102" i="73"/>
  <c r="G102" i="73"/>
  <c r="E102" i="73"/>
  <c r="D102" i="73"/>
  <c r="F100" i="73"/>
  <c r="E100" i="73"/>
  <c r="D100" i="73"/>
  <c r="F99" i="73"/>
  <c r="E99" i="73"/>
  <c r="D99" i="73"/>
  <c r="F98" i="73"/>
  <c r="E98" i="73"/>
  <c r="D98" i="73"/>
  <c r="B97" i="73"/>
  <c r="F107" i="72"/>
  <c r="G107" i="72"/>
  <c r="G102" i="72"/>
  <c r="G98" i="72"/>
  <c r="G99" i="72"/>
  <c r="G100" i="72"/>
  <c r="F102" i="72"/>
  <c r="E107" i="72"/>
  <c r="D107" i="72"/>
  <c r="E102" i="72"/>
  <c r="D102" i="72"/>
  <c r="F100" i="72"/>
  <c r="E100" i="72"/>
  <c r="D100" i="72"/>
  <c r="F99" i="72"/>
  <c r="E99" i="72"/>
  <c r="D99" i="72"/>
  <c r="F98" i="72"/>
  <c r="E98" i="72"/>
  <c r="D98" i="72"/>
  <c r="G65" i="69"/>
  <c r="F65" i="69"/>
  <c r="G64" i="69"/>
  <c r="F64" i="69"/>
  <c r="G62" i="69"/>
  <c r="F62" i="69"/>
  <c r="G61" i="69"/>
  <c r="F61" i="69"/>
  <c r="E59" i="69"/>
  <c r="D59" i="69"/>
  <c r="C59" i="69"/>
  <c r="E58" i="69"/>
  <c r="D58" i="69"/>
  <c r="C58" i="69"/>
  <c r="G63" i="68"/>
  <c r="F63" i="68"/>
  <c r="F57" i="68" s="1"/>
  <c r="G60" i="68"/>
  <c r="F60" i="68"/>
  <c r="G59" i="68"/>
  <c r="F59" i="68"/>
  <c r="G58" i="68"/>
  <c r="F58" i="68"/>
  <c r="G63" i="67"/>
  <c r="G63" i="69" s="1"/>
  <c r="F63" i="67"/>
  <c r="F63" i="69" s="1"/>
  <c r="E63" i="67"/>
  <c r="G60" i="67"/>
  <c r="F60" i="67"/>
  <c r="F60" i="69" s="1"/>
  <c r="E60" i="67"/>
  <c r="G59" i="67"/>
  <c r="F59" i="67"/>
  <c r="G58" i="67"/>
  <c r="G58" i="69" s="1"/>
  <c r="F58" i="67"/>
  <c r="F58" i="69" s="1"/>
  <c r="G65" i="74"/>
  <c r="F65" i="74"/>
  <c r="G64" i="74"/>
  <c r="F64" i="74"/>
  <c r="G62" i="74"/>
  <c r="F62" i="74"/>
  <c r="G61" i="74"/>
  <c r="F61" i="74"/>
  <c r="E59" i="74"/>
  <c r="D59" i="74"/>
  <c r="C59" i="74"/>
  <c r="E58" i="74"/>
  <c r="D58" i="74"/>
  <c r="C58" i="74"/>
  <c r="E57" i="74"/>
  <c r="D57" i="74"/>
  <c r="C57" i="74"/>
  <c r="G63" i="66"/>
  <c r="G57" i="66" s="1"/>
  <c r="F63" i="66"/>
  <c r="F63" i="74" s="1"/>
  <c r="G60" i="66"/>
  <c r="F60" i="66"/>
  <c r="G59" i="66"/>
  <c r="F59" i="66"/>
  <c r="H59" i="66" s="1"/>
  <c r="G58" i="66"/>
  <c r="G58" i="74" s="1"/>
  <c r="F58" i="66"/>
  <c r="H58" i="66" s="1"/>
  <c r="G63" i="65"/>
  <c r="F63" i="65"/>
  <c r="G60" i="65"/>
  <c r="G60" i="74" s="1"/>
  <c r="F60" i="65"/>
  <c r="G59" i="65"/>
  <c r="G59" i="74" s="1"/>
  <c r="F59" i="65"/>
  <c r="G58" i="65"/>
  <c r="F58" i="65"/>
  <c r="G57" i="63"/>
  <c r="F63" i="63"/>
  <c r="F60" i="63"/>
  <c r="G59" i="63"/>
  <c r="F59" i="63"/>
  <c r="G58" i="63"/>
  <c r="F58" i="63"/>
  <c r="G65" i="62"/>
  <c r="F65" i="62"/>
  <c r="G64" i="62"/>
  <c r="F64" i="62"/>
  <c r="G62" i="62"/>
  <c r="F62" i="62"/>
  <c r="G61" i="62"/>
  <c r="F61" i="62"/>
  <c r="E59" i="62"/>
  <c r="C59" i="62"/>
  <c r="E58" i="62"/>
  <c r="C58" i="62"/>
  <c r="E57" i="62"/>
  <c r="D57" i="62"/>
  <c r="C57" i="62"/>
  <c r="G63" i="61"/>
  <c r="F63" i="61"/>
  <c r="E63" i="61"/>
  <c r="G60" i="61"/>
  <c r="F60" i="61"/>
  <c r="E60" i="61"/>
  <c r="G59" i="61"/>
  <c r="F59" i="61"/>
  <c r="G58" i="61"/>
  <c r="F58" i="61"/>
  <c r="G63" i="117"/>
  <c r="F63" i="117"/>
  <c r="G60" i="117"/>
  <c r="F60" i="117"/>
  <c r="G59" i="117"/>
  <c r="F59" i="117"/>
  <c r="G58" i="117"/>
  <c r="F58" i="117"/>
  <c r="G65" i="116"/>
  <c r="F65" i="116"/>
  <c r="G64" i="116"/>
  <c r="F64" i="116"/>
  <c r="G62" i="116"/>
  <c r="F62" i="116"/>
  <c r="G61" i="116"/>
  <c r="F61" i="116"/>
  <c r="E59" i="116"/>
  <c r="C59" i="116"/>
  <c r="E58" i="116"/>
  <c r="C58" i="116"/>
  <c r="E57" i="116"/>
  <c r="D57" i="116"/>
  <c r="C57" i="116"/>
  <c r="G63" i="112"/>
  <c r="F63" i="112"/>
  <c r="G60" i="112"/>
  <c r="G60" i="116" s="1"/>
  <c r="F60" i="112"/>
  <c r="F60" i="116" s="1"/>
  <c r="G59" i="112"/>
  <c r="F59" i="112"/>
  <c r="G58" i="112"/>
  <c r="F58" i="112"/>
  <c r="G63" i="58"/>
  <c r="F63" i="58"/>
  <c r="G60" i="58"/>
  <c r="F60" i="58"/>
  <c r="G59" i="58"/>
  <c r="F59" i="58"/>
  <c r="G58" i="58"/>
  <c r="F58" i="58"/>
  <c r="F59" i="69" l="1"/>
  <c r="F59" i="74"/>
  <c r="F58" i="74"/>
  <c r="F60" i="74"/>
  <c r="F57" i="67"/>
  <c r="F63" i="62"/>
  <c r="F59" i="62"/>
  <c r="F58" i="62"/>
  <c r="F60" i="62"/>
  <c r="F57" i="117"/>
  <c r="F63" i="116"/>
  <c r="F59" i="116"/>
  <c r="F58" i="116"/>
  <c r="F97" i="72"/>
  <c r="H59" i="63"/>
  <c r="H58" i="63"/>
  <c r="G57" i="61"/>
  <c r="G57" i="68"/>
  <c r="G59" i="69"/>
  <c r="G59" i="62"/>
  <c r="G63" i="62"/>
  <c r="G58" i="62"/>
  <c r="G60" i="62"/>
  <c r="G97" i="73"/>
  <c r="H107" i="73"/>
  <c r="G57" i="67"/>
  <c r="G60" i="69"/>
  <c r="G57" i="117"/>
  <c r="H59" i="117"/>
  <c r="G63" i="74"/>
  <c r="G63" i="116"/>
  <c r="G58" i="116"/>
  <c r="G59" i="116"/>
  <c r="H59" i="112"/>
  <c r="H59" i="74"/>
  <c r="H58" i="65"/>
  <c r="H58" i="58"/>
  <c r="E97" i="73"/>
  <c r="H102" i="73"/>
  <c r="E97" i="72"/>
  <c r="H58" i="69"/>
  <c r="H58" i="74"/>
  <c r="H32" i="75"/>
  <c r="H37" i="75"/>
  <c r="D97" i="73"/>
  <c r="G97" i="72"/>
  <c r="H107" i="72"/>
  <c r="D97" i="72"/>
  <c r="H102" i="72"/>
  <c r="F57" i="66"/>
  <c r="H57" i="66" s="1"/>
  <c r="H59" i="65"/>
  <c r="F57" i="65"/>
  <c r="G57" i="65"/>
  <c r="F57" i="63"/>
  <c r="H57" i="63" s="1"/>
  <c r="H58" i="61"/>
  <c r="H59" i="61"/>
  <c r="F57" i="61"/>
  <c r="H58" i="117"/>
  <c r="F57" i="112"/>
  <c r="G57" i="112"/>
  <c r="H58" i="112"/>
  <c r="H59" i="58"/>
  <c r="G57" i="58"/>
  <c r="F57" i="58"/>
  <c r="D77" i="72"/>
  <c r="D72" i="72"/>
  <c r="D67" i="72" s="1"/>
  <c r="D70" i="72"/>
  <c r="D69" i="72"/>
  <c r="D68" i="72"/>
  <c r="H59" i="69" l="1"/>
  <c r="F57" i="74"/>
  <c r="F57" i="62"/>
  <c r="F57" i="116"/>
  <c r="H57" i="69"/>
  <c r="G57" i="62"/>
  <c r="H57" i="61"/>
  <c r="G57" i="116"/>
  <c r="H97" i="73"/>
  <c r="H57" i="117"/>
  <c r="H57" i="112"/>
  <c r="H57" i="65"/>
  <c r="G57" i="74"/>
  <c r="H97" i="72"/>
  <c r="H57" i="58"/>
  <c r="B16" i="123" l="1"/>
  <c r="D5" i="123"/>
  <c r="H57" i="74"/>
  <c r="H57" i="62"/>
  <c r="H57" i="116"/>
  <c r="C107" i="76"/>
  <c r="B107" i="76"/>
  <c r="D27" i="75"/>
  <c r="E27" i="75"/>
  <c r="F27" i="75"/>
  <c r="C27" i="75"/>
  <c r="G7" i="75"/>
  <c r="F7" i="75"/>
  <c r="E7" i="75"/>
  <c r="D7" i="75"/>
  <c r="C7" i="75"/>
  <c r="H83" i="73"/>
  <c r="H84" i="73"/>
  <c r="H85" i="73"/>
  <c r="C23" i="73"/>
  <c r="C24" i="73"/>
  <c r="C25" i="73"/>
  <c r="C22" i="73"/>
  <c r="F84" i="72"/>
  <c r="F85" i="72"/>
  <c r="F83" i="72"/>
  <c r="F82" i="72"/>
  <c r="C82" i="72"/>
  <c r="B82" i="72"/>
  <c r="G24" i="72"/>
  <c r="G25" i="72"/>
  <c r="G23" i="72"/>
  <c r="F24" i="72"/>
  <c r="F25" i="72"/>
  <c r="F23" i="72"/>
  <c r="F22" i="72"/>
  <c r="B22" i="72"/>
  <c r="C22" i="72"/>
  <c r="D22" i="72"/>
  <c r="E22" i="72"/>
  <c r="G27" i="72"/>
  <c r="F27" i="72"/>
  <c r="G32" i="72"/>
  <c r="F32" i="72"/>
  <c r="D47" i="64" l="1"/>
  <c r="D37" i="64"/>
  <c r="D27" i="64"/>
  <c r="D7" i="112"/>
  <c r="D35" i="122" l="1"/>
  <c r="R16" i="122"/>
  <c r="M16" i="122"/>
  <c r="B9" i="58"/>
  <c r="B8" i="58"/>
  <c r="B10" i="58"/>
  <c r="G13" i="58"/>
  <c r="F13" i="58"/>
  <c r="B13" i="58"/>
  <c r="B8" i="64"/>
  <c r="B9" i="64"/>
  <c r="C9" i="64"/>
  <c r="D9" i="64"/>
  <c r="C8" i="64"/>
  <c r="D8" i="64"/>
  <c r="E6" i="61"/>
  <c r="D6" i="61"/>
  <c r="C6" i="61"/>
  <c r="I6" i="122"/>
  <c r="B7" i="58" l="1"/>
  <c r="H12" i="72" l="1"/>
  <c r="H148" i="64"/>
  <c r="H149" i="64"/>
  <c r="H147" i="64"/>
  <c r="N6" i="123" l="1"/>
  <c r="F6" i="123"/>
  <c r="H248" i="64" l="1"/>
  <c r="H249" i="64"/>
  <c r="E55" i="122"/>
  <c r="F55" i="122"/>
  <c r="G55" i="122"/>
  <c r="I55" i="122"/>
  <c r="D55" i="122"/>
  <c r="E54" i="122"/>
  <c r="F54" i="122"/>
  <c r="H54" i="122"/>
  <c r="I54" i="122"/>
  <c r="D54" i="122"/>
  <c r="E35" i="122" l="1"/>
  <c r="F35" i="122" l="1"/>
  <c r="M214" i="71" l="1"/>
  <c r="N214" i="71"/>
  <c r="O214" i="71"/>
  <c r="P214" i="71"/>
  <c r="Q214" i="71"/>
  <c r="M213" i="71"/>
  <c r="N213" i="71"/>
  <c r="O213" i="71"/>
  <c r="P213" i="71"/>
  <c r="Q213" i="71"/>
  <c r="O204" i="71"/>
  <c r="N204" i="71"/>
  <c r="M203" i="71"/>
  <c r="N203" i="71"/>
  <c r="O203" i="71"/>
  <c r="P203" i="71"/>
  <c r="Q203" i="71"/>
  <c r="M202" i="71"/>
  <c r="N202" i="71"/>
  <c r="O202" i="71"/>
  <c r="P202" i="71"/>
  <c r="Q202" i="71"/>
  <c r="N194" i="71"/>
  <c r="M194" i="71"/>
  <c r="L194" i="71"/>
  <c r="H147" i="71"/>
  <c r="H137" i="71"/>
  <c r="L17" i="71"/>
  <c r="M17" i="71"/>
  <c r="N17" i="71"/>
  <c r="O17" i="71"/>
  <c r="P17" i="71"/>
  <c r="Q17" i="71"/>
  <c r="L18" i="71"/>
  <c r="M18" i="71"/>
  <c r="N18" i="71"/>
  <c r="O18" i="71"/>
  <c r="P18" i="71"/>
  <c r="Q18" i="71"/>
  <c r="L19" i="71"/>
  <c r="M19" i="71"/>
  <c r="N19" i="71"/>
  <c r="O19" i="71"/>
  <c r="P19" i="71"/>
  <c r="Q19" i="71"/>
  <c r="M20" i="71"/>
  <c r="N20" i="71"/>
  <c r="O20" i="71"/>
  <c r="P20" i="71"/>
  <c r="Q20" i="71"/>
  <c r="E70" i="76" l="1"/>
  <c r="E69" i="76"/>
  <c r="E68" i="76"/>
  <c r="E67" i="76"/>
  <c r="B77" i="76"/>
  <c r="B72" i="76"/>
  <c r="B67" i="76" s="1"/>
  <c r="B70" i="76"/>
  <c r="V37" i="69" l="1"/>
  <c r="W37" i="69"/>
  <c r="X37" i="69"/>
  <c r="Y37" i="69"/>
  <c r="Z37" i="69"/>
  <c r="AA37" i="69"/>
  <c r="U37" i="69"/>
  <c r="B18" i="69"/>
  <c r="B19" i="69"/>
  <c r="B17" i="69"/>
  <c r="B8" i="69"/>
  <c r="B9" i="69"/>
  <c r="B7" i="69"/>
  <c r="H18" i="68"/>
  <c r="H19" i="68"/>
  <c r="H17" i="68"/>
  <c r="H8" i="68"/>
  <c r="H9" i="68"/>
  <c r="H7" i="68"/>
  <c r="L29" i="74" l="1"/>
  <c r="B27" i="74"/>
  <c r="B28" i="74"/>
  <c r="B29" i="74"/>
  <c r="L81" i="73" l="1"/>
  <c r="M81" i="73"/>
  <c r="O81" i="73"/>
  <c r="P81" i="73"/>
  <c r="K81" i="73"/>
  <c r="B7" i="73"/>
  <c r="N170" i="71"/>
  <c r="O170" i="71"/>
  <c r="P170" i="71"/>
  <c r="E9" i="62" l="1"/>
  <c r="E8" i="62"/>
  <c r="J17" i="61" l="1"/>
  <c r="M244" i="64" l="1"/>
  <c r="N244" i="64"/>
  <c r="O244" i="64"/>
  <c r="Q244" i="64"/>
  <c r="Q245" i="64" s="1"/>
  <c r="L244" i="64"/>
  <c r="L245" i="64" s="1"/>
  <c r="O245" i="64"/>
  <c r="N245" i="64"/>
  <c r="M245" i="64"/>
  <c r="L54" i="63"/>
  <c r="L55" i="63" s="1"/>
  <c r="M54" i="63"/>
  <c r="N54" i="63"/>
  <c r="N55" i="63" s="1"/>
  <c r="O54" i="63"/>
  <c r="P54" i="63"/>
  <c r="P55" i="63" s="1"/>
  <c r="K54" i="63"/>
  <c r="K55" i="63" s="1"/>
  <c r="O55" i="63"/>
  <c r="M55" i="63"/>
  <c r="M64" i="62"/>
  <c r="N64" i="62"/>
  <c r="P64" i="62"/>
  <c r="Q64" i="62"/>
  <c r="L64" i="62"/>
  <c r="Q63" i="62"/>
  <c r="M63" i="62"/>
  <c r="N63" i="62"/>
  <c r="P63" i="62"/>
  <c r="L63" i="62"/>
  <c r="M79" i="116" l="1"/>
  <c r="N79" i="116"/>
  <c r="O79" i="116"/>
  <c r="P79" i="116"/>
  <c r="Q79" i="116"/>
  <c r="L79" i="116"/>
  <c r="K208" i="64" l="1"/>
  <c r="L208" i="64"/>
  <c r="M208" i="64"/>
  <c r="O208" i="64"/>
  <c r="J208" i="64"/>
  <c r="O206" i="64" l="1"/>
  <c r="P206" i="64"/>
  <c r="O205" i="64"/>
  <c r="P205" i="64"/>
  <c r="R205" i="64"/>
  <c r="M205" i="64"/>
  <c r="N204" i="64"/>
  <c r="O204" i="64"/>
  <c r="P204" i="64"/>
  <c r="R204" i="64"/>
  <c r="M204" i="64"/>
  <c r="N203" i="64"/>
  <c r="O203" i="64"/>
  <c r="P203" i="64"/>
  <c r="R203" i="64"/>
  <c r="M203" i="64"/>
  <c r="H238" i="64" l="1"/>
  <c r="H239" i="64"/>
  <c r="H237" i="64"/>
  <c r="H228" i="64"/>
  <c r="H229" i="64"/>
  <c r="H118" i="64"/>
  <c r="H119" i="64"/>
  <c r="H117" i="64"/>
  <c r="H198" i="64"/>
  <c r="H199" i="64"/>
  <c r="H197" i="64"/>
  <c r="H189" i="64"/>
  <c r="H188" i="64"/>
  <c r="H187" i="64"/>
  <c r="AH229" i="64" l="1"/>
  <c r="L22" i="64"/>
  <c r="M22" i="64"/>
  <c r="N22" i="64"/>
  <c r="M21" i="64"/>
  <c r="H157" i="64"/>
  <c r="F208" i="64"/>
  <c r="F209" i="64"/>
  <c r="F210" i="64"/>
  <c r="F211" i="64"/>
  <c r="F212" i="64"/>
  <c r="F213" i="64"/>
  <c r="F214" i="64"/>
  <c r="F215" i="64"/>
  <c r="F207" i="64"/>
  <c r="O22" i="64" s="1"/>
  <c r="F240" i="64"/>
  <c r="F223" i="64"/>
  <c r="H55" i="122" l="1"/>
  <c r="Q204" i="64"/>
  <c r="Q203" i="64"/>
  <c r="Q205" i="64"/>
  <c r="P244" i="64"/>
  <c r="P245" i="64" s="1"/>
  <c r="N208" i="64"/>
  <c r="N21" i="64"/>
  <c r="O21" i="64"/>
  <c r="P21" i="64"/>
  <c r="L20" i="64"/>
  <c r="M20" i="64"/>
  <c r="N20" i="64"/>
  <c r="O20" i="64"/>
  <c r="P20" i="64"/>
  <c r="H179" i="64" l="1"/>
  <c r="H178" i="64"/>
  <c r="H177" i="64"/>
  <c r="H169" i="64"/>
  <c r="H168" i="64"/>
  <c r="H167" i="64"/>
  <c r="K48" i="63" l="1"/>
  <c r="L48" i="63"/>
  <c r="M48" i="63"/>
  <c r="N48" i="63"/>
  <c r="O48" i="63"/>
  <c r="P48" i="63"/>
  <c r="L20" i="63"/>
  <c r="N22" i="63"/>
  <c r="O22" i="63"/>
  <c r="P22" i="63"/>
  <c r="Q22" i="63"/>
  <c r="M22" i="63"/>
  <c r="L22" i="63"/>
  <c r="M21" i="63"/>
  <c r="N21" i="63"/>
  <c r="O21" i="63"/>
  <c r="P21" i="63"/>
  <c r="Q21" i="63"/>
  <c r="L21" i="63"/>
  <c r="M20" i="63"/>
  <c r="N20" i="63"/>
  <c r="O20" i="63"/>
  <c r="P20" i="63"/>
  <c r="Q20" i="63"/>
  <c r="M59" i="62"/>
  <c r="N59" i="62"/>
  <c r="P59" i="62"/>
  <c r="Q59" i="62"/>
  <c r="L59" i="62"/>
  <c r="W48" i="62"/>
  <c r="X48" i="62"/>
  <c r="X49" i="62" s="1"/>
  <c r="Z48" i="62"/>
  <c r="AA48" i="62"/>
  <c r="AA49" i="62" s="1"/>
  <c r="V48" i="62"/>
  <c r="V49" i="62" s="1"/>
  <c r="W49" i="62"/>
  <c r="Z49" i="62"/>
  <c r="L47" i="61"/>
  <c r="M47" i="61"/>
  <c r="N47" i="61"/>
  <c r="O47" i="61"/>
  <c r="P47" i="61"/>
  <c r="K47" i="61"/>
  <c r="L19" i="112"/>
  <c r="M19" i="112"/>
  <c r="N19" i="112"/>
  <c r="O19" i="112"/>
  <c r="P19" i="112"/>
  <c r="K19" i="112"/>
  <c r="N10" i="112"/>
  <c r="H122" i="76" l="1"/>
  <c r="H117" i="76"/>
  <c r="H112" i="76"/>
  <c r="D107" i="76"/>
  <c r="G110" i="76"/>
  <c r="G109" i="76"/>
  <c r="G108" i="76"/>
  <c r="G107" i="76"/>
  <c r="F110" i="76" l="1"/>
  <c r="F109" i="76"/>
  <c r="F108" i="76"/>
  <c r="F107" i="76"/>
  <c r="E108" i="76" l="1"/>
  <c r="E109" i="76"/>
  <c r="E110" i="76"/>
  <c r="E107" i="76"/>
  <c r="C110" i="76" l="1"/>
  <c r="C109" i="76"/>
  <c r="C108" i="76"/>
  <c r="H107" i="76" l="1"/>
  <c r="H102" i="76"/>
  <c r="H97" i="76"/>
  <c r="H92" i="76"/>
  <c r="G90" i="76"/>
  <c r="F90" i="76"/>
  <c r="C90" i="76"/>
  <c r="G89" i="76"/>
  <c r="F89" i="76"/>
  <c r="C89" i="76"/>
  <c r="G88" i="76"/>
  <c r="F88" i="76"/>
  <c r="C88" i="76"/>
  <c r="G87" i="76"/>
  <c r="F87" i="76"/>
  <c r="E87" i="76"/>
  <c r="C87" i="76"/>
  <c r="K91" i="73"/>
  <c r="L91" i="73"/>
  <c r="M91" i="73"/>
  <c r="N91" i="73"/>
  <c r="O91" i="73"/>
  <c r="J91" i="73"/>
  <c r="L84" i="72"/>
  <c r="M84" i="72"/>
  <c r="N84" i="72"/>
  <c r="O84" i="72"/>
  <c r="P84" i="72"/>
  <c r="K84" i="72"/>
  <c r="H77" i="72"/>
  <c r="H72" i="72"/>
  <c r="H67" i="72"/>
  <c r="N168" i="71"/>
  <c r="O168" i="71"/>
  <c r="P168" i="71"/>
  <c r="H188" i="71"/>
  <c r="H189" i="71"/>
  <c r="H187" i="71"/>
  <c r="H178" i="71"/>
  <c r="H179" i="71"/>
  <c r="H177" i="71"/>
  <c r="H87" i="76" l="1"/>
  <c r="S227" i="64"/>
  <c r="T227" i="64"/>
  <c r="U227" i="64"/>
  <c r="V227" i="64"/>
  <c r="W227" i="64"/>
  <c r="R227" i="64"/>
  <c r="W217" i="64"/>
  <c r="S217" i="64"/>
  <c r="T217" i="64"/>
  <c r="U217" i="64"/>
  <c r="V217" i="64"/>
  <c r="R217" i="64"/>
  <c r="H247" i="64"/>
  <c r="H227" i="64"/>
  <c r="P49" i="62"/>
  <c r="H32" i="72"/>
  <c r="H27" i="72"/>
  <c r="H92" i="72"/>
  <c r="H87" i="72"/>
  <c r="H82" i="72"/>
  <c r="K227" i="64" l="1"/>
  <c r="P82" i="72"/>
  <c r="M82" i="72"/>
  <c r="K82" i="72"/>
  <c r="L82" i="72"/>
  <c r="N82" i="72"/>
  <c r="O82" i="72"/>
  <c r="M227" i="64"/>
  <c r="L227" i="64"/>
  <c r="N227" i="64"/>
  <c r="O227" i="64"/>
  <c r="J227" i="64"/>
  <c r="E227" i="71"/>
  <c r="E217" i="71"/>
  <c r="E180" i="71"/>
  <c r="E183" i="71"/>
  <c r="H218" i="64"/>
  <c r="H219" i="64"/>
  <c r="H217" i="64"/>
  <c r="H208" i="64"/>
  <c r="H209" i="64"/>
  <c r="H207" i="64"/>
  <c r="AH219" i="64" l="1"/>
  <c r="O12" i="64"/>
  <c r="C55" i="122"/>
  <c r="AH209" i="64"/>
  <c r="N217" i="64"/>
  <c r="J217" i="64"/>
  <c r="K217" i="64"/>
  <c r="L217" i="64"/>
  <c r="O217" i="64"/>
  <c r="M217" i="64"/>
  <c r="C158" i="64"/>
  <c r="H158" i="64" s="1"/>
  <c r="C83" i="73" l="1"/>
  <c r="C84" i="73"/>
  <c r="C85" i="73"/>
  <c r="C82" i="73"/>
  <c r="H47" i="68"/>
  <c r="H48" i="67"/>
  <c r="H47" i="67"/>
  <c r="C47" i="68"/>
  <c r="C47" i="66"/>
  <c r="C47" i="63"/>
  <c r="U38" i="69" l="1"/>
  <c r="V38" i="69"/>
  <c r="W38" i="69"/>
  <c r="X38" i="69"/>
  <c r="AA38" i="69"/>
  <c r="Y38" i="69"/>
  <c r="Z38" i="69"/>
  <c r="D47" i="68"/>
  <c r="D47" i="67"/>
  <c r="D47" i="66"/>
  <c r="D207" i="64"/>
  <c r="D237" i="64"/>
  <c r="D247" i="64"/>
  <c r="D227" i="64"/>
  <c r="D217" i="64"/>
  <c r="D47" i="63"/>
  <c r="K187" i="64" l="1"/>
  <c r="L187" i="64"/>
  <c r="J187" i="64"/>
  <c r="M46" i="117" l="1"/>
  <c r="N46" i="117"/>
  <c r="O46" i="117"/>
  <c r="J46" i="117"/>
  <c r="E209" i="64" l="1"/>
  <c r="E208" i="64"/>
  <c r="E207" i="64"/>
  <c r="E247" i="64"/>
  <c r="E227" i="64"/>
  <c r="E217" i="64"/>
  <c r="E237" i="64"/>
  <c r="E82" i="72"/>
  <c r="E85" i="72"/>
  <c r="E92" i="72"/>
  <c r="E87" i="72"/>
  <c r="E47" i="67"/>
  <c r="E158" i="64" l="1"/>
  <c r="E157" i="64"/>
  <c r="E127" i="64"/>
  <c r="E117" i="64"/>
  <c r="E108" i="64"/>
  <c r="E167" i="64"/>
  <c r="E177" i="64"/>
  <c r="E187" i="64"/>
  <c r="E197" i="64"/>
  <c r="E107" i="64" l="1"/>
  <c r="C38" i="74" l="1"/>
  <c r="C39" i="74"/>
  <c r="B38" i="74"/>
  <c r="B39" i="74"/>
  <c r="E49" i="116" l="1"/>
  <c r="E48" i="116"/>
  <c r="E47" i="70" l="1"/>
  <c r="F17" i="123" l="1"/>
  <c r="H47" i="70"/>
  <c r="D47" i="65"/>
  <c r="D47" i="112"/>
  <c r="D47" i="58"/>
  <c r="D6" i="123" l="1"/>
  <c r="B17" i="123"/>
  <c r="N84" i="116"/>
  <c r="D47" i="116"/>
  <c r="F53" i="122" s="1"/>
  <c r="N83" i="116"/>
  <c r="B47" i="65"/>
  <c r="B47" i="68"/>
  <c r="B47" i="66"/>
  <c r="B47" i="67"/>
  <c r="B47" i="61"/>
  <c r="B47" i="112"/>
  <c r="B47" i="117"/>
  <c r="B47" i="58"/>
  <c r="L84" i="116" l="1"/>
  <c r="N75" i="116"/>
  <c r="N76" i="116" s="1"/>
  <c r="M81" i="72"/>
  <c r="L83" i="116"/>
  <c r="L75" i="116"/>
  <c r="F39" i="70"/>
  <c r="H39" i="70" s="1"/>
  <c r="F38" i="70"/>
  <c r="F40" i="70"/>
  <c r="F43" i="70"/>
  <c r="F37" i="68"/>
  <c r="F38" i="68"/>
  <c r="F39" i="68"/>
  <c r="F40" i="68"/>
  <c r="F43" i="68"/>
  <c r="F48" i="68"/>
  <c r="F49" i="68"/>
  <c r="F50" i="68"/>
  <c r="F53" i="68"/>
  <c r="F47" i="67"/>
  <c r="F48" i="67"/>
  <c r="F49" i="67"/>
  <c r="F50" i="67"/>
  <c r="F53" i="67"/>
  <c r="F37" i="67"/>
  <c r="F38" i="67"/>
  <c r="F39" i="67"/>
  <c r="F40" i="67"/>
  <c r="F43" i="67"/>
  <c r="F48" i="74"/>
  <c r="F51" i="74"/>
  <c r="F52" i="74"/>
  <c r="F54" i="74"/>
  <c r="F55" i="74"/>
  <c r="F48" i="66"/>
  <c r="F49" i="66"/>
  <c r="F50" i="66"/>
  <c r="F47" i="66" s="1"/>
  <c r="F53" i="66"/>
  <c r="F38" i="66"/>
  <c r="F39" i="66"/>
  <c r="F40" i="66"/>
  <c r="F43" i="66"/>
  <c r="F48" i="65"/>
  <c r="F49" i="65"/>
  <c r="F49" i="74" s="1"/>
  <c r="F50" i="65"/>
  <c r="F50" i="74" s="1"/>
  <c r="F53" i="65"/>
  <c r="F47" i="65" s="1"/>
  <c r="F39" i="65"/>
  <c r="F40" i="65"/>
  <c r="F43" i="65"/>
  <c r="F158" i="64"/>
  <c r="F159" i="64"/>
  <c r="F160" i="64"/>
  <c r="F161" i="64"/>
  <c r="F162" i="64"/>
  <c r="F163" i="64"/>
  <c r="F164" i="64"/>
  <c r="F165" i="64"/>
  <c r="F157" i="64"/>
  <c r="F177" i="64"/>
  <c r="F178" i="64"/>
  <c r="F179" i="64"/>
  <c r="F180" i="64"/>
  <c r="F183" i="64"/>
  <c r="F173" i="64"/>
  <c r="F170" i="64"/>
  <c r="F167" i="64"/>
  <c r="F37" i="66" l="1"/>
  <c r="F47" i="74"/>
  <c r="O60" i="74"/>
  <c r="O59" i="74" s="1"/>
  <c r="F53" i="74"/>
  <c r="D53" i="122"/>
  <c r="L82" i="116"/>
  <c r="K52" i="116"/>
  <c r="K81" i="72"/>
  <c r="L76" i="116"/>
  <c r="F37" i="70"/>
  <c r="H38" i="70"/>
  <c r="O28" i="74"/>
  <c r="O29" i="74" s="1"/>
  <c r="O49" i="74"/>
  <c r="O50" i="74" s="1"/>
  <c r="F47" i="68"/>
  <c r="H37" i="70" l="1"/>
  <c r="F52" i="72"/>
  <c r="F67" i="72"/>
  <c r="C47" i="112"/>
  <c r="C47" i="61"/>
  <c r="C47" i="117"/>
  <c r="C47" i="67"/>
  <c r="M84" i="116" l="1"/>
  <c r="C47" i="116"/>
  <c r="D24" i="123"/>
  <c r="K46" i="117"/>
  <c r="D92" i="73"/>
  <c r="E87" i="73"/>
  <c r="E82" i="73" s="1"/>
  <c r="D87" i="73"/>
  <c r="F85" i="73"/>
  <c r="E85" i="73"/>
  <c r="D85" i="73"/>
  <c r="F84" i="73"/>
  <c r="E84" i="73"/>
  <c r="D84" i="73"/>
  <c r="F83" i="73"/>
  <c r="E83" i="73"/>
  <c r="D83" i="73"/>
  <c r="F82" i="73"/>
  <c r="L81" i="72" l="1"/>
  <c r="D82" i="73"/>
  <c r="H92" i="73"/>
  <c r="H87" i="73"/>
  <c r="G82" i="73"/>
  <c r="K86" i="73" l="1"/>
  <c r="M86" i="73"/>
  <c r="N86" i="73"/>
  <c r="O86" i="73"/>
  <c r="J86" i="73"/>
  <c r="L86" i="73"/>
  <c r="H82" i="73"/>
  <c r="K82" i="73" l="1"/>
  <c r="M82" i="73"/>
  <c r="L82" i="73"/>
  <c r="O82" i="73"/>
  <c r="N82" i="73"/>
  <c r="J82" i="73"/>
  <c r="D92" i="72"/>
  <c r="D87" i="72"/>
  <c r="D82" i="72" s="1"/>
  <c r="D85" i="72"/>
  <c r="D84" i="72"/>
  <c r="D83" i="72"/>
  <c r="E84" i="72"/>
  <c r="E83" i="72"/>
  <c r="D209" i="64" l="1"/>
  <c r="D208" i="64"/>
  <c r="D47" i="61" l="1"/>
  <c r="D47" i="117"/>
  <c r="L46" i="117" l="1"/>
  <c r="G50" i="63"/>
  <c r="G53" i="63"/>
  <c r="B88" i="119" l="1"/>
  <c r="B89" i="119"/>
  <c r="B87" i="119"/>
  <c r="D37" i="119" l="1"/>
  <c r="D27" i="119"/>
  <c r="D77" i="119"/>
  <c r="D67" i="119"/>
  <c r="D117" i="119"/>
  <c r="D107" i="119"/>
  <c r="D147" i="119"/>
  <c r="H41" i="121" l="1"/>
  <c r="G41" i="121"/>
  <c r="F41" i="121"/>
  <c r="E41" i="121"/>
  <c r="D41" i="121"/>
  <c r="C41" i="121"/>
  <c r="B41" i="121"/>
  <c r="H38" i="121"/>
  <c r="G38" i="121"/>
  <c r="F38" i="121"/>
  <c r="E38" i="121"/>
  <c r="D38" i="121"/>
  <c r="C38" i="121"/>
  <c r="B38" i="121"/>
  <c r="H35" i="121"/>
  <c r="G35" i="121"/>
  <c r="F35" i="121"/>
  <c r="E35" i="121"/>
  <c r="D35" i="121"/>
  <c r="C35" i="121"/>
  <c r="B35" i="121"/>
  <c r="H29" i="121"/>
  <c r="G29" i="121"/>
  <c r="F29" i="121"/>
  <c r="E29" i="121"/>
  <c r="D29" i="121"/>
  <c r="C29" i="121"/>
  <c r="B29" i="121"/>
  <c r="C32" i="121"/>
  <c r="D32" i="121"/>
  <c r="E32" i="121"/>
  <c r="F32" i="121"/>
  <c r="G32" i="121"/>
  <c r="H32" i="121"/>
  <c r="B32" i="121"/>
  <c r="H117" i="121" l="1"/>
  <c r="G117" i="121"/>
  <c r="F117" i="121"/>
  <c r="E117" i="121"/>
  <c r="D117" i="121"/>
  <c r="C117" i="121"/>
  <c r="B117" i="121"/>
  <c r="H114" i="121"/>
  <c r="G114" i="121"/>
  <c r="F114" i="121"/>
  <c r="E114" i="121"/>
  <c r="D114" i="121"/>
  <c r="C114" i="121"/>
  <c r="B114" i="121"/>
  <c r="H111" i="121"/>
  <c r="G111" i="121"/>
  <c r="F111" i="121"/>
  <c r="E111" i="121"/>
  <c r="D111" i="121"/>
  <c r="C111" i="121"/>
  <c r="B111" i="121"/>
  <c r="H105" i="121"/>
  <c r="G105" i="121"/>
  <c r="F105" i="121"/>
  <c r="E105" i="121"/>
  <c r="D105" i="121"/>
  <c r="C105" i="121"/>
  <c r="B105" i="121"/>
  <c r="C108" i="121"/>
  <c r="D108" i="121"/>
  <c r="E108" i="121"/>
  <c r="F108" i="121"/>
  <c r="G108" i="121"/>
  <c r="H108" i="121"/>
  <c r="B108" i="121"/>
  <c r="H143" i="121" l="1"/>
  <c r="G143" i="121"/>
  <c r="F143" i="121"/>
  <c r="E143" i="121"/>
  <c r="D143" i="121"/>
  <c r="C143" i="121"/>
  <c r="B143" i="121"/>
  <c r="H146" i="121"/>
  <c r="G146" i="121"/>
  <c r="F146" i="121"/>
  <c r="E146" i="121"/>
  <c r="D146" i="121"/>
  <c r="C146" i="121"/>
  <c r="B146" i="121"/>
  <c r="B89" i="121" s="1"/>
  <c r="H149" i="121"/>
  <c r="G149" i="121"/>
  <c r="F149" i="121"/>
  <c r="E149" i="121"/>
  <c r="D149" i="121"/>
  <c r="C149" i="121"/>
  <c r="B149" i="121"/>
  <c r="H152" i="121"/>
  <c r="G152" i="121"/>
  <c r="F152" i="121"/>
  <c r="F95" i="121" s="1"/>
  <c r="E152" i="121"/>
  <c r="D152" i="121"/>
  <c r="C152" i="121"/>
  <c r="B152" i="121"/>
  <c r="B95" i="121" s="1"/>
  <c r="C155" i="121"/>
  <c r="D155" i="121"/>
  <c r="E155" i="121"/>
  <c r="F155" i="121"/>
  <c r="G155" i="121"/>
  <c r="H155" i="121"/>
  <c r="B155" i="121"/>
  <c r="H67" i="121"/>
  <c r="G67" i="121"/>
  <c r="F67" i="121"/>
  <c r="E67" i="121"/>
  <c r="D67" i="121"/>
  <c r="C67" i="121"/>
  <c r="B67" i="121"/>
  <c r="B10" i="121" s="1"/>
  <c r="H70" i="121"/>
  <c r="G70" i="121"/>
  <c r="F70" i="121"/>
  <c r="E70" i="121"/>
  <c r="D70" i="121"/>
  <c r="C70" i="121"/>
  <c r="B70" i="121"/>
  <c r="H73" i="121"/>
  <c r="G73" i="121"/>
  <c r="F73" i="121"/>
  <c r="E73" i="121"/>
  <c r="D73" i="121"/>
  <c r="C73" i="121"/>
  <c r="B73" i="121"/>
  <c r="H76" i="121"/>
  <c r="G76" i="121"/>
  <c r="F76" i="121"/>
  <c r="F64" i="121" s="1"/>
  <c r="E76" i="121"/>
  <c r="D76" i="121"/>
  <c r="C76" i="121"/>
  <c r="B76" i="121"/>
  <c r="C79" i="121"/>
  <c r="D79" i="121"/>
  <c r="E79" i="121"/>
  <c r="F79" i="121"/>
  <c r="G79" i="121"/>
  <c r="H79" i="121"/>
  <c r="B79" i="121"/>
  <c r="H219" i="121"/>
  <c r="H216" i="121" s="1"/>
  <c r="G219" i="121"/>
  <c r="F219" i="121"/>
  <c r="E219" i="121"/>
  <c r="D219" i="121"/>
  <c r="C219" i="121"/>
  <c r="B219" i="121"/>
  <c r="B162" i="121" s="1"/>
  <c r="H231" i="121"/>
  <c r="G231" i="121"/>
  <c r="G216" i="121" s="1"/>
  <c r="F231" i="121"/>
  <c r="E231" i="121"/>
  <c r="D231" i="121"/>
  <c r="C231" i="121"/>
  <c r="B231" i="121"/>
  <c r="H222" i="121"/>
  <c r="G222" i="121"/>
  <c r="F222" i="121"/>
  <c r="E222" i="121"/>
  <c r="D222" i="121"/>
  <c r="C222" i="121"/>
  <c r="C216" i="121" s="1"/>
  <c r="B222" i="121"/>
  <c r="H225" i="121"/>
  <c r="G225" i="121"/>
  <c r="F225" i="121"/>
  <c r="E225" i="121"/>
  <c r="E216" i="121" s="1"/>
  <c r="D225" i="121"/>
  <c r="C225" i="121"/>
  <c r="B225" i="121"/>
  <c r="G228" i="121"/>
  <c r="H228" i="121"/>
  <c r="B228" i="121"/>
  <c r="C228" i="121"/>
  <c r="D228" i="121"/>
  <c r="E228" i="121"/>
  <c r="F228" i="121"/>
  <c r="F216" i="121" s="1"/>
  <c r="H193" i="121"/>
  <c r="G193" i="121"/>
  <c r="F193" i="121"/>
  <c r="E193" i="121"/>
  <c r="D193" i="121"/>
  <c r="C193" i="121"/>
  <c r="B193" i="121"/>
  <c r="H181" i="121"/>
  <c r="G181" i="121"/>
  <c r="F181" i="121"/>
  <c r="F162" i="121" s="1"/>
  <c r="E181" i="121"/>
  <c r="D181" i="121"/>
  <c r="C181" i="121"/>
  <c r="B181" i="121"/>
  <c r="H184" i="121"/>
  <c r="G184" i="121"/>
  <c r="F184" i="121"/>
  <c r="E184" i="121"/>
  <c r="D184" i="121"/>
  <c r="C184" i="121"/>
  <c r="B184" i="121"/>
  <c r="H187" i="121"/>
  <c r="G187" i="121"/>
  <c r="F187" i="121"/>
  <c r="F168" i="121" s="1"/>
  <c r="E187" i="121"/>
  <c r="D187" i="121"/>
  <c r="C187" i="121"/>
  <c r="B187" i="121"/>
  <c r="B190" i="121"/>
  <c r="C190" i="121"/>
  <c r="D190" i="121"/>
  <c r="E190" i="121"/>
  <c r="G190" i="121"/>
  <c r="H190" i="121"/>
  <c r="F190" i="121"/>
  <c r="C250" i="121"/>
  <c r="D250" i="121"/>
  <c r="E250" i="121"/>
  <c r="F250" i="121"/>
  <c r="G250" i="121"/>
  <c r="H250" i="121"/>
  <c r="C251" i="121"/>
  <c r="D251" i="121"/>
  <c r="E251" i="121"/>
  <c r="F251" i="121"/>
  <c r="G251" i="121"/>
  <c r="H251" i="121"/>
  <c r="C252" i="121"/>
  <c r="D252" i="121"/>
  <c r="E252" i="121"/>
  <c r="F252" i="121"/>
  <c r="G252" i="121"/>
  <c r="H252" i="121"/>
  <c r="B251" i="121"/>
  <c r="B252" i="121"/>
  <c r="B250" i="121"/>
  <c r="C266" i="121"/>
  <c r="D266" i="121"/>
  <c r="E266" i="121"/>
  <c r="F266" i="121"/>
  <c r="G266" i="121"/>
  <c r="H266" i="121"/>
  <c r="B266" i="121"/>
  <c r="C255" i="121"/>
  <c r="D255" i="121"/>
  <c r="E255" i="121"/>
  <c r="E236" i="121" s="1"/>
  <c r="F255" i="121"/>
  <c r="G255" i="121"/>
  <c r="H255" i="121"/>
  <c r="C256" i="121"/>
  <c r="D256" i="121"/>
  <c r="E256" i="121"/>
  <c r="F256" i="121"/>
  <c r="G256" i="121"/>
  <c r="H256" i="121"/>
  <c r="B255" i="121"/>
  <c r="B256" i="121"/>
  <c r="D216" i="121"/>
  <c r="H269" i="121"/>
  <c r="G269" i="121"/>
  <c r="F269" i="121"/>
  <c r="E269" i="121"/>
  <c r="D269" i="121"/>
  <c r="C269" i="121"/>
  <c r="B269" i="121"/>
  <c r="C274" i="121"/>
  <c r="D274" i="121"/>
  <c r="E274" i="121"/>
  <c r="F274" i="121"/>
  <c r="G274" i="121"/>
  <c r="H274" i="121"/>
  <c r="C275" i="121"/>
  <c r="C237" i="121" s="1"/>
  <c r="D275" i="121"/>
  <c r="E275" i="121"/>
  <c r="F275" i="121"/>
  <c r="G275" i="121"/>
  <c r="H275" i="121"/>
  <c r="B274" i="121"/>
  <c r="B275" i="121"/>
  <c r="B273" i="121"/>
  <c r="H288" i="121"/>
  <c r="H273" i="121" s="1"/>
  <c r="G288" i="121"/>
  <c r="G273" i="121" s="1"/>
  <c r="F288" i="121"/>
  <c r="F273" i="121" s="1"/>
  <c r="E288" i="121"/>
  <c r="E273" i="121" s="1"/>
  <c r="D288" i="121"/>
  <c r="D273" i="121" s="1"/>
  <c r="C288" i="121"/>
  <c r="C273" i="121" s="1"/>
  <c r="B288" i="121"/>
  <c r="C293" i="121"/>
  <c r="D293" i="121"/>
  <c r="E293" i="121"/>
  <c r="F293" i="121"/>
  <c r="G293" i="121"/>
  <c r="H293" i="121"/>
  <c r="C294" i="121"/>
  <c r="D294" i="121"/>
  <c r="E294" i="121"/>
  <c r="F294" i="121"/>
  <c r="G294" i="121"/>
  <c r="H294" i="121"/>
  <c r="B293" i="121"/>
  <c r="B294" i="121"/>
  <c r="H307" i="121"/>
  <c r="G307" i="121"/>
  <c r="F307" i="121"/>
  <c r="E307" i="121"/>
  <c r="D307" i="121"/>
  <c r="C307" i="121"/>
  <c r="B307" i="121"/>
  <c r="H295" i="121"/>
  <c r="G295" i="121"/>
  <c r="F295" i="121"/>
  <c r="E295" i="121"/>
  <c r="D295" i="121"/>
  <c r="C295" i="121"/>
  <c r="B295" i="121"/>
  <c r="H298" i="121"/>
  <c r="G298" i="121"/>
  <c r="F298" i="121"/>
  <c r="E298" i="121"/>
  <c r="D298" i="121"/>
  <c r="C298" i="121"/>
  <c r="B298" i="121"/>
  <c r="H301" i="121"/>
  <c r="G301" i="121"/>
  <c r="F301" i="121"/>
  <c r="E301" i="121"/>
  <c r="D301" i="121"/>
  <c r="C301" i="121"/>
  <c r="B301" i="121"/>
  <c r="B304" i="121"/>
  <c r="C304" i="121"/>
  <c r="D304" i="121"/>
  <c r="E304" i="121"/>
  <c r="G304" i="121"/>
  <c r="H304" i="121"/>
  <c r="F304" i="121"/>
  <c r="H328" i="121"/>
  <c r="G328" i="121"/>
  <c r="F328" i="121"/>
  <c r="E328" i="121"/>
  <c r="D328" i="121"/>
  <c r="C328" i="121"/>
  <c r="B328" i="121"/>
  <c r="H327" i="121"/>
  <c r="G327" i="121"/>
  <c r="F327" i="121"/>
  <c r="E327" i="121"/>
  <c r="D327" i="121"/>
  <c r="C327" i="121"/>
  <c r="B327" i="121"/>
  <c r="H326" i="121"/>
  <c r="G326" i="121"/>
  <c r="F326" i="121"/>
  <c r="E326" i="121"/>
  <c r="D326" i="121"/>
  <c r="C326" i="121"/>
  <c r="B326" i="121"/>
  <c r="H325" i="121"/>
  <c r="G325" i="121"/>
  <c r="F325" i="121"/>
  <c r="E325" i="121"/>
  <c r="D325" i="121"/>
  <c r="C325" i="121"/>
  <c r="B325" i="121"/>
  <c r="H324" i="121"/>
  <c r="G324" i="121"/>
  <c r="F324" i="121"/>
  <c r="E324" i="121"/>
  <c r="D324" i="121"/>
  <c r="C324" i="121"/>
  <c r="B324" i="121"/>
  <c r="H323" i="121"/>
  <c r="G323" i="121"/>
  <c r="F323" i="121"/>
  <c r="E323" i="121"/>
  <c r="D323" i="121"/>
  <c r="C323" i="121"/>
  <c r="B323" i="121"/>
  <c r="H322" i="121"/>
  <c r="G322" i="121"/>
  <c r="F322" i="121"/>
  <c r="E322" i="121"/>
  <c r="D322" i="121"/>
  <c r="C322" i="121"/>
  <c r="B322" i="121"/>
  <c r="H321" i="121"/>
  <c r="G321" i="121"/>
  <c r="F321" i="121"/>
  <c r="E321" i="121"/>
  <c r="D321" i="121"/>
  <c r="C321" i="121"/>
  <c r="B321" i="121"/>
  <c r="H320" i="121"/>
  <c r="G320" i="121"/>
  <c r="F320" i="121"/>
  <c r="E320" i="121"/>
  <c r="D320" i="121"/>
  <c r="C320" i="121"/>
  <c r="B320" i="121"/>
  <c r="H319" i="121"/>
  <c r="G319" i="121"/>
  <c r="F319" i="121"/>
  <c r="E319" i="121"/>
  <c r="D319" i="121"/>
  <c r="C319" i="121"/>
  <c r="B319" i="121"/>
  <c r="H318" i="121"/>
  <c r="G318" i="121"/>
  <c r="F318" i="121"/>
  <c r="E318" i="121"/>
  <c r="D318" i="121"/>
  <c r="C318" i="121"/>
  <c r="B318" i="121"/>
  <c r="H317" i="121"/>
  <c r="G317" i="121"/>
  <c r="F317" i="121"/>
  <c r="E317" i="121"/>
  <c r="D317" i="121"/>
  <c r="C317" i="121"/>
  <c r="B317" i="121"/>
  <c r="H316" i="121"/>
  <c r="G316" i="121"/>
  <c r="F316" i="121"/>
  <c r="E316" i="121"/>
  <c r="D316" i="121"/>
  <c r="C316" i="121"/>
  <c r="B316" i="121"/>
  <c r="H315" i="121"/>
  <c r="G315" i="121"/>
  <c r="F315" i="121"/>
  <c r="E315" i="121"/>
  <c r="D315" i="121"/>
  <c r="C315" i="121"/>
  <c r="B315" i="121"/>
  <c r="H314" i="121"/>
  <c r="G314" i="121"/>
  <c r="F314" i="121"/>
  <c r="E314" i="121"/>
  <c r="D314" i="121"/>
  <c r="C314" i="121"/>
  <c r="B314" i="121"/>
  <c r="H370" i="121"/>
  <c r="G370" i="121"/>
  <c r="F370" i="121"/>
  <c r="E370" i="121"/>
  <c r="D370" i="121"/>
  <c r="C370" i="121"/>
  <c r="B370" i="121"/>
  <c r="H369" i="121"/>
  <c r="G369" i="121"/>
  <c r="F369" i="121"/>
  <c r="E369" i="121"/>
  <c r="D369" i="121"/>
  <c r="C369" i="121"/>
  <c r="B369" i="121"/>
  <c r="H368" i="121"/>
  <c r="G368" i="121"/>
  <c r="F368" i="121"/>
  <c r="E368" i="121"/>
  <c r="D368" i="121"/>
  <c r="C368" i="121"/>
  <c r="B368" i="121"/>
  <c r="H176" i="121"/>
  <c r="G176" i="121"/>
  <c r="F176" i="121"/>
  <c r="E176" i="121"/>
  <c r="D176" i="121"/>
  <c r="C176" i="121"/>
  <c r="B176" i="121"/>
  <c r="H175" i="121"/>
  <c r="G175" i="121"/>
  <c r="F175" i="121"/>
  <c r="E175" i="121"/>
  <c r="D175" i="121"/>
  <c r="C175" i="121"/>
  <c r="B175" i="121"/>
  <c r="H174" i="121"/>
  <c r="G174" i="121"/>
  <c r="F174" i="121"/>
  <c r="E174" i="121"/>
  <c r="D174" i="121"/>
  <c r="C174" i="121"/>
  <c r="B174" i="121"/>
  <c r="H173" i="121"/>
  <c r="G173" i="121"/>
  <c r="F173" i="121"/>
  <c r="E173" i="121"/>
  <c r="D173" i="121"/>
  <c r="C173" i="121"/>
  <c r="B173" i="121"/>
  <c r="H172" i="121"/>
  <c r="G172" i="121"/>
  <c r="F172" i="121"/>
  <c r="E172" i="121"/>
  <c r="D172" i="121"/>
  <c r="C172" i="121"/>
  <c r="B172" i="121"/>
  <c r="H171" i="121"/>
  <c r="G171" i="121"/>
  <c r="F171" i="121"/>
  <c r="E171" i="121"/>
  <c r="D171" i="121"/>
  <c r="C171" i="121"/>
  <c r="B171" i="121"/>
  <c r="H170" i="121"/>
  <c r="G170" i="121"/>
  <c r="F170" i="121"/>
  <c r="E170" i="121"/>
  <c r="D170" i="121"/>
  <c r="C170" i="121"/>
  <c r="B170" i="121"/>
  <c r="H169" i="121"/>
  <c r="G169" i="121"/>
  <c r="F169" i="121"/>
  <c r="E169" i="121"/>
  <c r="D169" i="121"/>
  <c r="C169" i="121"/>
  <c r="B169" i="121"/>
  <c r="H168" i="121"/>
  <c r="G168" i="121"/>
  <c r="E168" i="121"/>
  <c r="D168" i="121"/>
  <c r="C168" i="121"/>
  <c r="B168" i="121"/>
  <c r="H167" i="121"/>
  <c r="G167" i="121"/>
  <c r="F167" i="121"/>
  <c r="E167" i="121"/>
  <c r="D167" i="121"/>
  <c r="C167" i="121"/>
  <c r="B167" i="121"/>
  <c r="H166" i="121"/>
  <c r="G166" i="121"/>
  <c r="F166" i="121"/>
  <c r="E166" i="121"/>
  <c r="D166" i="121"/>
  <c r="C166" i="121"/>
  <c r="B166" i="121"/>
  <c r="H165" i="121"/>
  <c r="G165" i="121"/>
  <c r="F165" i="121"/>
  <c r="E165" i="121"/>
  <c r="D165" i="121"/>
  <c r="C165" i="121"/>
  <c r="H164" i="121"/>
  <c r="G164" i="121"/>
  <c r="F164" i="121"/>
  <c r="E164" i="121"/>
  <c r="D164" i="121"/>
  <c r="C164" i="121"/>
  <c r="B164" i="121"/>
  <c r="H163" i="121"/>
  <c r="G163" i="121"/>
  <c r="F163" i="121"/>
  <c r="E163" i="121"/>
  <c r="D163" i="121"/>
  <c r="C163" i="121"/>
  <c r="B163" i="121"/>
  <c r="H162" i="121"/>
  <c r="G162" i="121"/>
  <c r="E162" i="121"/>
  <c r="D162" i="121"/>
  <c r="C162" i="121"/>
  <c r="H218" i="121"/>
  <c r="G218" i="121"/>
  <c r="F218" i="121"/>
  <c r="E218" i="121"/>
  <c r="D218" i="121"/>
  <c r="C218" i="121"/>
  <c r="B218" i="121"/>
  <c r="H217" i="121"/>
  <c r="G217" i="121"/>
  <c r="F217" i="121"/>
  <c r="E217" i="121"/>
  <c r="D217" i="121"/>
  <c r="C217" i="121"/>
  <c r="B217" i="121"/>
  <c r="H100" i="121"/>
  <c r="G100" i="121"/>
  <c r="F100" i="121"/>
  <c r="E100" i="121"/>
  <c r="D100" i="121"/>
  <c r="C100" i="121"/>
  <c r="B100" i="121"/>
  <c r="H99" i="121"/>
  <c r="G99" i="121"/>
  <c r="F99" i="121"/>
  <c r="E99" i="121"/>
  <c r="D99" i="121"/>
  <c r="C99" i="121"/>
  <c r="B99" i="121"/>
  <c r="H98" i="121"/>
  <c r="G98" i="121"/>
  <c r="F98" i="121"/>
  <c r="E98" i="121"/>
  <c r="D98" i="121"/>
  <c r="C98" i="121"/>
  <c r="B98" i="121"/>
  <c r="H97" i="121"/>
  <c r="G97" i="121"/>
  <c r="F97" i="121"/>
  <c r="E97" i="121"/>
  <c r="D97" i="121"/>
  <c r="C97" i="121"/>
  <c r="B97" i="121"/>
  <c r="H96" i="121"/>
  <c r="G96" i="121"/>
  <c r="F96" i="121"/>
  <c r="E96" i="121"/>
  <c r="D96" i="121"/>
  <c r="C96" i="121"/>
  <c r="B96" i="121"/>
  <c r="H95" i="121"/>
  <c r="G95" i="121"/>
  <c r="E95" i="121"/>
  <c r="D95" i="121"/>
  <c r="C95" i="121"/>
  <c r="H94" i="121"/>
  <c r="G94" i="121"/>
  <c r="F94" i="121"/>
  <c r="E94" i="121"/>
  <c r="D94" i="121"/>
  <c r="C94" i="121"/>
  <c r="B94" i="121"/>
  <c r="H93" i="121"/>
  <c r="G93" i="121"/>
  <c r="F93" i="121"/>
  <c r="E93" i="121"/>
  <c r="D93" i="121"/>
  <c r="C93" i="121"/>
  <c r="B93" i="121"/>
  <c r="H92" i="121"/>
  <c r="G92" i="121"/>
  <c r="F92" i="121"/>
  <c r="E92" i="121"/>
  <c r="D92" i="121"/>
  <c r="C92" i="121"/>
  <c r="B92" i="121"/>
  <c r="H91" i="121"/>
  <c r="G91" i="121"/>
  <c r="F91" i="121"/>
  <c r="E91" i="121"/>
  <c r="D91" i="121"/>
  <c r="C91" i="121"/>
  <c r="B91" i="121"/>
  <c r="H90" i="121"/>
  <c r="G90" i="121"/>
  <c r="F90" i="121"/>
  <c r="E90" i="121"/>
  <c r="D90" i="121"/>
  <c r="C90" i="121"/>
  <c r="B90" i="121"/>
  <c r="H89" i="121"/>
  <c r="G89" i="121"/>
  <c r="F89" i="121"/>
  <c r="E89" i="121"/>
  <c r="D89" i="121"/>
  <c r="C89" i="121"/>
  <c r="H88" i="121"/>
  <c r="G88" i="121"/>
  <c r="F88" i="121"/>
  <c r="E88" i="121"/>
  <c r="D88" i="121"/>
  <c r="C88" i="121"/>
  <c r="B88" i="121"/>
  <c r="H87" i="121"/>
  <c r="G87" i="121"/>
  <c r="F87" i="121"/>
  <c r="E87" i="121"/>
  <c r="D87" i="121"/>
  <c r="C87" i="121"/>
  <c r="B87" i="121"/>
  <c r="H86" i="121"/>
  <c r="G86" i="121"/>
  <c r="F86" i="121"/>
  <c r="E86" i="121"/>
  <c r="D86" i="121"/>
  <c r="C86" i="121"/>
  <c r="B86" i="121"/>
  <c r="H142" i="121"/>
  <c r="G142" i="121"/>
  <c r="F142" i="121"/>
  <c r="E142" i="121"/>
  <c r="D142" i="121"/>
  <c r="C142" i="121"/>
  <c r="B142" i="121"/>
  <c r="H141" i="121"/>
  <c r="G141" i="121"/>
  <c r="F141" i="121"/>
  <c r="E141" i="121"/>
  <c r="D141" i="121"/>
  <c r="C141" i="121"/>
  <c r="B141" i="121"/>
  <c r="H140" i="121"/>
  <c r="G140" i="121"/>
  <c r="E140" i="121"/>
  <c r="D140" i="121"/>
  <c r="C140" i="121"/>
  <c r="C10" i="121"/>
  <c r="D10" i="121"/>
  <c r="E10" i="121"/>
  <c r="F10" i="121"/>
  <c r="G10" i="121"/>
  <c r="H10" i="121"/>
  <c r="B11" i="121"/>
  <c r="C11" i="121"/>
  <c r="D11" i="121"/>
  <c r="E11" i="121"/>
  <c r="F11" i="121"/>
  <c r="G11" i="121"/>
  <c r="H11" i="121"/>
  <c r="B12" i="121"/>
  <c r="C12" i="121"/>
  <c r="D12" i="121"/>
  <c r="E12" i="121"/>
  <c r="F12" i="121"/>
  <c r="G12" i="121"/>
  <c r="H12" i="121"/>
  <c r="B13" i="121"/>
  <c r="C13" i="121"/>
  <c r="D13" i="121"/>
  <c r="E13" i="121"/>
  <c r="F13" i="121"/>
  <c r="G13" i="121"/>
  <c r="H13" i="121"/>
  <c r="B14" i="121"/>
  <c r="C14" i="121"/>
  <c r="D14" i="121"/>
  <c r="E14" i="121"/>
  <c r="F14" i="121"/>
  <c r="G14" i="121"/>
  <c r="H14" i="121"/>
  <c r="B15" i="121"/>
  <c r="C15" i="121"/>
  <c r="D15" i="121"/>
  <c r="E15" i="121"/>
  <c r="F15" i="121"/>
  <c r="G15" i="121"/>
  <c r="H15" i="121"/>
  <c r="B16" i="121"/>
  <c r="C16" i="121"/>
  <c r="D16" i="121"/>
  <c r="E16" i="121"/>
  <c r="F16" i="121"/>
  <c r="G16" i="121"/>
  <c r="H16" i="121"/>
  <c r="B17" i="121"/>
  <c r="C17" i="121"/>
  <c r="D17" i="121"/>
  <c r="E17" i="121"/>
  <c r="F17" i="121"/>
  <c r="G17" i="121"/>
  <c r="H17" i="121"/>
  <c r="B18" i="121"/>
  <c r="C18" i="121"/>
  <c r="D18" i="121"/>
  <c r="E18" i="121"/>
  <c r="F18" i="121"/>
  <c r="G18" i="121"/>
  <c r="H18" i="121"/>
  <c r="B19" i="121"/>
  <c r="C19" i="121"/>
  <c r="D19" i="121"/>
  <c r="E19" i="121"/>
  <c r="G19" i="121"/>
  <c r="H19" i="121"/>
  <c r="B20" i="121"/>
  <c r="C20" i="121"/>
  <c r="D20" i="121"/>
  <c r="E20" i="121"/>
  <c r="F20" i="121"/>
  <c r="G20" i="121"/>
  <c r="H20" i="121"/>
  <c r="B21" i="121"/>
  <c r="C21" i="121"/>
  <c r="D21" i="121"/>
  <c r="E21" i="121"/>
  <c r="F21" i="121"/>
  <c r="G21" i="121"/>
  <c r="H21" i="121"/>
  <c r="B22" i="121"/>
  <c r="C22" i="121"/>
  <c r="D22" i="121"/>
  <c r="E22" i="121"/>
  <c r="F22" i="121"/>
  <c r="G22" i="121"/>
  <c r="H22" i="121"/>
  <c r="B23" i="121"/>
  <c r="C23" i="121"/>
  <c r="D23" i="121"/>
  <c r="E23" i="121"/>
  <c r="F23" i="121"/>
  <c r="G23" i="121"/>
  <c r="H23" i="121"/>
  <c r="B24" i="121"/>
  <c r="C24" i="121"/>
  <c r="D24" i="121"/>
  <c r="E24" i="121"/>
  <c r="F24" i="121"/>
  <c r="G24" i="121"/>
  <c r="H24" i="121"/>
  <c r="H66" i="121"/>
  <c r="G66" i="121"/>
  <c r="F66" i="121"/>
  <c r="E66" i="121"/>
  <c r="D66" i="121"/>
  <c r="C66" i="121"/>
  <c r="B66" i="121"/>
  <c r="H65" i="121"/>
  <c r="G65" i="121"/>
  <c r="F65" i="121"/>
  <c r="E65" i="121"/>
  <c r="D65" i="121"/>
  <c r="C65" i="121"/>
  <c r="B65" i="121"/>
  <c r="H64" i="121"/>
  <c r="G64" i="121"/>
  <c r="E64" i="121"/>
  <c r="D64" i="121"/>
  <c r="C64" i="121"/>
  <c r="B64" i="121"/>
  <c r="H247" i="121"/>
  <c r="G247" i="121"/>
  <c r="F247" i="121"/>
  <c r="E247" i="121"/>
  <c r="D247" i="121"/>
  <c r="B263" i="121"/>
  <c r="B244" i="121" s="1"/>
  <c r="C263" i="121"/>
  <c r="C244" i="121" s="1"/>
  <c r="D263" i="121"/>
  <c r="D244" i="121" s="1"/>
  <c r="E263" i="121"/>
  <c r="E244" i="121" s="1"/>
  <c r="G263" i="121"/>
  <c r="G244" i="121" s="1"/>
  <c r="H263" i="121"/>
  <c r="H244" i="121" s="1"/>
  <c r="F263" i="121"/>
  <c r="F260" i="121"/>
  <c r="F241" i="121" s="1"/>
  <c r="B260" i="121"/>
  <c r="B241" i="121" s="1"/>
  <c r="C260" i="121"/>
  <c r="C241" i="121" s="1"/>
  <c r="D260" i="121"/>
  <c r="D241" i="121" s="1"/>
  <c r="E260" i="121"/>
  <c r="E241" i="121" s="1"/>
  <c r="G260" i="121"/>
  <c r="G241" i="121" s="1"/>
  <c r="H260" i="121"/>
  <c r="H241" i="121" s="1"/>
  <c r="B257" i="121"/>
  <c r="B254" i="121" s="1"/>
  <c r="C257" i="121"/>
  <c r="C238" i="121" s="1"/>
  <c r="D257" i="121"/>
  <c r="D238" i="121" s="1"/>
  <c r="E257" i="121"/>
  <c r="E238" i="121" s="1"/>
  <c r="G257" i="121"/>
  <c r="H257" i="121"/>
  <c r="H238" i="121" s="1"/>
  <c r="F257" i="121"/>
  <c r="F238" i="121" s="1"/>
  <c r="H351" i="121"/>
  <c r="G351" i="121"/>
  <c r="F351" i="121"/>
  <c r="E351" i="121"/>
  <c r="D351" i="121"/>
  <c r="C351" i="121"/>
  <c r="B351" i="121"/>
  <c r="H350" i="121"/>
  <c r="G350" i="121"/>
  <c r="F350" i="121"/>
  <c r="E350" i="121"/>
  <c r="D350" i="121"/>
  <c r="C350" i="121"/>
  <c r="B350" i="121"/>
  <c r="H349" i="121"/>
  <c r="G349" i="121"/>
  <c r="F349" i="121"/>
  <c r="E349" i="121"/>
  <c r="D349" i="121"/>
  <c r="C349" i="121"/>
  <c r="B349" i="121"/>
  <c r="H332" i="121"/>
  <c r="G332" i="121"/>
  <c r="F332" i="121"/>
  <c r="F313" i="121" s="1"/>
  <c r="E332" i="121"/>
  <c r="D332" i="121"/>
  <c r="C332" i="121"/>
  <c r="B332" i="121"/>
  <c r="H331" i="121"/>
  <c r="G331" i="121"/>
  <c r="F331" i="121"/>
  <c r="E331" i="121"/>
  <c r="E312" i="121" s="1"/>
  <c r="D331" i="121"/>
  <c r="C331" i="121"/>
  <c r="B331" i="121"/>
  <c r="H330" i="121"/>
  <c r="G330" i="121"/>
  <c r="F330" i="121"/>
  <c r="E330" i="121"/>
  <c r="D330" i="121"/>
  <c r="D311" i="121" s="1"/>
  <c r="C330" i="121"/>
  <c r="B330" i="121"/>
  <c r="H249" i="121"/>
  <c r="G249" i="121"/>
  <c r="F249" i="121"/>
  <c r="E249" i="121"/>
  <c r="D249" i="121"/>
  <c r="C249" i="121"/>
  <c r="B249" i="121"/>
  <c r="H248" i="121"/>
  <c r="G248" i="121"/>
  <c r="F248" i="121"/>
  <c r="E248" i="121"/>
  <c r="D248" i="121"/>
  <c r="C248" i="121"/>
  <c r="B248" i="121"/>
  <c r="C247" i="121"/>
  <c r="H246" i="121"/>
  <c r="G246" i="121"/>
  <c r="F246" i="121"/>
  <c r="E246" i="121"/>
  <c r="D246" i="121"/>
  <c r="C246" i="121"/>
  <c r="B246" i="121"/>
  <c r="H245" i="121"/>
  <c r="G245" i="121"/>
  <c r="F245" i="121"/>
  <c r="E245" i="121"/>
  <c r="D245" i="121"/>
  <c r="C245" i="121"/>
  <c r="B245" i="121"/>
  <c r="F244" i="121"/>
  <c r="H243" i="121"/>
  <c r="G243" i="121"/>
  <c r="F243" i="121"/>
  <c r="E243" i="121"/>
  <c r="D243" i="121"/>
  <c r="C243" i="121"/>
  <c r="B243" i="121"/>
  <c r="H242" i="121"/>
  <c r="G242" i="121"/>
  <c r="F242" i="121"/>
  <c r="E242" i="121"/>
  <c r="D242" i="121"/>
  <c r="C242" i="121"/>
  <c r="B242" i="121"/>
  <c r="H240" i="121"/>
  <c r="G240" i="121"/>
  <c r="F240" i="121"/>
  <c r="E240" i="121"/>
  <c r="D240" i="121"/>
  <c r="C240" i="121"/>
  <c r="B240" i="121"/>
  <c r="H239" i="121"/>
  <c r="G239" i="121"/>
  <c r="F239" i="121"/>
  <c r="E239" i="121"/>
  <c r="D239" i="121"/>
  <c r="C239" i="121"/>
  <c r="B239" i="121"/>
  <c r="B238" i="121"/>
  <c r="H199" i="121"/>
  <c r="G199" i="121"/>
  <c r="F199" i="121"/>
  <c r="E199" i="121"/>
  <c r="D199" i="121"/>
  <c r="C199" i="121"/>
  <c r="B199" i="121"/>
  <c r="H198" i="121"/>
  <c r="G198" i="121"/>
  <c r="F198" i="121"/>
  <c r="E198" i="121"/>
  <c r="D198" i="121"/>
  <c r="C198" i="121"/>
  <c r="B198" i="121"/>
  <c r="H197" i="121"/>
  <c r="G197" i="121"/>
  <c r="F197" i="121"/>
  <c r="E197" i="121"/>
  <c r="D197" i="121"/>
  <c r="C197" i="121"/>
  <c r="B197" i="121"/>
  <c r="H180" i="121"/>
  <c r="G180" i="121"/>
  <c r="F180" i="121"/>
  <c r="E180" i="121"/>
  <c r="D180" i="121"/>
  <c r="C180" i="121"/>
  <c r="B180" i="121"/>
  <c r="H179" i="121"/>
  <c r="G179" i="121"/>
  <c r="F179" i="121"/>
  <c r="E179" i="121"/>
  <c r="D179" i="121"/>
  <c r="C179" i="121"/>
  <c r="B179" i="121"/>
  <c r="H178" i="121"/>
  <c r="G178" i="121"/>
  <c r="E178" i="121"/>
  <c r="D178" i="121"/>
  <c r="C178" i="121"/>
  <c r="B178" i="121"/>
  <c r="H123" i="121"/>
  <c r="G123" i="121"/>
  <c r="F123" i="121"/>
  <c r="E123" i="121"/>
  <c r="D123" i="121"/>
  <c r="C123" i="121"/>
  <c r="B123" i="121"/>
  <c r="H122" i="121"/>
  <c r="G122" i="121"/>
  <c r="F122" i="121"/>
  <c r="E122" i="121"/>
  <c r="D122" i="121"/>
  <c r="C122" i="121"/>
  <c r="B122" i="121"/>
  <c r="H121" i="121"/>
  <c r="G121" i="121"/>
  <c r="F121" i="121"/>
  <c r="E121" i="121"/>
  <c r="D121" i="121"/>
  <c r="C121" i="121"/>
  <c r="B121" i="121"/>
  <c r="H104" i="121"/>
  <c r="G104" i="121"/>
  <c r="F104" i="121"/>
  <c r="E104" i="121"/>
  <c r="D104" i="121"/>
  <c r="C104" i="121"/>
  <c r="B104" i="121"/>
  <c r="H103" i="121"/>
  <c r="G103" i="121"/>
  <c r="F103" i="121"/>
  <c r="E103" i="121"/>
  <c r="D103" i="121"/>
  <c r="C103" i="121"/>
  <c r="B103" i="121"/>
  <c r="H102" i="121"/>
  <c r="G102" i="121"/>
  <c r="F102" i="121"/>
  <c r="E102" i="121"/>
  <c r="D102" i="121"/>
  <c r="C102" i="121"/>
  <c r="B102" i="121"/>
  <c r="H47" i="121"/>
  <c r="G47" i="121"/>
  <c r="F47" i="121"/>
  <c r="E47" i="121"/>
  <c r="D47" i="121"/>
  <c r="C47" i="121"/>
  <c r="B47" i="121"/>
  <c r="H46" i="121"/>
  <c r="G46" i="121"/>
  <c r="F46" i="121"/>
  <c r="E46" i="121"/>
  <c r="D46" i="121"/>
  <c r="C46" i="121"/>
  <c r="B46" i="121"/>
  <c r="H45" i="121"/>
  <c r="G45" i="121"/>
  <c r="F45" i="121"/>
  <c r="E45" i="121"/>
  <c r="D45" i="121"/>
  <c r="C45" i="121"/>
  <c r="B45" i="121"/>
  <c r="H28" i="121"/>
  <c r="G28" i="121"/>
  <c r="F28" i="121"/>
  <c r="E28" i="121"/>
  <c r="D28" i="121"/>
  <c r="C28" i="121"/>
  <c r="B28" i="121"/>
  <c r="H27" i="121"/>
  <c r="G27" i="121"/>
  <c r="F27" i="121"/>
  <c r="E27" i="121"/>
  <c r="D27" i="121"/>
  <c r="C27" i="121"/>
  <c r="B27" i="121"/>
  <c r="H26" i="121"/>
  <c r="G26" i="121"/>
  <c r="F26" i="121"/>
  <c r="E26" i="121"/>
  <c r="D26" i="121"/>
  <c r="C26" i="121"/>
  <c r="B26" i="121"/>
  <c r="G175" i="119"/>
  <c r="F175" i="119"/>
  <c r="E175" i="119"/>
  <c r="D175" i="119"/>
  <c r="C175" i="119"/>
  <c r="B175" i="119"/>
  <c r="G174" i="119"/>
  <c r="F174" i="119"/>
  <c r="E174" i="119"/>
  <c r="D174" i="119"/>
  <c r="C174" i="119"/>
  <c r="B174" i="119"/>
  <c r="G172" i="119"/>
  <c r="F172" i="119"/>
  <c r="E172" i="119"/>
  <c r="D172" i="119"/>
  <c r="C172" i="119"/>
  <c r="B172" i="119"/>
  <c r="G171" i="119"/>
  <c r="F171" i="119"/>
  <c r="E171" i="119"/>
  <c r="D171" i="119"/>
  <c r="C171" i="119"/>
  <c r="B171" i="119"/>
  <c r="G135" i="119"/>
  <c r="F135" i="119"/>
  <c r="E135" i="119"/>
  <c r="D135" i="119"/>
  <c r="C135" i="119"/>
  <c r="B135" i="119"/>
  <c r="G134" i="119"/>
  <c r="F134" i="119"/>
  <c r="E134" i="119"/>
  <c r="D134" i="119"/>
  <c r="C134" i="119"/>
  <c r="B134" i="119"/>
  <c r="G132" i="119"/>
  <c r="F132" i="119"/>
  <c r="E132" i="119"/>
  <c r="C132" i="119"/>
  <c r="B132" i="119"/>
  <c r="G131" i="119"/>
  <c r="F131" i="119"/>
  <c r="E131" i="119"/>
  <c r="C131" i="119"/>
  <c r="B131" i="119"/>
  <c r="G95" i="119"/>
  <c r="F95" i="119"/>
  <c r="E95" i="119"/>
  <c r="D95" i="119"/>
  <c r="C95" i="119"/>
  <c r="B95" i="119"/>
  <c r="G94" i="119"/>
  <c r="F94" i="119"/>
  <c r="E94" i="119"/>
  <c r="D94" i="119"/>
  <c r="C94" i="119"/>
  <c r="B94" i="119"/>
  <c r="G92" i="119"/>
  <c r="F92" i="119"/>
  <c r="E92" i="119"/>
  <c r="D92" i="119"/>
  <c r="C92" i="119"/>
  <c r="B92" i="119"/>
  <c r="G91" i="119"/>
  <c r="F91" i="119"/>
  <c r="E91" i="119"/>
  <c r="D91" i="119"/>
  <c r="C91" i="119"/>
  <c r="B91" i="119"/>
  <c r="G55" i="119"/>
  <c r="F55" i="119"/>
  <c r="E55" i="119"/>
  <c r="D55" i="119"/>
  <c r="C55" i="119"/>
  <c r="B55" i="119"/>
  <c r="G54" i="119"/>
  <c r="F54" i="119"/>
  <c r="E54" i="119"/>
  <c r="D54" i="119"/>
  <c r="C54" i="119"/>
  <c r="B54" i="119"/>
  <c r="G52" i="119"/>
  <c r="F52" i="119"/>
  <c r="E52" i="119"/>
  <c r="D52" i="119"/>
  <c r="C52" i="119"/>
  <c r="B52" i="119"/>
  <c r="G51" i="119"/>
  <c r="F51" i="119"/>
  <c r="E51" i="119"/>
  <c r="D51" i="119"/>
  <c r="C51" i="119"/>
  <c r="B51" i="119"/>
  <c r="C11" i="119"/>
  <c r="D11" i="119"/>
  <c r="E11" i="119"/>
  <c r="F11" i="119"/>
  <c r="G11" i="119"/>
  <c r="C12" i="119"/>
  <c r="D12" i="119"/>
  <c r="E12" i="119"/>
  <c r="F12" i="119"/>
  <c r="G12" i="119"/>
  <c r="C14" i="119"/>
  <c r="D14" i="119"/>
  <c r="E14" i="119"/>
  <c r="F14" i="119"/>
  <c r="G14" i="119"/>
  <c r="C15" i="119"/>
  <c r="D15" i="119"/>
  <c r="E15" i="119"/>
  <c r="F15" i="119"/>
  <c r="G15" i="119"/>
  <c r="B11" i="119"/>
  <c r="B12" i="119"/>
  <c r="B14" i="119"/>
  <c r="B15" i="119"/>
  <c r="H205" i="119"/>
  <c r="G203" i="119"/>
  <c r="F203" i="119"/>
  <c r="E203" i="119"/>
  <c r="D203" i="119"/>
  <c r="H204" i="119" s="1"/>
  <c r="C203" i="119"/>
  <c r="B203" i="119"/>
  <c r="H202" i="119"/>
  <c r="G200" i="119"/>
  <c r="G197" i="119" s="1"/>
  <c r="F200" i="119"/>
  <c r="E200" i="119"/>
  <c r="E197" i="119" s="1"/>
  <c r="D200" i="119"/>
  <c r="D197" i="119" s="1"/>
  <c r="C200" i="119"/>
  <c r="C197" i="119" s="1"/>
  <c r="B200" i="119"/>
  <c r="G199" i="119"/>
  <c r="F199" i="119"/>
  <c r="E199" i="119"/>
  <c r="D199" i="119"/>
  <c r="C199" i="119"/>
  <c r="B199" i="119"/>
  <c r="G198" i="119"/>
  <c r="F198" i="119"/>
  <c r="E198" i="119"/>
  <c r="D198" i="119"/>
  <c r="C198" i="119"/>
  <c r="B198" i="119"/>
  <c r="H195" i="119"/>
  <c r="G193" i="119"/>
  <c r="F193" i="119"/>
  <c r="E193" i="119"/>
  <c r="D193" i="119"/>
  <c r="H194" i="119" s="1"/>
  <c r="C193" i="119"/>
  <c r="B193" i="119"/>
  <c r="H192" i="119"/>
  <c r="H191" i="119"/>
  <c r="G190" i="119"/>
  <c r="G187" i="119" s="1"/>
  <c r="F190" i="119"/>
  <c r="F187" i="119" s="1"/>
  <c r="E190" i="119"/>
  <c r="E187" i="119" s="1"/>
  <c r="D190" i="119"/>
  <c r="D187" i="119" s="1"/>
  <c r="C190" i="119"/>
  <c r="B190" i="119"/>
  <c r="G189" i="119"/>
  <c r="F189" i="119"/>
  <c r="E189" i="119"/>
  <c r="D189" i="119"/>
  <c r="C189" i="119"/>
  <c r="B189" i="119"/>
  <c r="G188" i="119"/>
  <c r="F188" i="119"/>
  <c r="E188" i="119"/>
  <c r="D188" i="119"/>
  <c r="C188" i="119"/>
  <c r="B188" i="119"/>
  <c r="B187" i="119"/>
  <c r="H185" i="119"/>
  <c r="G183" i="119"/>
  <c r="F183" i="119"/>
  <c r="E183" i="119"/>
  <c r="E173" i="119" s="1"/>
  <c r="D183" i="119"/>
  <c r="D173" i="119" s="1"/>
  <c r="C183" i="119"/>
  <c r="B183" i="119"/>
  <c r="B173" i="119" s="1"/>
  <c r="H182" i="119"/>
  <c r="H172" i="119" s="1"/>
  <c r="G180" i="119"/>
  <c r="F180" i="119"/>
  <c r="F170" i="119" s="1"/>
  <c r="E180" i="119"/>
  <c r="D180" i="119"/>
  <c r="D170" i="119" s="1"/>
  <c r="C180" i="119"/>
  <c r="B180" i="119"/>
  <c r="B170" i="119" s="1"/>
  <c r="G179" i="119"/>
  <c r="G169" i="119" s="1"/>
  <c r="F179" i="119"/>
  <c r="E179" i="119"/>
  <c r="D179" i="119"/>
  <c r="D169" i="119" s="1"/>
  <c r="C179" i="119"/>
  <c r="B179" i="119"/>
  <c r="B169" i="119" s="1"/>
  <c r="G178" i="119"/>
  <c r="F178" i="119"/>
  <c r="F168" i="119" s="1"/>
  <c r="E178" i="119"/>
  <c r="E168" i="119" s="1"/>
  <c r="D178" i="119"/>
  <c r="C178" i="119"/>
  <c r="B178" i="119"/>
  <c r="B168" i="119" s="1"/>
  <c r="H165" i="119"/>
  <c r="H164" i="119"/>
  <c r="G163" i="119"/>
  <c r="F163" i="119"/>
  <c r="E163" i="119"/>
  <c r="D163" i="119"/>
  <c r="C163" i="119"/>
  <c r="B163" i="119"/>
  <c r="H162" i="119"/>
  <c r="H161" i="119"/>
  <c r="G160" i="119"/>
  <c r="G157" i="119" s="1"/>
  <c r="F160" i="119"/>
  <c r="F157" i="119" s="1"/>
  <c r="E160" i="119"/>
  <c r="D160" i="119"/>
  <c r="D157" i="119" s="1"/>
  <c r="C160" i="119"/>
  <c r="B160" i="119"/>
  <c r="G159" i="119"/>
  <c r="F159" i="119"/>
  <c r="E159" i="119"/>
  <c r="D159" i="119"/>
  <c r="C159" i="119"/>
  <c r="B159" i="119"/>
  <c r="G158" i="119"/>
  <c r="F158" i="119"/>
  <c r="E158" i="119"/>
  <c r="D158" i="119"/>
  <c r="D128" i="119" s="1"/>
  <c r="C158" i="119"/>
  <c r="B158" i="119"/>
  <c r="H155" i="119"/>
  <c r="H154" i="119"/>
  <c r="G153" i="119"/>
  <c r="F153" i="119"/>
  <c r="E153" i="119"/>
  <c r="C153" i="119"/>
  <c r="B153" i="119"/>
  <c r="H152" i="119"/>
  <c r="H151" i="119"/>
  <c r="G150" i="119"/>
  <c r="G147" i="119" s="1"/>
  <c r="F150" i="119"/>
  <c r="F147" i="119" s="1"/>
  <c r="E150" i="119"/>
  <c r="E147" i="119" s="1"/>
  <c r="C150" i="119"/>
  <c r="B150" i="119"/>
  <c r="G149" i="119"/>
  <c r="F149" i="119"/>
  <c r="E149" i="119"/>
  <c r="C149" i="119"/>
  <c r="B149" i="119"/>
  <c r="G148" i="119"/>
  <c r="F148" i="119"/>
  <c r="E148" i="119"/>
  <c r="C148" i="119"/>
  <c r="B148" i="119"/>
  <c r="H145" i="119"/>
  <c r="H144" i="119"/>
  <c r="G143" i="119"/>
  <c r="F143" i="119"/>
  <c r="E143" i="119"/>
  <c r="E133" i="119" s="1"/>
  <c r="D133" i="119"/>
  <c r="C143" i="119"/>
  <c r="B143" i="119"/>
  <c r="H142" i="119"/>
  <c r="H141" i="119"/>
  <c r="G140" i="119"/>
  <c r="F140" i="119"/>
  <c r="F130" i="119" s="1"/>
  <c r="E140" i="119"/>
  <c r="E130" i="119" s="1"/>
  <c r="C140" i="119"/>
  <c r="C130" i="119" s="1"/>
  <c r="B140" i="119"/>
  <c r="G139" i="119"/>
  <c r="F139" i="119"/>
  <c r="E139" i="119"/>
  <c r="D129" i="119"/>
  <c r="C139" i="119"/>
  <c r="C129" i="119" s="1"/>
  <c r="B139" i="119"/>
  <c r="B129" i="119" s="1"/>
  <c r="G138" i="119"/>
  <c r="G128" i="119" s="1"/>
  <c r="F138" i="119"/>
  <c r="F128" i="119" s="1"/>
  <c r="E138" i="119"/>
  <c r="C138" i="119"/>
  <c r="B138" i="119"/>
  <c r="H125" i="119"/>
  <c r="H124" i="119"/>
  <c r="G123" i="119"/>
  <c r="F123" i="119"/>
  <c r="E123" i="119"/>
  <c r="C123" i="119"/>
  <c r="B123" i="119"/>
  <c r="H122" i="119"/>
  <c r="H121" i="119"/>
  <c r="G120" i="119"/>
  <c r="G117" i="119" s="1"/>
  <c r="F120" i="119"/>
  <c r="E120" i="119"/>
  <c r="E117" i="119" s="1"/>
  <c r="C120" i="119"/>
  <c r="C117" i="119" s="1"/>
  <c r="B120" i="119"/>
  <c r="G119" i="119"/>
  <c r="F119" i="119"/>
  <c r="E119" i="119"/>
  <c r="D89" i="119"/>
  <c r="C119" i="119"/>
  <c r="B119" i="119"/>
  <c r="G118" i="119"/>
  <c r="F118" i="119"/>
  <c r="E118" i="119"/>
  <c r="C118" i="119"/>
  <c r="B118" i="119"/>
  <c r="H115" i="119"/>
  <c r="G113" i="119"/>
  <c r="F113" i="119"/>
  <c r="E113" i="119"/>
  <c r="H114" i="119"/>
  <c r="C113" i="119"/>
  <c r="B113" i="119"/>
  <c r="H112" i="119"/>
  <c r="G110" i="119"/>
  <c r="G107" i="119" s="1"/>
  <c r="F110" i="119"/>
  <c r="F107" i="119" s="1"/>
  <c r="E110" i="119"/>
  <c r="E107" i="119" s="1"/>
  <c r="C110" i="119"/>
  <c r="C107" i="119" s="1"/>
  <c r="B110" i="119"/>
  <c r="G109" i="119"/>
  <c r="F109" i="119"/>
  <c r="E109" i="119"/>
  <c r="C109" i="119"/>
  <c r="B109" i="119"/>
  <c r="G108" i="119"/>
  <c r="F108" i="119"/>
  <c r="E108" i="119"/>
  <c r="C108" i="119"/>
  <c r="B108" i="119"/>
  <c r="H105" i="119"/>
  <c r="H104" i="119"/>
  <c r="G103" i="119"/>
  <c r="G93" i="119" s="1"/>
  <c r="F103" i="119"/>
  <c r="F93" i="119" s="1"/>
  <c r="E103" i="119"/>
  <c r="D93" i="119"/>
  <c r="C103" i="119"/>
  <c r="B103" i="119"/>
  <c r="B93" i="119" s="1"/>
  <c r="H102" i="119"/>
  <c r="H101" i="119"/>
  <c r="G100" i="119"/>
  <c r="F100" i="119"/>
  <c r="E100" i="119"/>
  <c r="D90" i="119"/>
  <c r="C100" i="119"/>
  <c r="B100" i="119"/>
  <c r="B90" i="119" s="1"/>
  <c r="G99" i="119"/>
  <c r="G89" i="119" s="1"/>
  <c r="F99" i="119"/>
  <c r="E99" i="119"/>
  <c r="C99" i="119"/>
  <c r="B99" i="119"/>
  <c r="G98" i="119"/>
  <c r="F98" i="119"/>
  <c r="E98" i="119"/>
  <c r="E88" i="119" s="1"/>
  <c r="D88" i="119"/>
  <c r="C98" i="119"/>
  <c r="B98" i="119"/>
  <c r="H85" i="119"/>
  <c r="H84" i="119"/>
  <c r="G83" i="119"/>
  <c r="F83" i="119"/>
  <c r="E83" i="119"/>
  <c r="C83" i="119"/>
  <c r="B83" i="119"/>
  <c r="H82" i="119"/>
  <c r="H81" i="119"/>
  <c r="G80" i="119"/>
  <c r="G77" i="119" s="1"/>
  <c r="F80" i="119"/>
  <c r="F77" i="119" s="1"/>
  <c r="E80" i="119"/>
  <c r="C80" i="119"/>
  <c r="C77" i="119" s="1"/>
  <c r="B80" i="119"/>
  <c r="G79" i="119"/>
  <c r="F79" i="119"/>
  <c r="E79" i="119"/>
  <c r="C79" i="119"/>
  <c r="B79" i="119"/>
  <c r="G78" i="119"/>
  <c r="F78" i="119"/>
  <c r="E78" i="119"/>
  <c r="C78" i="119"/>
  <c r="B78" i="119"/>
  <c r="H75" i="119"/>
  <c r="H74" i="119"/>
  <c r="G73" i="119"/>
  <c r="F73" i="119"/>
  <c r="E73" i="119"/>
  <c r="C73" i="119"/>
  <c r="B73" i="119"/>
  <c r="H72" i="119"/>
  <c r="H71" i="119"/>
  <c r="G70" i="119"/>
  <c r="G67" i="119" s="1"/>
  <c r="F70" i="119"/>
  <c r="F67" i="119" s="1"/>
  <c r="E70" i="119"/>
  <c r="E67" i="119" s="1"/>
  <c r="C70" i="119"/>
  <c r="C67" i="119" s="1"/>
  <c r="B70" i="119"/>
  <c r="B67" i="119" s="1"/>
  <c r="G69" i="119"/>
  <c r="F69" i="119"/>
  <c r="E69" i="119"/>
  <c r="C69" i="119"/>
  <c r="B69" i="119"/>
  <c r="G68" i="119"/>
  <c r="F68" i="119"/>
  <c r="E68" i="119"/>
  <c r="C68" i="119"/>
  <c r="B68" i="119"/>
  <c r="H65" i="119"/>
  <c r="H64" i="119"/>
  <c r="G63" i="119"/>
  <c r="F63" i="119"/>
  <c r="E63" i="119"/>
  <c r="E53" i="119" s="1"/>
  <c r="C63" i="119"/>
  <c r="C53" i="119" s="1"/>
  <c r="B63" i="119"/>
  <c r="B53" i="119" s="1"/>
  <c r="H62" i="119"/>
  <c r="H61" i="119"/>
  <c r="G60" i="119"/>
  <c r="F60" i="119"/>
  <c r="E60" i="119"/>
  <c r="E50" i="119" s="1"/>
  <c r="C60" i="119"/>
  <c r="C50" i="119" s="1"/>
  <c r="B60" i="119"/>
  <c r="B50" i="119" s="1"/>
  <c r="G59" i="119"/>
  <c r="F59" i="119"/>
  <c r="E59" i="119"/>
  <c r="D49" i="119"/>
  <c r="C59" i="119"/>
  <c r="C49" i="119" s="1"/>
  <c r="B59" i="119"/>
  <c r="B49" i="119" s="1"/>
  <c r="G58" i="119"/>
  <c r="F58" i="119"/>
  <c r="E58" i="119"/>
  <c r="E48" i="119" s="1"/>
  <c r="C58" i="119"/>
  <c r="C48" i="119" s="1"/>
  <c r="B58" i="119"/>
  <c r="B48" i="119" s="1"/>
  <c r="B43" i="119"/>
  <c r="C43" i="119"/>
  <c r="E43" i="119"/>
  <c r="F43" i="119"/>
  <c r="G43" i="119"/>
  <c r="H45" i="119"/>
  <c r="H44" i="119"/>
  <c r="H42" i="119"/>
  <c r="H41" i="119"/>
  <c r="F39" i="119"/>
  <c r="G39" i="119"/>
  <c r="F38" i="119"/>
  <c r="G38" i="119"/>
  <c r="B39" i="119"/>
  <c r="C39" i="119"/>
  <c r="B38" i="119"/>
  <c r="C38" i="119"/>
  <c r="B40" i="119"/>
  <c r="C40" i="119"/>
  <c r="F40" i="119"/>
  <c r="G40" i="119"/>
  <c r="H35" i="119"/>
  <c r="H34" i="119"/>
  <c r="B33" i="119"/>
  <c r="C33" i="119"/>
  <c r="H31" i="119"/>
  <c r="H32" i="119"/>
  <c r="B30" i="119"/>
  <c r="C30" i="119"/>
  <c r="C27" i="119" s="1"/>
  <c r="E30" i="119"/>
  <c r="F30" i="119"/>
  <c r="B29" i="119"/>
  <c r="C29" i="119"/>
  <c r="E29" i="119"/>
  <c r="F29" i="119"/>
  <c r="B28" i="119"/>
  <c r="C28" i="119"/>
  <c r="E28" i="119"/>
  <c r="F28" i="119"/>
  <c r="H21" i="119"/>
  <c r="H22" i="119"/>
  <c r="H25" i="119"/>
  <c r="H24" i="119"/>
  <c r="B19" i="119"/>
  <c r="C19" i="119"/>
  <c r="C9" i="119" s="1"/>
  <c r="D9" i="119"/>
  <c r="E19" i="119"/>
  <c r="F19" i="119"/>
  <c r="B18" i="119"/>
  <c r="C18" i="119"/>
  <c r="C8" i="119" s="1"/>
  <c r="D8" i="119"/>
  <c r="E18" i="119"/>
  <c r="F18" i="119"/>
  <c r="B20" i="119"/>
  <c r="C20" i="119"/>
  <c r="D10" i="119"/>
  <c r="B23" i="119"/>
  <c r="B13" i="119" s="1"/>
  <c r="C23" i="119"/>
  <c r="C13" i="119" s="1"/>
  <c r="E23" i="119"/>
  <c r="F23" i="119"/>
  <c r="G23" i="119"/>
  <c r="E40" i="119"/>
  <c r="E39" i="119"/>
  <c r="E38" i="119"/>
  <c r="G33" i="119"/>
  <c r="F33" i="119"/>
  <c r="E33" i="119"/>
  <c r="G30" i="119"/>
  <c r="G29" i="119"/>
  <c r="G28" i="119"/>
  <c r="G20" i="119"/>
  <c r="G10" i="119" s="1"/>
  <c r="F20" i="119"/>
  <c r="E20" i="119"/>
  <c r="G19" i="119"/>
  <c r="G18" i="119"/>
  <c r="B10" i="119" l="1"/>
  <c r="B8" i="119"/>
  <c r="F197" i="119"/>
  <c r="C169" i="119"/>
  <c r="E170" i="119"/>
  <c r="F173" i="119"/>
  <c r="B107" i="119"/>
  <c r="G13" i="119"/>
  <c r="D48" i="119"/>
  <c r="G130" i="119"/>
  <c r="G133" i="119"/>
  <c r="H175" i="119"/>
  <c r="C89" i="119"/>
  <c r="D168" i="119"/>
  <c r="F169" i="119"/>
  <c r="C128" i="119"/>
  <c r="G129" i="119"/>
  <c r="B133" i="119"/>
  <c r="C147" i="119"/>
  <c r="E8" i="119"/>
  <c r="B9" i="119"/>
  <c r="G90" i="119"/>
  <c r="D13" i="119"/>
  <c r="C88" i="119"/>
  <c r="C168" i="119"/>
  <c r="E169" i="119"/>
  <c r="G170" i="119"/>
  <c r="G173" i="119"/>
  <c r="D50" i="119"/>
  <c r="D53" i="119"/>
  <c r="H131" i="119"/>
  <c r="H181" i="119"/>
  <c r="H184" i="119"/>
  <c r="H174" i="119" s="1"/>
  <c r="C170" i="119"/>
  <c r="H111" i="119"/>
  <c r="H201" i="119"/>
  <c r="C90" i="119"/>
  <c r="C93" i="119"/>
  <c r="E128" i="119"/>
  <c r="C10" i="119"/>
  <c r="B130" i="119"/>
  <c r="C133" i="119"/>
  <c r="G168" i="119"/>
  <c r="C173" i="119"/>
  <c r="E37" i="119"/>
  <c r="E13" i="119"/>
  <c r="E9" i="119"/>
  <c r="E10" i="119"/>
  <c r="E49" i="119"/>
  <c r="H94" i="119"/>
  <c r="E90" i="119"/>
  <c r="E89" i="119"/>
  <c r="E93" i="119"/>
  <c r="E157" i="119"/>
  <c r="E129" i="119"/>
  <c r="G97" i="119"/>
  <c r="G87" i="119" s="1"/>
  <c r="C187" i="119"/>
  <c r="H132" i="119"/>
  <c r="G88" i="119"/>
  <c r="B137" i="119"/>
  <c r="B128" i="119"/>
  <c r="H134" i="119"/>
  <c r="G53" i="119"/>
  <c r="G49" i="119"/>
  <c r="G48" i="119"/>
  <c r="G50" i="119"/>
  <c r="G9" i="119"/>
  <c r="G8" i="119"/>
  <c r="H15" i="119"/>
  <c r="H14" i="119"/>
  <c r="F9" i="119"/>
  <c r="F13" i="119"/>
  <c r="H12" i="119"/>
  <c r="F8" i="119"/>
  <c r="F27" i="119"/>
  <c r="F10" i="119"/>
  <c r="H11" i="119"/>
  <c r="H55" i="119"/>
  <c r="F53" i="119"/>
  <c r="H54" i="119"/>
  <c r="F49" i="119"/>
  <c r="H52" i="119"/>
  <c r="H51" i="119"/>
  <c r="F48" i="119"/>
  <c r="F140" i="121"/>
  <c r="F83" i="121" s="1"/>
  <c r="B140" i="121"/>
  <c r="F19" i="121"/>
  <c r="B216" i="121"/>
  <c r="B165" i="121"/>
  <c r="F117" i="119"/>
  <c r="H95" i="119"/>
  <c r="H91" i="119"/>
  <c r="F178" i="121"/>
  <c r="F159" i="121" s="1"/>
  <c r="F89" i="119"/>
  <c r="H92" i="119"/>
  <c r="F88" i="119"/>
  <c r="C254" i="121"/>
  <c r="G254" i="121"/>
  <c r="H254" i="121"/>
  <c r="E254" i="121"/>
  <c r="D254" i="121"/>
  <c r="F254" i="121"/>
  <c r="F235" i="121" s="1"/>
  <c r="E311" i="121"/>
  <c r="F312" i="121"/>
  <c r="G313" i="121"/>
  <c r="G83" i="121"/>
  <c r="H84" i="121"/>
  <c r="D83" i="121"/>
  <c r="E84" i="121"/>
  <c r="F85" i="121"/>
  <c r="B311" i="121"/>
  <c r="C312" i="121"/>
  <c r="D313" i="121"/>
  <c r="C311" i="121"/>
  <c r="D312" i="121"/>
  <c r="E313" i="121"/>
  <c r="B7" i="121"/>
  <c r="C8" i="121"/>
  <c r="G160" i="121"/>
  <c r="H161" i="121"/>
  <c r="C7" i="121"/>
  <c r="D8" i="121"/>
  <c r="E9" i="121"/>
  <c r="B159" i="121"/>
  <c r="C160" i="121"/>
  <c r="D161" i="121"/>
  <c r="G84" i="121"/>
  <c r="H85" i="121"/>
  <c r="F311" i="121"/>
  <c r="G312" i="121"/>
  <c r="H313" i="121"/>
  <c r="D292" i="121"/>
  <c r="H83" i="121"/>
  <c r="B85" i="121"/>
  <c r="E159" i="121"/>
  <c r="F160" i="121"/>
  <c r="G161" i="121"/>
  <c r="C83" i="121"/>
  <c r="E85" i="121"/>
  <c r="D236" i="121"/>
  <c r="B312" i="121"/>
  <c r="C313" i="121"/>
  <c r="G292" i="121"/>
  <c r="B236" i="121"/>
  <c r="H311" i="121"/>
  <c r="B313" i="121"/>
  <c r="B84" i="121"/>
  <c r="C85" i="121"/>
  <c r="B292" i="121"/>
  <c r="C292" i="121"/>
  <c r="D7" i="121"/>
  <c r="E8" i="121"/>
  <c r="F9" i="121"/>
  <c r="B83" i="121"/>
  <c r="C84" i="121"/>
  <c r="D85" i="121"/>
  <c r="H159" i="121"/>
  <c r="B161" i="121"/>
  <c r="G311" i="121"/>
  <c r="H312" i="121"/>
  <c r="E292" i="121"/>
  <c r="F292" i="121"/>
  <c r="H292" i="121"/>
  <c r="E83" i="121"/>
  <c r="F84" i="121"/>
  <c r="G85" i="121"/>
  <c r="C159" i="121"/>
  <c r="H7" i="121"/>
  <c r="B9" i="121"/>
  <c r="D159" i="121"/>
  <c r="E160" i="121"/>
  <c r="F161" i="121"/>
  <c r="D84" i="121"/>
  <c r="G159" i="121"/>
  <c r="H160" i="121"/>
  <c r="G236" i="121"/>
  <c r="H237" i="121"/>
  <c r="E7" i="121"/>
  <c r="F8" i="121"/>
  <c r="G9" i="121"/>
  <c r="B160" i="121"/>
  <c r="C161" i="121"/>
  <c r="F236" i="121"/>
  <c r="G237" i="121"/>
  <c r="F7" i="121"/>
  <c r="G8" i="121"/>
  <c r="H9" i="121"/>
  <c r="D235" i="121"/>
  <c r="D160" i="121"/>
  <c r="E161" i="121"/>
  <c r="G7" i="121"/>
  <c r="H8" i="121"/>
  <c r="B8" i="121"/>
  <c r="C9" i="121"/>
  <c r="D9" i="121"/>
  <c r="C236" i="121"/>
  <c r="F237" i="121"/>
  <c r="H235" i="121"/>
  <c r="G235" i="121"/>
  <c r="G238" i="121"/>
  <c r="D237" i="121"/>
  <c r="B235" i="121"/>
  <c r="F50" i="119"/>
  <c r="F90" i="119"/>
  <c r="H135" i="119"/>
  <c r="F133" i="119"/>
  <c r="F129" i="119"/>
  <c r="B247" i="121"/>
  <c r="E235" i="121"/>
  <c r="C235" i="121"/>
  <c r="H236" i="121"/>
  <c r="E237" i="121"/>
  <c r="B237" i="121"/>
  <c r="F97" i="119"/>
  <c r="C37" i="119"/>
  <c r="E17" i="119"/>
  <c r="B27" i="119"/>
  <c r="D97" i="119"/>
  <c r="E137" i="119"/>
  <c r="E127" i="119" s="1"/>
  <c r="H200" i="119"/>
  <c r="C17" i="119"/>
  <c r="H23" i="119"/>
  <c r="E97" i="119"/>
  <c r="E87" i="119" s="1"/>
  <c r="G57" i="119"/>
  <c r="G47" i="119" s="1"/>
  <c r="F177" i="119"/>
  <c r="F167" i="119" s="1"/>
  <c r="H183" i="119"/>
  <c r="G37" i="119"/>
  <c r="F17" i="119"/>
  <c r="E57" i="119"/>
  <c r="H99" i="119"/>
  <c r="D57" i="119"/>
  <c r="C97" i="119"/>
  <c r="C87" i="119" s="1"/>
  <c r="F137" i="119"/>
  <c r="F127" i="119" s="1"/>
  <c r="G27" i="119"/>
  <c r="H30" i="119"/>
  <c r="H38" i="119"/>
  <c r="H59" i="119"/>
  <c r="H68" i="119"/>
  <c r="D137" i="119"/>
  <c r="D127" i="119" s="1"/>
  <c r="H159" i="119"/>
  <c r="H109" i="119"/>
  <c r="H160" i="119"/>
  <c r="H163" i="119"/>
  <c r="B37" i="119"/>
  <c r="H108" i="119"/>
  <c r="B177" i="119"/>
  <c r="H188" i="119"/>
  <c r="H150" i="119"/>
  <c r="H153" i="119"/>
  <c r="C177" i="119"/>
  <c r="C167" i="119" s="1"/>
  <c r="H33" i="119"/>
  <c r="H40" i="119"/>
  <c r="H39" i="119"/>
  <c r="B57" i="119"/>
  <c r="B47" i="119" s="1"/>
  <c r="H103" i="119"/>
  <c r="E177" i="119"/>
  <c r="E167" i="119" s="1"/>
  <c r="H107" i="119"/>
  <c r="J107" i="119" s="1"/>
  <c r="H113" i="119"/>
  <c r="H119" i="119"/>
  <c r="H118" i="119"/>
  <c r="G137" i="119"/>
  <c r="G127" i="119" s="1"/>
  <c r="D17" i="119"/>
  <c r="F57" i="119"/>
  <c r="F47" i="119" s="1"/>
  <c r="H63" i="119"/>
  <c r="C157" i="119"/>
  <c r="B97" i="119"/>
  <c r="B157" i="119"/>
  <c r="H60" i="119"/>
  <c r="H79" i="119"/>
  <c r="H180" i="119"/>
  <c r="H190" i="119"/>
  <c r="H193" i="119"/>
  <c r="H199" i="119"/>
  <c r="E27" i="119"/>
  <c r="F37" i="119"/>
  <c r="H73" i="119"/>
  <c r="E77" i="119"/>
  <c r="H140" i="119"/>
  <c r="H149" i="119"/>
  <c r="H158" i="119"/>
  <c r="G177" i="119"/>
  <c r="G167" i="119" s="1"/>
  <c r="H187" i="119"/>
  <c r="H20" i="119"/>
  <c r="C57" i="119"/>
  <c r="C47" i="119" s="1"/>
  <c r="H78" i="119"/>
  <c r="H138" i="119"/>
  <c r="H189" i="119"/>
  <c r="H198" i="119"/>
  <c r="H19" i="119"/>
  <c r="H69" i="119"/>
  <c r="H120" i="119"/>
  <c r="H139" i="119"/>
  <c r="H148" i="119"/>
  <c r="H100" i="119"/>
  <c r="C137" i="119"/>
  <c r="D177" i="119"/>
  <c r="D167" i="119" s="1"/>
  <c r="H178" i="119"/>
  <c r="H179" i="119"/>
  <c r="B197" i="119"/>
  <c r="H197" i="119" s="1"/>
  <c r="H203" i="119"/>
  <c r="H143" i="119"/>
  <c r="B147" i="119"/>
  <c r="H147" i="119" s="1"/>
  <c r="H98" i="119"/>
  <c r="B117" i="119"/>
  <c r="H110" i="119"/>
  <c r="H123" i="119"/>
  <c r="H58" i="119"/>
  <c r="B77" i="119"/>
  <c r="H80" i="119"/>
  <c r="H70" i="119"/>
  <c r="H83" i="119"/>
  <c r="H43" i="119"/>
  <c r="H29" i="119"/>
  <c r="H28" i="119"/>
  <c r="B17" i="119"/>
  <c r="H18" i="119"/>
  <c r="G17" i="119"/>
  <c r="E109" i="64"/>
  <c r="E147" i="64"/>
  <c r="E137" i="64"/>
  <c r="E159" i="64"/>
  <c r="D7" i="119" l="1"/>
  <c r="H171" i="119"/>
  <c r="C7" i="119"/>
  <c r="F87" i="119"/>
  <c r="B7" i="119"/>
  <c r="H169" i="119"/>
  <c r="H168" i="119"/>
  <c r="H77" i="119"/>
  <c r="E47" i="119"/>
  <c r="B127" i="119"/>
  <c r="H173" i="119"/>
  <c r="D87" i="119"/>
  <c r="C127" i="119"/>
  <c r="E7" i="119"/>
  <c r="H170" i="119"/>
  <c r="B167" i="119"/>
  <c r="D47" i="119"/>
  <c r="G7" i="119"/>
  <c r="H10" i="119"/>
  <c r="H8" i="119"/>
  <c r="H13" i="119"/>
  <c r="H9" i="119"/>
  <c r="F7" i="119"/>
  <c r="H53" i="119"/>
  <c r="H49" i="119"/>
  <c r="H50" i="119"/>
  <c r="H48" i="119"/>
  <c r="H93" i="119"/>
  <c r="H88" i="119"/>
  <c r="H89" i="119"/>
  <c r="H90" i="119"/>
  <c r="H128" i="119"/>
  <c r="H133" i="119"/>
  <c r="H129" i="119"/>
  <c r="H130" i="119"/>
  <c r="H97" i="119"/>
  <c r="J97" i="119" s="1"/>
  <c r="H37" i="119"/>
  <c r="H27" i="119"/>
  <c r="H57" i="119"/>
  <c r="H67" i="119"/>
  <c r="H177" i="119"/>
  <c r="H167" i="119" s="1"/>
  <c r="H157" i="119"/>
  <c r="H137" i="119"/>
  <c r="H117" i="119"/>
  <c r="H17" i="119"/>
  <c r="H87" i="119" l="1"/>
  <c r="J87" i="119" s="1"/>
  <c r="H7" i="119"/>
  <c r="H47" i="119"/>
  <c r="H127" i="119"/>
  <c r="J117" i="119"/>
  <c r="E7" i="117"/>
  <c r="P48" i="62" s="1"/>
  <c r="E17" i="61"/>
  <c r="E17" i="117"/>
  <c r="E37" i="117"/>
  <c r="E27" i="117"/>
  <c r="E27" i="61"/>
  <c r="E37" i="61"/>
  <c r="E47" i="61"/>
  <c r="E47" i="58"/>
  <c r="O84" i="116" l="1"/>
  <c r="O83" i="116"/>
  <c r="E47" i="116"/>
  <c r="G53" i="122" s="1"/>
  <c r="G33" i="70"/>
  <c r="F33" i="70"/>
  <c r="G30" i="70"/>
  <c r="G29" i="70"/>
  <c r="G27" i="70" s="1"/>
  <c r="F29" i="70"/>
  <c r="G28" i="70"/>
  <c r="F28" i="70"/>
  <c r="F23" i="70"/>
  <c r="F19" i="70"/>
  <c r="H19" i="70" s="1"/>
  <c r="F18" i="70"/>
  <c r="H18" i="70" s="1"/>
  <c r="F17" i="70"/>
  <c r="H17" i="70" s="1"/>
  <c r="C6" i="123" s="1"/>
  <c r="G13" i="70"/>
  <c r="F13" i="70"/>
  <c r="G10" i="70"/>
  <c r="F10" i="70"/>
  <c r="G9" i="70"/>
  <c r="F9" i="70"/>
  <c r="H9" i="70" s="1"/>
  <c r="G8" i="70"/>
  <c r="F8" i="70"/>
  <c r="E38" i="69"/>
  <c r="E39" i="69"/>
  <c r="E37" i="69"/>
  <c r="F38" i="69"/>
  <c r="F39" i="69"/>
  <c r="F40" i="69"/>
  <c r="F41" i="69"/>
  <c r="F42" i="69"/>
  <c r="F43" i="69"/>
  <c r="F44" i="69"/>
  <c r="F45" i="69"/>
  <c r="G38" i="69"/>
  <c r="G39" i="69"/>
  <c r="G40" i="69"/>
  <c r="G41" i="69"/>
  <c r="G42" i="69"/>
  <c r="G43" i="69"/>
  <c r="G44" i="69"/>
  <c r="G45" i="69"/>
  <c r="F37" i="69"/>
  <c r="G37" i="69"/>
  <c r="C38" i="69"/>
  <c r="D38" i="69"/>
  <c r="C39" i="69"/>
  <c r="D39" i="69"/>
  <c r="B38" i="69"/>
  <c r="B39" i="69"/>
  <c r="B37" i="69"/>
  <c r="E27" i="69"/>
  <c r="E28" i="69"/>
  <c r="E29" i="69"/>
  <c r="E30" i="69"/>
  <c r="E31" i="69"/>
  <c r="E32" i="69"/>
  <c r="E33" i="69"/>
  <c r="E34" i="69"/>
  <c r="E35" i="69"/>
  <c r="F27" i="69"/>
  <c r="P20" i="69" s="1"/>
  <c r="F28" i="69"/>
  <c r="F29" i="69"/>
  <c r="F30" i="69"/>
  <c r="F31" i="69"/>
  <c r="F32" i="69"/>
  <c r="F33" i="69"/>
  <c r="F34" i="69"/>
  <c r="F35" i="69"/>
  <c r="G28" i="69"/>
  <c r="G29" i="69"/>
  <c r="G30" i="69"/>
  <c r="G31" i="69"/>
  <c r="G32" i="69"/>
  <c r="G33" i="69"/>
  <c r="G34" i="69"/>
  <c r="G35" i="69"/>
  <c r="G27" i="69"/>
  <c r="D28" i="69"/>
  <c r="D29" i="69"/>
  <c r="C28" i="69"/>
  <c r="C29" i="69"/>
  <c r="C27" i="69"/>
  <c r="F17" i="69"/>
  <c r="G17" i="69"/>
  <c r="F18" i="69"/>
  <c r="G18" i="69"/>
  <c r="F19" i="69"/>
  <c r="G19" i="69"/>
  <c r="F20" i="69"/>
  <c r="G20" i="69"/>
  <c r="F21" i="69"/>
  <c r="G21" i="69"/>
  <c r="F22" i="69"/>
  <c r="G22" i="69"/>
  <c r="F23" i="69"/>
  <c r="G23" i="69"/>
  <c r="F24" i="69"/>
  <c r="G24" i="69"/>
  <c r="F25" i="69"/>
  <c r="G25" i="69"/>
  <c r="E18" i="69"/>
  <c r="E19" i="69"/>
  <c r="E20" i="69"/>
  <c r="E21" i="69"/>
  <c r="E22" i="69"/>
  <c r="E23" i="69"/>
  <c r="E24" i="69"/>
  <c r="E25" i="69"/>
  <c r="E17" i="69"/>
  <c r="C18" i="69"/>
  <c r="D18" i="69"/>
  <c r="C19" i="69"/>
  <c r="H19" i="69" s="1"/>
  <c r="D19" i="69"/>
  <c r="C17" i="69"/>
  <c r="G10" i="69"/>
  <c r="G11" i="69"/>
  <c r="G12" i="69"/>
  <c r="G13" i="69"/>
  <c r="G14" i="69"/>
  <c r="G15" i="69"/>
  <c r="C8" i="69"/>
  <c r="D8" i="69"/>
  <c r="E8" i="69"/>
  <c r="F8" i="69"/>
  <c r="G8" i="69"/>
  <c r="C9" i="69"/>
  <c r="D9" i="69"/>
  <c r="E9" i="69"/>
  <c r="F9" i="69"/>
  <c r="G9" i="69"/>
  <c r="D7" i="69"/>
  <c r="E7" i="69"/>
  <c r="F7" i="69"/>
  <c r="G7" i="69"/>
  <c r="C7" i="69"/>
  <c r="G43" i="68"/>
  <c r="G40" i="68"/>
  <c r="G39" i="68"/>
  <c r="H39" i="68" s="1"/>
  <c r="G38" i="68"/>
  <c r="H38" i="68" s="1"/>
  <c r="G37" i="68"/>
  <c r="D37" i="68"/>
  <c r="C37" i="68"/>
  <c r="B37" i="68"/>
  <c r="G33" i="68"/>
  <c r="F33" i="68"/>
  <c r="E33" i="68"/>
  <c r="E27" i="68" s="1"/>
  <c r="G30" i="68"/>
  <c r="F30" i="68"/>
  <c r="E30" i="68"/>
  <c r="G29" i="68"/>
  <c r="F29" i="68"/>
  <c r="E29" i="68"/>
  <c r="G28" i="68"/>
  <c r="G27" i="68" s="1"/>
  <c r="F28" i="68"/>
  <c r="E28" i="68"/>
  <c r="F27" i="68"/>
  <c r="D27" i="68"/>
  <c r="C27" i="68"/>
  <c r="G23" i="68"/>
  <c r="F23" i="68"/>
  <c r="E23" i="68"/>
  <c r="G20" i="68"/>
  <c r="F20" i="68"/>
  <c r="E20" i="68"/>
  <c r="G19" i="68"/>
  <c r="F19" i="68"/>
  <c r="E19" i="68"/>
  <c r="G18" i="68"/>
  <c r="F18" i="68"/>
  <c r="E18" i="68"/>
  <c r="G17" i="68"/>
  <c r="F17" i="68"/>
  <c r="E17" i="68"/>
  <c r="D17" i="68"/>
  <c r="D17" i="69" s="1"/>
  <c r="N19" i="69" s="1"/>
  <c r="G13" i="68"/>
  <c r="F13" i="68"/>
  <c r="E13" i="68"/>
  <c r="G10" i="68"/>
  <c r="F10" i="68"/>
  <c r="E10" i="68"/>
  <c r="G9" i="68"/>
  <c r="G7" i="68" s="1"/>
  <c r="F9" i="68"/>
  <c r="F7" i="68" s="1"/>
  <c r="E9" i="68"/>
  <c r="G8" i="68"/>
  <c r="F8" i="68"/>
  <c r="E8" i="68"/>
  <c r="E7" i="68"/>
  <c r="D7" i="68"/>
  <c r="C7" i="68"/>
  <c r="G43" i="67"/>
  <c r="E43" i="67"/>
  <c r="G40" i="67"/>
  <c r="G37" i="67" s="1"/>
  <c r="E40" i="67"/>
  <c r="H39" i="67"/>
  <c r="G39" i="67"/>
  <c r="G38" i="67"/>
  <c r="H38" i="67" s="1"/>
  <c r="E37" i="67"/>
  <c r="D37" i="67"/>
  <c r="C37" i="67"/>
  <c r="C37" i="69" s="1"/>
  <c r="M21" i="69" s="1"/>
  <c r="B37" i="67"/>
  <c r="G33" i="67"/>
  <c r="F33" i="67"/>
  <c r="E33" i="67"/>
  <c r="G30" i="67"/>
  <c r="F30" i="67"/>
  <c r="E30" i="67"/>
  <c r="E27" i="67" s="1"/>
  <c r="G29" i="67"/>
  <c r="F29" i="67"/>
  <c r="F27" i="67" s="1"/>
  <c r="E29" i="67"/>
  <c r="H29" i="67" s="1"/>
  <c r="G28" i="67"/>
  <c r="G27" i="67" s="1"/>
  <c r="F28" i="67"/>
  <c r="E28" i="67"/>
  <c r="H28" i="67" s="1"/>
  <c r="D27" i="67"/>
  <c r="C27" i="67"/>
  <c r="G23" i="67"/>
  <c r="F23" i="67"/>
  <c r="E23" i="67"/>
  <c r="B23" i="67"/>
  <c r="G20" i="67"/>
  <c r="G17" i="67" s="1"/>
  <c r="F20" i="67"/>
  <c r="E20" i="67"/>
  <c r="B20" i="67"/>
  <c r="G19" i="67"/>
  <c r="F19" i="67"/>
  <c r="E19" i="67"/>
  <c r="B19" i="67"/>
  <c r="H19" i="67" s="1"/>
  <c r="G18" i="67"/>
  <c r="F18" i="67"/>
  <c r="E18" i="67"/>
  <c r="B18" i="67"/>
  <c r="H18" i="67" s="1"/>
  <c r="F17" i="67"/>
  <c r="E17" i="67"/>
  <c r="D17" i="67"/>
  <c r="G13" i="67"/>
  <c r="F13" i="67"/>
  <c r="E13" i="67"/>
  <c r="B13" i="67"/>
  <c r="G10" i="67"/>
  <c r="F10" i="67"/>
  <c r="E10" i="67"/>
  <c r="B10" i="67"/>
  <c r="G9" i="67"/>
  <c r="F9" i="67"/>
  <c r="E9" i="67"/>
  <c r="B9" i="67"/>
  <c r="H9" i="67" s="1"/>
  <c r="G8" i="67"/>
  <c r="G7" i="67" s="1"/>
  <c r="F8" i="67"/>
  <c r="E8" i="67"/>
  <c r="B8" i="67"/>
  <c r="H8" i="67" s="1"/>
  <c r="F7" i="67"/>
  <c r="E7" i="67"/>
  <c r="D7" i="67"/>
  <c r="C7" i="67"/>
  <c r="G43" i="66"/>
  <c r="G40" i="66"/>
  <c r="G39" i="66"/>
  <c r="H39" i="66" s="1"/>
  <c r="G38" i="66"/>
  <c r="H38" i="66" s="1"/>
  <c r="G37" i="66"/>
  <c r="E37" i="66"/>
  <c r="D37" i="66"/>
  <c r="C37" i="66"/>
  <c r="C37" i="74" s="1"/>
  <c r="B37" i="66"/>
  <c r="G33" i="66"/>
  <c r="F33" i="66"/>
  <c r="G30" i="66"/>
  <c r="F30" i="66"/>
  <c r="G29" i="66"/>
  <c r="F29" i="66"/>
  <c r="G28" i="66"/>
  <c r="G27" i="66" s="1"/>
  <c r="F28" i="66"/>
  <c r="F27" i="66" s="1"/>
  <c r="D27" i="66"/>
  <c r="C27" i="66"/>
  <c r="G23" i="66"/>
  <c r="F23" i="66"/>
  <c r="G20" i="66"/>
  <c r="F20" i="66"/>
  <c r="F17" i="66" s="1"/>
  <c r="G19" i="66"/>
  <c r="F19" i="66"/>
  <c r="G18" i="66"/>
  <c r="F18" i="66"/>
  <c r="G17" i="66"/>
  <c r="D17" i="66"/>
  <c r="G13" i="66"/>
  <c r="F13" i="66"/>
  <c r="G10" i="66"/>
  <c r="F10" i="66"/>
  <c r="F9" i="66"/>
  <c r="F8" i="66"/>
  <c r="F7" i="66" s="1"/>
  <c r="G7" i="66"/>
  <c r="E7" i="66"/>
  <c r="D7" i="66"/>
  <c r="C7" i="66"/>
  <c r="G43" i="65"/>
  <c r="G40" i="65"/>
  <c r="G37" i="65" s="1"/>
  <c r="H37" i="65" s="1"/>
  <c r="G39" i="65"/>
  <c r="H39" i="65" s="1"/>
  <c r="G38" i="65"/>
  <c r="H38" i="65" s="1"/>
  <c r="D37" i="65"/>
  <c r="B37" i="65"/>
  <c r="B37" i="74" s="1"/>
  <c r="G33" i="65"/>
  <c r="F33" i="65"/>
  <c r="G30" i="65"/>
  <c r="F30" i="65"/>
  <c r="G29" i="65"/>
  <c r="F29" i="65"/>
  <c r="G28" i="65"/>
  <c r="F28" i="65"/>
  <c r="H28" i="65" s="1"/>
  <c r="D27" i="65"/>
  <c r="G23" i="65"/>
  <c r="G17" i="65" s="1"/>
  <c r="F23" i="65"/>
  <c r="F17" i="65" s="1"/>
  <c r="B23" i="65"/>
  <c r="G20" i="65"/>
  <c r="F20" i="65"/>
  <c r="B20" i="65"/>
  <c r="G19" i="65"/>
  <c r="F19" i="65"/>
  <c r="B19" i="65"/>
  <c r="G18" i="65"/>
  <c r="F18" i="65"/>
  <c r="B18" i="65"/>
  <c r="D17" i="65"/>
  <c r="G13" i="65"/>
  <c r="F13" i="65"/>
  <c r="B13" i="65"/>
  <c r="G10" i="65"/>
  <c r="F10" i="65"/>
  <c r="B10" i="65"/>
  <c r="G9" i="65"/>
  <c r="F9" i="65"/>
  <c r="B9" i="65"/>
  <c r="G8" i="65"/>
  <c r="G7" i="65" s="1"/>
  <c r="F8" i="65"/>
  <c r="F7" i="65" s="1"/>
  <c r="D8" i="65"/>
  <c r="D7" i="65" s="1"/>
  <c r="B8" i="65"/>
  <c r="H8" i="65" s="1"/>
  <c r="G190" i="64"/>
  <c r="G189" i="64"/>
  <c r="G188" i="64"/>
  <c r="G187" i="64"/>
  <c r="G183" i="64"/>
  <c r="G163" i="64" s="1"/>
  <c r="G180" i="64"/>
  <c r="G177" i="64" s="1"/>
  <c r="G179" i="64"/>
  <c r="G178" i="64"/>
  <c r="G173" i="64"/>
  <c r="G170" i="64"/>
  <c r="G160" i="64" s="1"/>
  <c r="G169" i="64"/>
  <c r="G168" i="64"/>
  <c r="G158" i="64" s="1"/>
  <c r="G167" i="64"/>
  <c r="G157" i="64" s="1"/>
  <c r="G165" i="64"/>
  <c r="G164" i="64"/>
  <c r="G162" i="64"/>
  <c r="G161" i="64"/>
  <c r="G159" i="64"/>
  <c r="C159" i="64"/>
  <c r="H159" i="64" s="1"/>
  <c r="C157" i="64"/>
  <c r="D147" i="64"/>
  <c r="G140" i="64"/>
  <c r="G110" i="64" s="1"/>
  <c r="F140" i="64"/>
  <c r="G139" i="64"/>
  <c r="F139" i="64"/>
  <c r="G138" i="64"/>
  <c r="F138" i="64"/>
  <c r="G137" i="64"/>
  <c r="F137" i="64"/>
  <c r="D137" i="64"/>
  <c r="G133" i="64"/>
  <c r="F133" i="64"/>
  <c r="G130" i="64"/>
  <c r="F130" i="64"/>
  <c r="G129" i="64"/>
  <c r="F129" i="64"/>
  <c r="F127" i="64" s="1"/>
  <c r="G128" i="64"/>
  <c r="F128" i="64"/>
  <c r="G127" i="64"/>
  <c r="D127" i="64"/>
  <c r="G123" i="64"/>
  <c r="F123" i="64"/>
  <c r="G120" i="64"/>
  <c r="F120" i="64"/>
  <c r="F110" i="64" s="1"/>
  <c r="G119" i="64"/>
  <c r="F119" i="64"/>
  <c r="F117" i="64" s="1"/>
  <c r="F107" i="64" s="1"/>
  <c r="G118" i="64"/>
  <c r="F118" i="64"/>
  <c r="G117" i="64"/>
  <c r="G107" i="64" s="1"/>
  <c r="D117" i="64"/>
  <c r="D107" i="64" s="1"/>
  <c r="G115" i="64"/>
  <c r="F115" i="64"/>
  <c r="G114" i="64"/>
  <c r="F114" i="64"/>
  <c r="G113" i="64"/>
  <c r="F113" i="64"/>
  <c r="G112" i="64"/>
  <c r="F112" i="64"/>
  <c r="G111" i="64"/>
  <c r="F111" i="64"/>
  <c r="G109" i="64"/>
  <c r="D109" i="64"/>
  <c r="C109" i="64"/>
  <c r="H109" i="64"/>
  <c r="G108" i="64"/>
  <c r="F108" i="64"/>
  <c r="D108" i="64"/>
  <c r="C108" i="64"/>
  <c r="H108" i="64"/>
  <c r="C107" i="64"/>
  <c r="E103" i="64"/>
  <c r="E100" i="64"/>
  <c r="E97" i="64" s="1"/>
  <c r="E99" i="64"/>
  <c r="H99" i="64" s="1"/>
  <c r="H98" i="64"/>
  <c r="E98" i="64"/>
  <c r="D97" i="64"/>
  <c r="F90" i="64"/>
  <c r="F60" i="64" s="1"/>
  <c r="E90" i="64"/>
  <c r="F89" i="64"/>
  <c r="F59" i="64" s="1"/>
  <c r="E89" i="64"/>
  <c r="F88" i="64"/>
  <c r="E88" i="64"/>
  <c r="E87" i="64"/>
  <c r="D87" i="64"/>
  <c r="B87" i="64"/>
  <c r="G83" i="64"/>
  <c r="G77" i="64" s="1"/>
  <c r="G57" i="64" s="1"/>
  <c r="E83" i="64"/>
  <c r="B83" i="64"/>
  <c r="G80" i="64"/>
  <c r="E80" i="64"/>
  <c r="B80" i="64"/>
  <c r="B77" i="64" s="1"/>
  <c r="G79" i="64"/>
  <c r="E79" i="64"/>
  <c r="E59" i="64" s="1"/>
  <c r="B79" i="64"/>
  <c r="H79" i="64" s="1"/>
  <c r="G78" i="64"/>
  <c r="E78" i="64"/>
  <c r="B78" i="64"/>
  <c r="H78" i="64" s="1"/>
  <c r="E77" i="64"/>
  <c r="E57" i="64" s="1"/>
  <c r="D77" i="64"/>
  <c r="F75" i="64"/>
  <c r="F74" i="64"/>
  <c r="G73" i="64"/>
  <c r="F73" i="64"/>
  <c r="E73" i="64"/>
  <c r="E63" i="64" s="1"/>
  <c r="B73" i="64"/>
  <c r="B67" i="64" s="1"/>
  <c r="G70" i="64"/>
  <c r="F70" i="64"/>
  <c r="E70" i="64"/>
  <c r="B70" i="64"/>
  <c r="G69" i="64"/>
  <c r="E69" i="64"/>
  <c r="B69" i="64"/>
  <c r="B59" i="64" s="1"/>
  <c r="G68" i="64"/>
  <c r="E68" i="64"/>
  <c r="B68" i="64"/>
  <c r="H68" i="64" s="1"/>
  <c r="G67" i="64"/>
  <c r="E67" i="64"/>
  <c r="D67" i="64"/>
  <c r="D57" i="64" s="1"/>
  <c r="G65" i="64"/>
  <c r="F65" i="64"/>
  <c r="E65" i="64"/>
  <c r="G64" i="64"/>
  <c r="F64" i="64"/>
  <c r="E64" i="64"/>
  <c r="F63" i="64"/>
  <c r="G62" i="64"/>
  <c r="F62" i="64"/>
  <c r="E62" i="64"/>
  <c r="G61" i="64"/>
  <c r="F61" i="64"/>
  <c r="E61" i="64"/>
  <c r="G60" i="64"/>
  <c r="G59" i="64"/>
  <c r="D59" i="64"/>
  <c r="C59" i="64"/>
  <c r="G58" i="64"/>
  <c r="F58" i="64"/>
  <c r="E58" i="64"/>
  <c r="D58" i="64"/>
  <c r="C58" i="64"/>
  <c r="C57" i="64"/>
  <c r="E53" i="64"/>
  <c r="E50" i="64"/>
  <c r="E47" i="64" s="1"/>
  <c r="H47" i="64" s="1"/>
  <c r="E49" i="64"/>
  <c r="H49" i="64" s="1"/>
  <c r="E48" i="64"/>
  <c r="H48" i="64" s="1"/>
  <c r="E40" i="64"/>
  <c r="E39" i="64"/>
  <c r="E38" i="64"/>
  <c r="F37" i="64"/>
  <c r="E37" i="64"/>
  <c r="B37" i="64"/>
  <c r="G33" i="64"/>
  <c r="F33" i="64"/>
  <c r="F13" i="64" s="1"/>
  <c r="E33" i="64"/>
  <c r="G30" i="64"/>
  <c r="F30" i="64"/>
  <c r="E30" i="64"/>
  <c r="G29" i="64"/>
  <c r="F29" i="64"/>
  <c r="F9" i="64" s="1"/>
  <c r="E29" i="64"/>
  <c r="G28" i="64"/>
  <c r="F28" i="64"/>
  <c r="F8" i="64" s="1"/>
  <c r="E28" i="64"/>
  <c r="H28" i="64" s="1"/>
  <c r="E27" i="64"/>
  <c r="B27" i="64"/>
  <c r="G23" i="64"/>
  <c r="E23" i="64"/>
  <c r="G20" i="64"/>
  <c r="F20" i="64"/>
  <c r="F10" i="64" s="1"/>
  <c r="E20" i="64"/>
  <c r="G19" i="64"/>
  <c r="E19" i="64"/>
  <c r="G18" i="64"/>
  <c r="G8" i="64" s="1"/>
  <c r="E18" i="64"/>
  <c r="F17" i="64"/>
  <c r="D17" i="64"/>
  <c r="D7" i="64" s="1"/>
  <c r="C17" i="64"/>
  <c r="C7" i="64" s="1"/>
  <c r="B17" i="64"/>
  <c r="B7" i="64" s="1"/>
  <c r="G15" i="64"/>
  <c r="F15" i="64"/>
  <c r="E15" i="64"/>
  <c r="G14" i="64"/>
  <c r="F14" i="64"/>
  <c r="E14" i="64"/>
  <c r="E13" i="64"/>
  <c r="G12" i="64"/>
  <c r="F12" i="64"/>
  <c r="E12" i="64"/>
  <c r="G11" i="64"/>
  <c r="F11" i="64"/>
  <c r="E11" i="64"/>
  <c r="G10" i="64"/>
  <c r="E10" i="64"/>
  <c r="G43" i="63"/>
  <c r="G37" i="63" s="1"/>
  <c r="F43" i="63"/>
  <c r="F37" i="63" s="1"/>
  <c r="E43" i="63"/>
  <c r="G40" i="63"/>
  <c r="F40" i="63"/>
  <c r="E40" i="63"/>
  <c r="E37" i="63" s="1"/>
  <c r="G39" i="63"/>
  <c r="F39" i="63"/>
  <c r="H39" i="63" s="1"/>
  <c r="E39" i="63"/>
  <c r="G38" i="63"/>
  <c r="F38" i="63"/>
  <c r="E38" i="63"/>
  <c r="D37" i="63"/>
  <c r="C37" i="63"/>
  <c r="B37" i="63"/>
  <c r="E35" i="63"/>
  <c r="E34" i="63"/>
  <c r="G33" i="63"/>
  <c r="F33" i="63"/>
  <c r="E33" i="63"/>
  <c r="G30" i="63"/>
  <c r="F30" i="63"/>
  <c r="G29" i="63"/>
  <c r="F29" i="63"/>
  <c r="H29" i="63" s="1"/>
  <c r="G28" i="63"/>
  <c r="G27" i="63" s="1"/>
  <c r="F28" i="63"/>
  <c r="F27" i="63" s="1"/>
  <c r="D27" i="63"/>
  <c r="C27" i="63"/>
  <c r="B27" i="63"/>
  <c r="H27" i="63" s="1"/>
  <c r="E25" i="63"/>
  <c r="E24" i="63"/>
  <c r="G23" i="63"/>
  <c r="F23" i="63"/>
  <c r="F17" i="63" s="1"/>
  <c r="E23" i="63"/>
  <c r="B23" i="63"/>
  <c r="G20" i="63"/>
  <c r="G17" i="63" s="1"/>
  <c r="F20" i="63"/>
  <c r="B20" i="63"/>
  <c r="G19" i="63"/>
  <c r="F19" i="63"/>
  <c r="H19" i="63" s="1"/>
  <c r="B19" i="63"/>
  <c r="G18" i="63"/>
  <c r="F18" i="63"/>
  <c r="B18" i="63"/>
  <c r="H18" i="63" s="1"/>
  <c r="D17" i="63"/>
  <c r="G13" i="63"/>
  <c r="F13" i="63"/>
  <c r="E13" i="63"/>
  <c r="B13" i="63"/>
  <c r="G10" i="63"/>
  <c r="F10" i="63"/>
  <c r="E10" i="63"/>
  <c r="B10" i="63"/>
  <c r="G9" i="63"/>
  <c r="F9" i="63"/>
  <c r="E9" i="63"/>
  <c r="B9" i="63"/>
  <c r="G8" i="63"/>
  <c r="F8" i="63"/>
  <c r="E8" i="63"/>
  <c r="B8" i="63"/>
  <c r="D7" i="63"/>
  <c r="C7" i="63"/>
  <c r="B37" i="62"/>
  <c r="G43" i="61"/>
  <c r="G37" i="61" s="1"/>
  <c r="F43" i="61"/>
  <c r="G40" i="61"/>
  <c r="F40" i="61"/>
  <c r="G39" i="61"/>
  <c r="F39" i="61"/>
  <c r="H39" i="61" s="1"/>
  <c r="G38" i="61"/>
  <c r="F38" i="61"/>
  <c r="H38" i="61"/>
  <c r="D37" i="61"/>
  <c r="C37" i="61"/>
  <c r="B37" i="61"/>
  <c r="G33" i="61"/>
  <c r="F33" i="61"/>
  <c r="G30" i="61"/>
  <c r="F30" i="61"/>
  <c r="G29" i="61"/>
  <c r="F29" i="61"/>
  <c r="G28" i="61"/>
  <c r="G27" i="61" s="1"/>
  <c r="F28" i="61"/>
  <c r="F27" i="61" s="1"/>
  <c r="D27" i="61"/>
  <c r="C27" i="61"/>
  <c r="H27" i="61" s="1"/>
  <c r="G23" i="61"/>
  <c r="G17" i="61" s="1"/>
  <c r="F23" i="61"/>
  <c r="B23" i="61"/>
  <c r="G20" i="61"/>
  <c r="F20" i="61"/>
  <c r="F17" i="61" s="1"/>
  <c r="B20" i="61"/>
  <c r="G19" i="61"/>
  <c r="H19" i="61" s="1"/>
  <c r="F19" i="61"/>
  <c r="B19" i="61"/>
  <c r="G18" i="61"/>
  <c r="F18" i="61"/>
  <c r="B18" i="61"/>
  <c r="H18" i="61" s="1"/>
  <c r="D17" i="61"/>
  <c r="C17" i="61"/>
  <c r="B17" i="61"/>
  <c r="G13" i="61"/>
  <c r="F13" i="61"/>
  <c r="B13" i="61"/>
  <c r="G10" i="61"/>
  <c r="F10" i="61"/>
  <c r="B10" i="61"/>
  <c r="B7" i="61" s="1"/>
  <c r="G9" i="61"/>
  <c r="F9" i="61"/>
  <c r="B9" i="61"/>
  <c r="H9" i="61" s="1"/>
  <c r="G8" i="61"/>
  <c r="G6" i="61" s="1"/>
  <c r="F8" i="61"/>
  <c r="B8" i="61"/>
  <c r="G7" i="61"/>
  <c r="R49" i="62" s="1"/>
  <c r="D7" i="61"/>
  <c r="O49" i="62" s="1"/>
  <c r="C7" i="61"/>
  <c r="N49" i="62" s="1"/>
  <c r="G43" i="117"/>
  <c r="F43" i="117"/>
  <c r="G40" i="117"/>
  <c r="F40" i="117"/>
  <c r="H37" i="117"/>
  <c r="G39" i="117"/>
  <c r="H39" i="117" s="1"/>
  <c r="F39" i="117"/>
  <c r="G38" i="117"/>
  <c r="F38" i="117"/>
  <c r="H38" i="117"/>
  <c r="G37" i="117"/>
  <c r="F37" i="117"/>
  <c r="D37" i="117"/>
  <c r="C37" i="117"/>
  <c r="B37" i="117"/>
  <c r="G33" i="117"/>
  <c r="F33" i="117"/>
  <c r="G30" i="117"/>
  <c r="F30" i="117"/>
  <c r="G29" i="117"/>
  <c r="F29" i="117"/>
  <c r="H29" i="117"/>
  <c r="H28" i="117"/>
  <c r="G28" i="117"/>
  <c r="F28" i="117"/>
  <c r="G27" i="117"/>
  <c r="F27" i="117"/>
  <c r="D27" i="117"/>
  <c r="C27" i="117"/>
  <c r="B27" i="117"/>
  <c r="G23" i="117"/>
  <c r="F23" i="117"/>
  <c r="B23" i="117"/>
  <c r="G20" i="117"/>
  <c r="F20" i="117"/>
  <c r="B20" i="117"/>
  <c r="B17" i="117" s="1"/>
  <c r="H17" i="117" s="1"/>
  <c r="G19" i="117"/>
  <c r="F19" i="117"/>
  <c r="B19" i="117"/>
  <c r="H19" i="117" s="1"/>
  <c r="G18" i="117"/>
  <c r="F18" i="117"/>
  <c r="B18" i="117"/>
  <c r="H18" i="117" s="1"/>
  <c r="G17" i="117"/>
  <c r="F17" i="117"/>
  <c r="D17" i="117"/>
  <c r="C17" i="117"/>
  <c r="G13" i="117"/>
  <c r="F13" i="117"/>
  <c r="B13" i="117"/>
  <c r="G10" i="117"/>
  <c r="F10" i="117"/>
  <c r="B10" i="117"/>
  <c r="G9" i="117"/>
  <c r="F9" i="117"/>
  <c r="B9" i="117"/>
  <c r="H9" i="117" s="1"/>
  <c r="G8" i="117"/>
  <c r="G7" i="117" s="1"/>
  <c r="R48" i="62" s="1"/>
  <c r="F8" i="117"/>
  <c r="F7" i="117" s="1"/>
  <c r="Q48" i="62" s="1"/>
  <c r="B8" i="117"/>
  <c r="H8" i="117" s="1"/>
  <c r="D7" i="117"/>
  <c r="O48" i="62" s="1"/>
  <c r="C7" i="117"/>
  <c r="N48" i="62" s="1"/>
  <c r="B7" i="117"/>
  <c r="M48" i="62" s="1"/>
  <c r="G43" i="112"/>
  <c r="F43" i="112"/>
  <c r="G40" i="112"/>
  <c r="G37" i="112" s="1"/>
  <c r="F40" i="112"/>
  <c r="G39" i="112"/>
  <c r="F39" i="112"/>
  <c r="H39" i="112" s="1"/>
  <c r="G38" i="112"/>
  <c r="F38" i="112"/>
  <c r="E37" i="112"/>
  <c r="N11" i="112" s="1"/>
  <c r="D37" i="112"/>
  <c r="C37" i="112"/>
  <c r="B37" i="112"/>
  <c r="G33" i="112"/>
  <c r="F33" i="112"/>
  <c r="G30" i="112"/>
  <c r="F30" i="112"/>
  <c r="G29" i="112"/>
  <c r="F29" i="112"/>
  <c r="G28" i="112"/>
  <c r="F28" i="112"/>
  <c r="D27" i="112"/>
  <c r="C27" i="112"/>
  <c r="G23" i="112"/>
  <c r="F23" i="112"/>
  <c r="B23" i="112"/>
  <c r="G20" i="112"/>
  <c r="F20" i="112"/>
  <c r="B20" i="112"/>
  <c r="G19" i="112"/>
  <c r="F19" i="112"/>
  <c r="B19" i="112"/>
  <c r="G18" i="112"/>
  <c r="G17" i="112" s="1"/>
  <c r="F18" i="112"/>
  <c r="B18" i="112"/>
  <c r="D17" i="112"/>
  <c r="M9" i="112" s="1"/>
  <c r="C17" i="112"/>
  <c r="G13" i="112"/>
  <c r="F13" i="112"/>
  <c r="B13" i="112"/>
  <c r="G10" i="112"/>
  <c r="F10" i="112"/>
  <c r="B10" i="112"/>
  <c r="G9" i="112"/>
  <c r="F9" i="112"/>
  <c r="B9" i="112"/>
  <c r="G8" i="112"/>
  <c r="F8" i="112"/>
  <c r="B8" i="112"/>
  <c r="E7" i="112"/>
  <c r="N9" i="112" s="1"/>
  <c r="C7" i="112"/>
  <c r="G43" i="58"/>
  <c r="F43" i="58"/>
  <c r="G40" i="58"/>
  <c r="G37" i="58" s="1"/>
  <c r="F40" i="58"/>
  <c r="G39" i="58"/>
  <c r="F39" i="58"/>
  <c r="H39" i="58" s="1"/>
  <c r="G38" i="58"/>
  <c r="F38" i="58"/>
  <c r="H38" i="58" s="1"/>
  <c r="E37" i="58"/>
  <c r="D37" i="58"/>
  <c r="B37" i="58"/>
  <c r="G33" i="58"/>
  <c r="F33" i="58"/>
  <c r="G30" i="58"/>
  <c r="F30" i="58"/>
  <c r="G29" i="58"/>
  <c r="F29" i="58"/>
  <c r="G28" i="58"/>
  <c r="F28" i="58"/>
  <c r="H28" i="58" s="1"/>
  <c r="E27" i="58"/>
  <c r="D27" i="58"/>
  <c r="B27" i="58"/>
  <c r="G23" i="58"/>
  <c r="F23" i="58"/>
  <c r="B23" i="58"/>
  <c r="G20" i="58"/>
  <c r="F20" i="58"/>
  <c r="B20" i="58"/>
  <c r="G19" i="58"/>
  <c r="F19" i="58"/>
  <c r="B19" i="58"/>
  <c r="G18" i="58"/>
  <c r="F18" i="58"/>
  <c r="B18" i="58"/>
  <c r="E17" i="58"/>
  <c r="E17" i="116" s="1"/>
  <c r="D17" i="58"/>
  <c r="G10" i="58"/>
  <c r="G7" i="58" s="1"/>
  <c r="F10" i="58"/>
  <c r="F7" i="58" s="1"/>
  <c r="G9" i="58"/>
  <c r="F9" i="58"/>
  <c r="H9" i="58" s="1"/>
  <c r="G8" i="58"/>
  <c r="F8" i="58"/>
  <c r="H8" i="58" s="1"/>
  <c r="D7" i="58"/>
  <c r="F7" i="70" l="1"/>
  <c r="M49" i="62"/>
  <c r="H8" i="61"/>
  <c r="H6" i="61" s="1"/>
  <c r="B6" i="61"/>
  <c r="F7" i="61"/>
  <c r="Q49" i="62" s="1"/>
  <c r="F6" i="61"/>
  <c r="H37" i="64"/>
  <c r="E9" i="64"/>
  <c r="K19" i="64"/>
  <c r="G17" i="64"/>
  <c r="G7" i="64" s="1"/>
  <c r="G9" i="64"/>
  <c r="H18" i="64"/>
  <c r="E8" i="64"/>
  <c r="L19" i="64"/>
  <c r="M19" i="64"/>
  <c r="E17" i="64"/>
  <c r="H29" i="64"/>
  <c r="G13" i="64"/>
  <c r="H8" i="63"/>
  <c r="E7" i="63"/>
  <c r="F7" i="63"/>
  <c r="M19" i="63"/>
  <c r="H9" i="63"/>
  <c r="N19" i="63"/>
  <c r="G7" i="63"/>
  <c r="H18" i="69"/>
  <c r="O19" i="69"/>
  <c r="Q20" i="69"/>
  <c r="Q19" i="69"/>
  <c r="P19" i="69"/>
  <c r="O20" i="69"/>
  <c r="Q21" i="69"/>
  <c r="M19" i="69"/>
  <c r="H17" i="69"/>
  <c r="N7" i="69" s="1"/>
  <c r="M20" i="69"/>
  <c r="P21" i="69"/>
  <c r="O21" i="69"/>
  <c r="H7" i="69"/>
  <c r="H18" i="66"/>
  <c r="H27" i="66"/>
  <c r="H19" i="66"/>
  <c r="H7" i="66"/>
  <c r="H28" i="66"/>
  <c r="H17" i="66"/>
  <c r="H29" i="66"/>
  <c r="H37" i="66"/>
  <c r="B17" i="65"/>
  <c r="B19" i="74"/>
  <c r="H19" i="65"/>
  <c r="H9" i="65"/>
  <c r="B9" i="74"/>
  <c r="G27" i="65"/>
  <c r="B7" i="65"/>
  <c r="B8" i="74"/>
  <c r="F27" i="65"/>
  <c r="H27" i="65" s="1"/>
  <c r="H29" i="65"/>
  <c r="B18" i="74"/>
  <c r="H18" i="65"/>
  <c r="F27" i="112"/>
  <c r="O10" i="112" s="1"/>
  <c r="F17" i="112"/>
  <c r="H38" i="112"/>
  <c r="H9" i="112"/>
  <c r="G7" i="112"/>
  <c r="P9" i="112" s="1"/>
  <c r="F7" i="112"/>
  <c r="O9" i="112" s="1"/>
  <c r="H19" i="112"/>
  <c r="C17" i="116"/>
  <c r="L9" i="112"/>
  <c r="L10" i="112"/>
  <c r="M10" i="112"/>
  <c r="B7" i="112"/>
  <c r="B7" i="116" s="1"/>
  <c r="B17" i="112"/>
  <c r="M11" i="112"/>
  <c r="M12" i="112"/>
  <c r="K11" i="112"/>
  <c r="K12" i="112"/>
  <c r="N12" i="112"/>
  <c r="H8" i="112"/>
  <c r="H18" i="112"/>
  <c r="G27" i="112"/>
  <c r="P10" i="112" s="1"/>
  <c r="L11" i="112"/>
  <c r="L12" i="112"/>
  <c r="O75" i="116"/>
  <c r="O76" i="116" s="1"/>
  <c r="G27" i="58"/>
  <c r="P22" i="58" s="1"/>
  <c r="B17" i="58"/>
  <c r="B17" i="116" s="1"/>
  <c r="F17" i="58"/>
  <c r="F17" i="116" s="1"/>
  <c r="F37" i="58"/>
  <c r="H29" i="58"/>
  <c r="N22" i="58"/>
  <c r="M21" i="58"/>
  <c r="M22" i="58"/>
  <c r="M23" i="58"/>
  <c r="D7" i="116"/>
  <c r="M19" i="58"/>
  <c r="L21" i="58"/>
  <c r="G17" i="58"/>
  <c r="G17" i="116" s="1"/>
  <c r="D17" i="116"/>
  <c r="M20" i="58"/>
  <c r="N21" i="58"/>
  <c r="N81" i="72"/>
  <c r="O82" i="116"/>
  <c r="N52" i="116"/>
  <c r="H18" i="58"/>
  <c r="F27" i="58"/>
  <c r="O21" i="58" s="1"/>
  <c r="N23" i="58"/>
  <c r="L22" i="58"/>
  <c r="L23" i="58"/>
  <c r="P19" i="58"/>
  <c r="O19" i="58"/>
  <c r="O20" i="58"/>
  <c r="H7" i="58"/>
  <c r="J9" i="58" s="1"/>
  <c r="L19" i="58"/>
  <c r="L20" i="58"/>
  <c r="G7" i="70"/>
  <c r="H7" i="70" s="1"/>
  <c r="H6" i="123" s="1"/>
  <c r="K20" i="64"/>
  <c r="H107" i="64"/>
  <c r="L21" i="64"/>
  <c r="H27" i="67"/>
  <c r="D27" i="69"/>
  <c r="N20" i="69" s="1"/>
  <c r="D37" i="69"/>
  <c r="N21" i="69" s="1"/>
  <c r="H37" i="68"/>
  <c r="F27" i="70"/>
  <c r="H37" i="63"/>
  <c r="H38" i="63"/>
  <c r="F37" i="61"/>
  <c r="H37" i="61" s="1"/>
  <c r="F37" i="112"/>
  <c r="H37" i="58"/>
  <c r="H209" i="71"/>
  <c r="H208" i="71"/>
  <c r="H207" i="71"/>
  <c r="H27" i="68"/>
  <c r="H37" i="67"/>
  <c r="B7" i="67"/>
  <c r="H7" i="67" s="1"/>
  <c r="B17" i="67"/>
  <c r="H17" i="67" s="1"/>
  <c r="H59" i="64"/>
  <c r="H67" i="64"/>
  <c r="B57" i="64"/>
  <c r="H97" i="64"/>
  <c r="H77" i="64"/>
  <c r="H69" i="64"/>
  <c r="B58" i="64"/>
  <c r="H58" i="64" s="1"/>
  <c r="G63" i="64"/>
  <c r="H19" i="64"/>
  <c r="F27" i="64"/>
  <c r="H27" i="64" s="1"/>
  <c r="G27" i="64"/>
  <c r="F109" i="64"/>
  <c r="F87" i="64"/>
  <c r="F57" i="64" s="1"/>
  <c r="E60" i="64"/>
  <c r="H28" i="63"/>
  <c r="B7" i="63"/>
  <c r="B17" i="63"/>
  <c r="H17" i="63" s="1"/>
  <c r="H17" i="61"/>
  <c r="H7" i="117"/>
  <c r="H27" i="117"/>
  <c r="H19" i="58"/>
  <c r="E48" i="69"/>
  <c r="E49" i="69"/>
  <c r="H7" i="61" l="1"/>
  <c r="H17" i="64"/>
  <c r="E7" i="64"/>
  <c r="P19" i="64"/>
  <c r="H9" i="64"/>
  <c r="H8" i="64"/>
  <c r="D37" i="122"/>
  <c r="F7" i="64"/>
  <c r="O19" i="63"/>
  <c r="Q19" i="63"/>
  <c r="P19" i="63"/>
  <c r="H7" i="63"/>
  <c r="F27" i="122" s="1"/>
  <c r="D36" i="122" s="1"/>
  <c r="F36" i="122" s="1"/>
  <c r="L19" i="63"/>
  <c r="H7" i="65"/>
  <c r="B7" i="74"/>
  <c r="B17" i="74"/>
  <c r="H17" i="65"/>
  <c r="H7" i="112"/>
  <c r="H37" i="112"/>
  <c r="O11" i="112"/>
  <c r="H17" i="112"/>
  <c r="M4" i="58" s="1"/>
  <c r="K9" i="112"/>
  <c r="K10" i="112"/>
  <c r="H27" i="112"/>
  <c r="M5" i="58" s="1"/>
  <c r="P11" i="112"/>
  <c r="H27" i="58"/>
  <c r="P21" i="58"/>
  <c r="L6" i="58"/>
  <c r="O22" i="58"/>
  <c r="P20" i="58"/>
  <c r="H17" i="58"/>
  <c r="L5" i="58" s="1"/>
  <c r="O11" i="64"/>
  <c r="O10" i="64"/>
  <c r="H57" i="64"/>
  <c r="H87" i="64"/>
  <c r="E193" i="71"/>
  <c r="E190" i="71"/>
  <c r="E187" i="71" s="1"/>
  <c r="E189" i="71"/>
  <c r="E188" i="71"/>
  <c r="E153" i="71"/>
  <c r="E150" i="71"/>
  <c r="E147" i="71" s="1"/>
  <c r="E149" i="71"/>
  <c r="E148" i="71"/>
  <c r="E143" i="71"/>
  <c r="E140" i="71"/>
  <c r="E139" i="71"/>
  <c r="E138" i="71"/>
  <c r="B175" i="71"/>
  <c r="B174" i="71"/>
  <c r="B172" i="71"/>
  <c r="B171" i="71"/>
  <c r="B170" i="71"/>
  <c r="B169" i="71"/>
  <c r="B193" i="71"/>
  <c r="B173" i="71" s="1"/>
  <c r="B190" i="71"/>
  <c r="B189" i="71"/>
  <c r="B188" i="71"/>
  <c r="B168" i="71" s="1"/>
  <c r="F169" i="71"/>
  <c r="F168" i="71"/>
  <c r="F187" i="71"/>
  <c r="F177" i="71"/>
  <c r="O19" i="64" l="1"/>
  <c r="N19" i="64"/>
  <c r="H7" i="64"/>
  <c r="D29" i="122"/>
  <c r="M6" i="58"/>
  <c r="L4" i="58"/>
  <c r="E29" i="122"/>
  <c r="E37" i="122"/>
  <c r="F37" i="122" s="1"/>
  <c r="E137" i="71"/>
  <c r="E177" i="71"/>
  <c r="F167" i="71"/>
  <c r="B187" i="71"/>
  <c r="B167" i="71" s="1"/>
  <c r="D169" i="71"/>
  <c r="D168" i="71"/>
  <c r="D197" i="71"/>
  <c r="D177" i="71"/>
  <c r="D187" i="71"/>
  <c r="O9" i="64" l="1"/>
  <c r="F29" i="122"/>
  <c r="D38" i="122" s="1"/>
  <c r="AB187" i="71"/>
  <c r="AB177" i="71"/>
  <c r="L202" i="71"/>
  <c r="L213" i="71"/>
  <c r="L214" i="71" s="1"/>
  <c r="L20" i="71"/>
  <c r="L203" i="71"/>
  <c r="D167" i="71"/>
  <c r="E38" i="122" l="1"/>
  <c r="B257" i="71"/>
  <c r="B217" i="71"/>
  <c r="B267" i="71"/>
  <c r="B227" i="71"/>
  <c r="D22" i="75"/>
  <c r="B228" i="71" l="1"/>
  <c r="B229" i="71"/>
  <c r="B269" i="71"/>
  <c r="B268" i="71"/>
  <c r="B219" i="71"/>
  <c r="B218" i="71"/>
  <c r="B259" i="71"/>
  <c r="B258" i="71"/>
  <c r="H27" i="75"/>
  <c r="K68" i="73"/>
  <c r="L68" i="73"/>
  <c r="M68" i="73"/>
  <c r="N68" i="73"/>
  <c r="O68" i="73"/>
  <c r="J68" i="73"/>
  <c r="K67" i="73"/>
  <c r="L67" i="73"/>
  <c r="M67" i="73"/>
  <c r="N67" i="73"/>
  <c r="O67" i="73"/>
  <c r="J67" i="73"/>
  <c r="H77" i="73"/>
  <c r="H72" i="73"/>
  <c r="H62" i="73"/>
  <c r="H57" i="73"/>
  <c r="H52" i="73"/>
  <c r="H67" i="73"/>
  <c r="D67" i="73"/>
  <c r="D68" i="73"/>
  <c r="D69" i="73"/>
  <c r="D70" i="73"/>
  <c r="D72" i="73"/>
  <c r="D77" i="73"/>
  <c r="U8" i="123" l="1"/>
  <c r="L37" i="72"/>
  <c r="M37" i="72"/>
  <c r="N37" i="72"/>
  <c r="O37" i="72"/>
  <c r="P37" i="72"/>
  <c r="K37" i="72"/>
  <c r="H47" i="72"/>
  <c r="L8" i="123" l="1"/>
  <c r="H62" i="72"/>
  <c r="H57" i="72"/>
  <c r="H52" i="72"/>
  <c r="S118" i="64"/>
  <c r="T118" i="64"/>
  <c r="U118" i="64"/>
  <c r="V118" i="64"/>
  <c r="Q118" i="64"/>
  <c r="R117" i="64"/>
  <c r="S117" i="64"/>
  <c r="T117" i="64"/>
  <c r="U117" i="64"/>
  <c r="V117" i="64"/>
  <c r="Q117" i="64"/>
  <c r="R116" i="64"/>
  <c r="S116" i="64"/>
  <c r="T116" i="64"/>
  <c r="U116" i="64"/>
  <c r="V116" i="64"/>
  <c r="Q116" i="64"/>
  <c r="U9" i="123" l="1"/>
  <c r="L15" i="123"/>
  <c r="L14" i="123"/>
  <c r="L16" i="123"/>
  <c r="L13" i="123"/>
  <c r="L11" i="123"/>
  <c r="N5" i="123"/>
  <c r="O137" i="64"/>
  <c r="N137" i="64"/>
  <c r="M137" i="64"/>
  <c r="L137" i="64"/>
  <c r="J137" i="64"/>
  <c r="O107" i="64"/>
  <c r="N107" i="64"/>
  <c r="M107" i="64"/>
  <c r="L107" i="64"/>
  <c r="K107" i="64"/>
  <c r="J107" i="64"/>
  <c r="O127" i="64"/>
  <c r="N127" i="64"/>
  <c r="M127" i="64"/>
  <c r="L127" i="64"/>
  <c r="K127" i="64"/>
  <c r="J127" i="64"/>
  <c r="O117" i="64"/>
  <c r="N117" i="64"/>
  <c r="M117" i="64"/>
  <c r="L117" i="64"/>
  <c r="K117" i="64"/>
  <c r="J117" i="64"/>
  <c r="G49" i="63" l="1"/>
  <c r="G48" i="63"/>
  <c r="P9" i="117" l="1"/>
  <c r="O9" i="117"/>
  <c r="N9" i="117"/>
  <c r="M9" i="117"/>
  <c r="L9" i="117"/>
  <c r="K9" i="117"/>
  <c r="G68" i="76" l="1"/>
  <c r="G69" i="76"/>
  <c r="G70" i="76"/>
  <c r="G67" i="76"/>
  <c r="G171" i="71" l="1"/>
  <c r="G172" i="71"/>
  <c r="G174" i="71"/>
  <c r="G175" i="71"/>
  <c r="G178" i="71"/>
  <c r="G179" i="71"/>
  <c r="G180" i="71"/>
  <c r="G183" i="71"/>
  <c r="G173" i="71" s="1"/>
  <c r="G188" i="71"/>
  <c r="G189" i="71"/>
  <c r="G190" i="71"/>
  <c r="G193" i="71"/>
  <c r="G131" i="71"/>
  <c r="G132" i="71"/>
  <c r="G134" i="71"/>
  <c r="G135" i="71"/>
  <c r="G148" i="71"/>
  <c r="G149" i="71"/>
  <c r="G153" i="71"/>
  <c r="G150" i="71"/>
  <c r="G170" i="71" l="1"/>
  <c r="G147" i="71"/>
  <c r="G168" i="71"/>
  <c r="G187" i="71"/>
  <c r="G169" i="71"/>
  <c r="G177" i="71"/>
  <c r="G167" i="71" s="1"/>
  <c r="F68" i="73" l="1"/>
  <c r="F69" i="73"/>
  <c r="F70" i="73"/>
  <c r="F67" i="73"/>
  <c r="C68" i="76" l="1"/>
  <c r="C69" i="76"/>
  <c r="C70" i="76"/>
  <c r="C67" i="76"/>
  <c r="C70" i="73"/>
  <c r="C69" i="73"/>
  <c r="C68" i="73"/>
  <c r="C67" i="73"/>
  <c r="C55" i="73"/>
  <c r="C53" i="73"/>
  <c r="C54" i="73"/>
  <c r="C52" i="73"/>
  <c r="C67" i="72"/>
  <c r="C52" i="72"/>
  <c r="C169" i="71"/>
  <c r="H169" i="71" s="1"/>
  <c r="C168" i="71"/>
  <c r="H168" i="71" s="1"/>
  <c r="C187" i="71"/>
  <c r="C177" i="71"/>
  <c r="C167" i="71" s="1"/>
  <c r="H167" i="71" s="1"/>
  <c r="C47" i="74"/>
  <c r="C48" i="74"/>
  <c r="C49" i="74"/>
  <c r="L60" i="74" s="1"/>
  <c r="L59" i="74" s="1"/>
  <c r="C47" i="62"/>
  <c r="C48" i="62"/>
  <c r="C49" i="62"/>
  <c r="C48" i="116"/>
  <c r="C49" i="116"/>
  <c r="M195" i="71" l="1"/>
  <c r="L195" i="71"/>
  <c r="Q170" i="71"/>
  <c r="N167" i="71"/>
  <c r="O167" i="71"/>
  <c r="P167" i="71"/>
  <c r="M82" i="116"/>
  <c r="L52" i="116"/>
  <c r="L49" i="74"/>
  <c r="L50" i="74" s="1"/>
  <c r="M21" i="74"/>
  <c r="S46" i="74"/>
  <c r="K47" i="117"/>
  <c r="L5" i="61"/>
  <c r="K5" i="61"/>
  <c r="L6" i="117"/>
  <c r="L5" i="117"/>
  <c r="K6" i="117"/>
  <c r="K5" i="117"/>
  <c r="N195" i="71" l="1"/>
  <c r="H7" i="123"/>
  <c r="D25" i="123"/>
  <c r="D47" i="74"/>
  <c r="D48" i="74"/>
  <c r="D49" i="74"/>
  <c r="D37" i="74"/>
  <c r="D38" i="74"/>
  <c r="D39" i="74"/>
  <c r="D27" i="74"/>
  <c r="D28" i="74"/>
  <c r="D29" i="74"/>
  <c r="D49" i="62"/>
  <c r="D48" i="62"/>
  <c r="D47" i="62"/>
  <c r="D49" i="116"/>
  <c r="D48" i="116"/>
  <c r="M60" i="74" l="1"/>
  <c r="M59" i="74" s="1"/>
  <c r="M52" i="116"/>
  <c r="N82" i="116"/>
  <c r="N20" i="74"/>
  <c r="N21" i="74"/>
  <c r="M49" i="74"/>
  <c r="M50" i="74" s="1"/>
  <c r="M28" i="74"/>
  <c r="M29" i="74" s="1"/>
  <c r="T46" i="74"/>
  <c r="L47" i="117"/>
  <c r="F48" i="63"/>
  <c r="F49" i="63"/>
  <c r="F53" i="63"/>
  <c r="F50" i="63"/>
  <c r="F47" i="63" s="1"/>
  <c r="F51" i="62"/>
  <c r="F52" i="62"/>
  <c r="F54" i="62"/>
  <c r="F55" i="62"/>
  <c r="F48" i="61"/>
  <c r="F49" i="61"/>
  <c r="F50" i="61"/>
  <c r="F53" i="61"/>
  <c r="F48" i="117"/>
  <c r="F49" i="117"/>
  <c r="F53" i="117"/>
  <c r="F50" i="117"/>
  <c r="F47" i="117" s="1"/>
  <c r="F51" i="116"/>
  <c r="F52" i="116"/>
  <c r="F54" i="116"/>
  <c r="F55" i="116"/>
  <c r="F48" i="112"/>
  <c r="F49" i="112"/>
  <c r="F50" i="112"/>
  <c r="F53" i="112"/>
  <c r="F48" i="58"/>
  <c r="F49" i="58"/>
  <c r="F53" i="58"/>
  <c r="F50" i="58"/>
  <c r="F48" i="62" l="1"/>
  <c r="F53" i="62"/>
  <c r="F47" i="61"/>
  <c r="F47" i="62" s="1"/>
  <c r="F50" i="62"/>
  <c r="F49" i="62"/>
  <c r="F47" i="112"/>
  <c r="O12" i="112" s="1"/>
  <c r="F53" i="116"/>
  <c r="F49" i="116"/>
  <c r="F50" i="116"/>
  <c r="F48" i="116"/>
  <c r="F47" i="58"/>
  <c r="G53" i="73"/>
  <c r="G54" i="73"/>
  <c r="G55" i="73"/>
  <c r="G52" i="73"/>
  <c r="G62" i="73"/>
  <c r="G57" i="73"/>
  <c r="G72" i="72"/>
  <c r="G57" i="72"/>
  <c r="P84" i="116" l="1"/>
  <c r="O23" i="58"/>
  <c r="F47" i="116"/>
  <c r="P75" i="116" s="1"/>
  <c r="P76" i="116" s="1"/>
  <c r="P83" i="116"/>
  <c r="N47" i="117"/>
  <c r="G54" i="72"/>
  <c r="G55" i="72"/>
  <c r="G53" i="72"/>
  <c r="G62" i="72"/>
  <c r="G52" i="72" s="1"/>
  <c r="O52" i="116" l="1"/>
  <c r="P82" i="116"/>
  <c r="H53" i="122"/>
  <c r="O81" i="72"/>
  <c r="V46" i="74"/>
  <c r="G68" i="73"/>
  <c r="G69" i="73"/>
  <c r="G70" i="73"/>
  <c r="G67" i="73"/>
  <c r="G77" i="73"/>
  <c r="G72" i="73"/>
  <c r="G70" i="72"/>
  <c r="G68" i="72"/>
  <c r="G69" i="72"/>
  <c r="G67" i="72"/>
  <c r="G77" i="72"/>
  <c r="G49" i="68"/>
  <c r="G48" i="68"/>
  <c r="G50" i="68"/>
  <c r="G53" i="68"/>
  <c r="G48" i="67"/>
  <c r="G49" i="67"/>
  <c r="G50" i="67"/>
  <c r="G53" i="67"/>
  <c r="G48" i="65"/>
  <c r="H48" i="65" s="1"/>
  <c r="G49" i="65"/>
  <c r="H49" i="65" s="1"/>
  <c r="G55" i="74"/>
  <c r="G51" i="74"/>
  <c r="G52" i="74"/>
  <c r="G54" i="74"/>
  <c r="G48" i="66"/>
  <c r="H48" i="66" s="1"/>
  <c r="G49" i="66"/>
  <c r="H49" i="66" s="1"/>
  <c r="G50" i="66"/>
  <c r="G53" i="66"/>
  <c r="G53" i="65"/>
  <c r="G50" i="65"/>
  <c r="G47" i="63"/>
  <c r="G55" i="62"/>
  <c r="G51" i="62"/>
  <c r="G52" i="62"/>
  <c r="G54" i="62"/>
  <c r="G49" i="61"/>
  <c r="G48" i="61"/>
  <c r="G53" i="61"/>
  <c r="G50" i="61"/>
  <c r="G49" i="117"/>
  <c r="G48" i="117"/>
  <c r="G53" i="117"/>
  <c r="G50" i="117"/>
  <c r="G53" i="74" l="1"/>
  <c r="G50" i="74"/>
  <c r="G47" i="61"/>
  <c r="G53" i="62"/>
  <c r="G50" i="62"/>
  <c r="G47" i="117"/>
  <c r="G47" i="62" s="1"/>
  <c r="G47" i="68"/>
  <c r="G47" i="67"/>
  <c r="G47" i="66"/>
  <c r="G47" i="65"/>
  <c r="G49" i="74"/>
  <c r="G48" i="74"/>
  <c r="G49" i="62"/>
  <c r="G48" i="62"/>
  <c r="G55" i="116"/>
  <c r="G51" i="116"/>
  <c r="G52" i="116"/>
  <c r="G54" i="116"/>
  <c r="G48" i="112"/>
  <c r="G49" i="112"/>
  <c r="G53" i="112"/>
  <c r="G47" i="112" s="1"/>
  <c r="P12" i="112" s="1"/>
  <c r="G50" i="112"/>
  <c r="G49" i="58"/>
  <c r="G48" i="58"/>
  <c r="G53" i="58"/>
  <c r="G50" i="58"/>
  <c r="H47" i="66" l="1"/>
  <c r="Q35" i="74"/>
  <c r="Q84" i="116"/>
  <c r="G50" i="116"/>
  <c r="O47" i="117"/>
  <c r="H47" i="65"/>
  <c r="G47" i="74"/>
  <c r="G53" i="116"/>
  <c r="G48" i="116"/>
  <c r="G49" i="116"/>
  <c r="G47" i="58"/>
  <c r="M36" i="74" l="1"/>
  <c r="N36" i="74"/>
  <c r="O36" i="74"/>
  <c r="L36" i="74"/>
  <c r="P36" i="74"/>
  <c r="Q36" i="74"/>
  <c r="O35" i="74"/>
  <c r="N35" i="74"/>
  <c r="L35" i="74"/>
  <c r="P35" i="74"/>
  <c r="P23" i="58"/>
  <c r="G47" i="116"/>
  <c r="W46" i="74" s="1"/>
  <c r="H47" i="58"/>
  <c r="Q83" i="116"/>
  <c r="P28" i="74"/>
  <c r="P29" i="74" s="1"/>
  <c r="P49" i="74"/>
  <c r="P50" i="74" s="1"/>
  <c r="P60" i="74"/>
  <c r="P59" i="74" s="1"/>
  <c r="B52" i="72"/>
  <c r="B52" i="73"/>
  <c r="P52" i="116" l="1"/>
  <c r="P81" i="72"/>
  <c r="L7" i="58"/>
  <c r="I53" i="122"/>
  <c r="Q75" i="116"/>
  <c r="Q76" i="116" s="1"/>
  <c r="Q82" i="116"/>
  <c r="B37" i="72"/>
  <c r="B67" i="73"/>
  <c r="B67" i="72"/>
  <c r="B48" i="74" l="1"/>
  <c r="B49" i="74"/>
  <c r="B47" i="74"/>
  <c r="B48" i="62"/>
  <c r="B49" i="62"/>
  <c r="B47" i="62"/>
  <c r="K60" i="74" l="1"/>
  <c r="K59" i="74" s="1"/>
  <c r="K49" i="74"/>
  <c r="K50" i="74" s="1"/>
  <c r="L21" i="74"/>
  <c r="K28" i="74"/>
  <c r="K29" i="74" s="1"/>
  <c r="R46" i="74"/>
  <c r="L24" i="62"/>
  <c r="J47" i="117"/>
  <c r="K46" i="74"/>
  <c r="E67" i="73"/>
  <c r="E70" i="73"/>
  <c r="E69" i="73"/>
  <c r="E68" i="73"/>
  <c r="E72" i="73"/>
  <c r="E77" i="73"/>
  <c r="E68" i="72"/>
  <c r="E69" i="72"/>
  <c r="E70" i="72"/>
  <c r="E67" i="72"/>
  <c r="E72" i="72"/>
  <c r="E77" i="72"/>
  <c r="E62" i="72"/>
  <c r="E57" i="72"/>
  <c r="E55" i="72"/>
  <c r="E54" i="72"/>
  <c r="E53" i="72"/>
  <c r="E52" i="72"/>
  <c r="E53" i="67"/>
  <c r="E50" i="67"/>
  <c r="E49" i="74"/>
  <c r="E48" i="74"/>
  <c r="H48" i="74" s="1"/>
  <c r="E47" i="74"/>
  <c r="H47" i="74" l="1"/>
  <c r="N47" i="74" s="1"/>
  <c r="N49" i="74"/>
  <c r="N50" i="74" s="1"/>
  <c r="N28" i="74"/>
  <c r="N29" i="74" s="1"/>
  <c r="U46" i="74"/>
  <c r="H49" i="74"/>
  <c r="N60" i="74"/>
  <c r="N59" i="74" s="1"/>
  <c r="H49" i="63"/>
  <c r="H48" i="61"/>
  <c r="H49" i="61"/>
  <c r="E53" i="61"/>
  <c r="E50" i="61"/>
  <c r="H48" i="116"/>
  <c r="H49" i="116"/>
  <c r="N35" i="122" l="1"/>
  <c r="R25" i="122"/>
  <c r="T25" i="122" s="1"/>
  <c r="O6" i="122"/>
  <c r="P6" i="122" s="1"/>
  <c r="L47" i="74"/>
  <c r="P47" i="74"/>
  <c r="M47" i="74"/>
  <c r="O47" i="74"/>
  <c r="O34" i="74"/>
  <c r="K47" i="74"/>
  <c r="Q49" i="74"/>
  <c r="Q50" i="74" s="1"/>
  <c r="P34" i="74"/>
  <c r="M34" i="74"/>
  <c r="N34" i="74"/>
  <c r="Q34" i="74"/>
  <c r="L34" i="74"/>
  <c r="H47" i="63"/>
  <c r="H48" i="63"/>
  <c r="E49" i="62"/>
  <c r="E48" i="62"/>
  <c r="E47" i="62"/>
  <c r="E6" i="122" l="1"/>
  <c r="C6" i="122" s="1"/>
  <c r="G27" i="122"/>
  <c r="C18" i="122"/>
  <c r="N25" i="122"/>
  <c r="N43" i="122"/>
  <c r="T6" i="122"/>
  <c r="U6" i="122" s="1"/>
  <c r="N47" i="63"/>
  <c r="I27" i="122"/>
  <c r="G36" i="122" s="1"/>
  <c r="I36" i="122" s="1"/>
  <c r="AF49" i="63"/>
  <c r="G54" i="122"/>
  <c r="N81" i="73"/>
  <c r="Y48" i="62"/>
  <c r="Y49" i="62" s="1"/>
  <c r="H48" i="62"/>
  <c r="O63" i="62"/>
  <c r="O64" i="62" s="1"/>
  <c r="O59" i="62"/>
  <c r="H49" i="62"/>
  <c r="D22" i="123"/>
  <c r="M47" i="117"/>
  <c r="L47" i="63"/>
  <c r="P47" i="63"/>
  <c r="O47" i="63"/>
  <c r="K47" i="63"/>
  <c r="M47" i="63"/>
  <c r="B48" i="69"/>
  <c r="C48" i="69"/>
  <c r="D48" i="69"/>
  <c r="N69" i="69" s="1"/>
  <c r="N70" i="69" s="1"/>
  <c r="F48" i="69"/>
  <c r="G48" i="69"/>
  <c r="B49" i="69"/>
  <c r="C49" i="69"/>
  <c r="D49" i="69"/>
  <c r="F49" i="69"/>
  <c r="G49" i="69"/>
  <c r="F50" i="69"/>
  <c r="G50" i="69"/>
  <c r="F51" i="69"/>
  <c r="G51" i="69"/>
  <c r="F52" i="69"/>
  <c r="G52" i="69"/>
  <c r="F53" i="69"/>
  <c r="G53" i="69"/>
  <c r="F54" i="69"/>
  <c r="G54" i="69"/>
  <c r="F55" i="69"/>
  <c r="G55" i="69"/>
  <c r="C47" i="69"/>
  <c r="D47" i="69"/>
  <c r="E47" i="69"/>
  <c r="F47" i="69"/>
  <c r="G47" i="69"/>
  <c r="B47" i="69"/>
  <c r="H48" i="68"/>
  <c r="H49" i="68"/>
  <c r="H47" i="62"/>
  <c r="H49" i="117"/>
  <c r="H48" i="117"/>
  <c r="H49" i="112"/>
  <c r="H48" i="112"/>
  <c r="H49" i="58"/>
  <c r="H48" i="58"/>
  <c r="M22" i="69" l="1"/>
  <c r="M27" i="69"/>
  <c r="M28" i="69" s="1"/>
  <c r="L50" i="69"/>
  <c r="Q69" i="69"/>
  <c r="Q70" i="69" s="1"/>
  <c r="P69" i="69"/>
  <c r="P70" i="69" s="1"/>
  <c r="Q27" i="69"/>
  <c r="Q28" i="69" s="1"/>
  <c r="Q22" i="69"/>
  <c r="P50" i="69"/>
  <c r="O48" i="69"/>
  <c r="P27" i="69"/>
  <c r="P28" i="69" s="1"/>
  <c r="P22" i="69"/>
  <c r="O50" i="69"/>
  <c r="M69" i="69"/>
  <c r="M70" i="69" s="1"/>
  <c r="AF58" i="69"/>
  <c r="B57" i="68" s="1"/>
  <c r="AF57" i="69"/>
  <c r="B57" i="67" s="1"/>
  <c r="L27" i="69"/>
  <c r="L28" i="69" s="1"/>
  <c r="K50" i="69"/>
  <c r="L69" i="69"/>
  <c r="L70" i="69" s="1"/>
  <c r="N22" i="69"/>
  <c r="N27" i="69"/>
  <c r="N28" i="69" s="1"/>
  <c r="M50" i="69"/>
  <c r="O27" i="69"/>
  <c r="O28" i="69" s="1"/>
  <c r="O22" i="69"/>
  <c r="O69" i="69"/>
  <c r="O70" i="69" s="1"/>
  <c r="N50" i="69"/>
  <c r="K6" i="122"/>
  <c r="N50" i="62"/>
  <c r="Q81" i="73"/>
  <c r="M45" i="67"/>
  <c r="M48" i="69"/>
  <c r="L45" i="67"/>
  <c r="L48" i="69"/>
  <c r="K45" i="67"/>
  <c r="K48" i="69"/>
  <c r="P45" i="67"/>
  <c r="P48" i="69"/>
  <c r="N45" i="67"/>
  <c r="N48" i="69"/>
  <c r="L50" i="62"/>
  <c r="M50" i="62"/>
  <c r="O50" i="62"/>
  <c r="P50" i="62"/>
  <c r="K50" i="62"/>
  <c r="W36" i="62"/>
  <c r="AB36" i="62"/>
  <c r="X36" i="62"/>
  <c r="Y36" i="62"/>
  <c r="AA36" i="62"/>
  <c r="Z36" i="62"/>
  <c r="O45" i="67"/>
  <c r="H48" i="69"/>
  <c r="H47" i="69"/>
  <c r="H49" i="69"/>
  <c r="H47" i="61"/>
  <c r="H47" i="117"/>
  <c r="H47" i="112"/>
  <c r="H47" i="116"/>
  <c r="B58" i="67" l="1"/>
  <c r="H58" i="67" s="1"/>
  <c r="B59" i="67"/>
  <c r="H59" i="67" s="1"/>
  <c r="H57" i="67"/>
  <c r="B59" i="68"/>
  <c r="H59" i="68" s="1"/>
  <c r="B58" i="68"/>
  <c r="H58" i="68" s="1"/>
  <c r="H57" i="68"/>
  <c r="Q50" i="69"/>
  <c r="AA36" i="69"/>
  <c r="V36" i="69"/>
  <c r="W36" i="69"/>
  <c r="Y36" i="69"/>
  <c r="U36" i="69"/>
  <c r="Z36" i="69"/>
  <c r="R27" i="69"/>
  <c r="R28" i="69" s="1"/>
  <c r="X36" i="69"/>
  <c r="K5" i="122"/>
  <c r="C54" i="122"/>
  <c r="M7" i="58"/>
  <c r="C53" i="122"/>
  <c r="Q81" i="72"/>
  <c r="X46" i="74"/>
  <c r="N53" i="116"/>
  <c r="L53" i="116"/>
  <c r="P53" i="116"/>
  <c r="K53" i="116"/>
  <c r="O53" i="116"/>
  <c r="M53" i="116"/>
  <c r="AA38" i="62"/>
  <c r="X38" i="62"/>
  <c r="W38" i="62"/>
  <c r="Y38" i="62"/>
  <c r="AB38" i="62"/>
  <c r="Z38" i="62"/>
  <c r="AA37" i="62"/>
  <c r="AB37" i="62"/>
  <c r="X37" i="62"/>
  <c r="W37" i="62"/>
  <c r="Y37" i="62"/>
  <c r="Z37" i="62"/>
  <c r="N47" i="69"/>
  <c r="P47" i="69"/>
  <c r="K47" i="69"/>
  <c r="L47" i="69"/>
  <c r="M47" i="69"/>
  <c r="O47" i="69"/>
  <c r="E55" i="73"/>
  <c r="E54" i="73"/>
  <c r="E53" i="73"/>
  <c r="E52" i="73"/>
  <c r="H5" i="123" l="1"/>
  <c r="D23" i="123"/>
  <c r="D8" i="123"/>
  <c r="I26" i="122"/>
  <c r="H35" i="122" s="1"/>
  <c r="H34" i="122"/>
  <c r="G34" i="122"/>
  <c r="H62" i="76"/>
  <c r="C50" i="76"/>
  <c r="C49" i="76"/>
  <c r="C48" i="76"/>
  <c r="C47" i="76"/>
  <c r="K31" i="73"/>
  <c r="K26" i="73"/>
  <c r="E23" i="123" l="1"/>
  <c r="D10" i="123"/>
  <c r="E10" i="123" s="1"/>
  <c r="B22" i="123"/>
  <c r="E22" i="123"/>
  <c r="D9" i="123"/>
  <c r="E25" i="123"/>
  <c r="F5" i="123"/>
  <c r="E24" i="123"/>
  <c r="G35" i="122"/>
  <c r="I35" i="122" s="1"/>
  <c r="I34" i="122"/>
  <c r="C39" i="62"/>
  <c r="C38" i="62"/>
  <c r="C37" i="62"/>
  <c r="C38" i="116"/>
  <c r="C39" i="116"/>
  <c r="C129" i="71"/>
  <c r="C128" i="71"/>
  <c r="C127" i="71"/>
  <c r="C89" i="71"/>
  <c r="C88" i="71"/>
  <c r="C87" i="71"/>
  <c r="M24" i="62" l="1"/>
  <c r="O46" i="73"/>
  <c r="E37" i="72"/>
  <c r="F37" i="72"/>
  <c r="C37" i="72"/>
  <c r="G22" i="72"/>
  <c r="F7" i="72"/>
  <c r="G7" i="72"/>
  <c r="E7" i="72"/>
  <c r="C7" i="72"/>
  <c r="H22" i="72" l="1"/>
  <c r="P4" i="123" s="1"/>
  <c r="C28" i="74"/>
  <c r="C29" i="74"/>
  <c r="C27" i="74"/>
  <c r="M20" i="74" l="1"/>
  <c r="E37" i="73"/>
  <c r="M46" i="73" s="1"/>
  <c r="C40" i="73" l="1"/>
  <c r="C39" i="73"/>
  <c r="C38" i="73"/>
  <c r="C37" i="73"/>
  <c r="K46" i="73" s="1"/>
  <c r="D23" i="73"/>
  <c r="D24" i="73"/>
  <c r="G38" i="72" l="1"/>
  <c r="G39" i="72"/>
  <c r="G40" i="72"/>
  <c r="G47" i="72" l="1"/>
  <c r="G37" i="72" s="1"/>
  <c r="F22" i="75" l="1"/>
  <c r="F17" i="75"/>
  <c r="F57" i="73"/>
  <c r="D88" i="71" l="1"/>
  <c r="D89" i="71"/>
  <c r="D117" i="71"/>
  <c r="H117" i="71" s="1"/>
  <c r="D97" i="71"/>
  <c r="D107" i="71"/>
  <c r="D129" i="71"/>
  <c r="D128" i="71"/>
  <c r="D147" i="71"/>
  <c r="D157" i="71"/>
  <c r="D137" i="71"/>
  <c r="D67" i="76"/>
  <c r="D47" i="76"/>
  <c r="D17" i="75"/>
  <c r="H17" i="75" s="1"/>
  <c r="D27" i="73"/>
  <c r="D32" i="73"/>
  <c r="D8" i="73"/>
  <c r="D9" i="73"/>
  <c r="D12" i="73"/>
  <c r="H12" i="73" s="1"/>
  <c r="D17" i="73"/>
  <c r="D7" i="73" s="1"/>
  <c r="D53" i="73"/>
  <c r="D54" i="73"/>
  <c r="D62" i="73"/>
  <c r="D57" i="73"/>
  <c r="D53" i="72"/>
  <c r="D54" i="72"/>
  <c r="D55" i="72"/>
  <c r="D57" i="72"/>
  <c r="D62" i="72"/>
  <c r="D40" i="72"/>
  <c r="D27" i="72"/>
  <c r="D23" i="72"/>
  <c r="D24" i="72"/>
  <c r="D25" i="72"/>
  <c r="D39" i="73"/>
  <c r="D38" i="73"/>
  <c r="D47" i="73"/>
  <c r="D42" i="73"/>
  <c r="D47" i="72"/>
  <c r="D42" i="72"/>
  <c r="D38" i="72"/>
  <c r="D39" i="72"/>
  <c r="D38" i="62"/>
  <c r="D39" i="62"/>
  <c r="D39" i="116"/>
  <c r="D38" i="116"/>
  <c r="D52" i="73" l="1"/>
  <c r="D52" i="72"/>
  <c r="D127" i="71"/>
  <c r="D37" i="62"/>
  <c r="D37" i="116"/>
  <c r="D37" i="73"/>
  <c r="L46" i="73" s="1"/>
  <c r="H27" i="73"/>
  <c r="D22" i="73"/>
  <c r="L26" i="73" s="1"/>
  <c r="D87" i="71"/>
  <c r="D37" i="72"/>
  <c r="H37" i="72" s="1"/>
  <c r="H42" i="72"/>
  <c r="E38" i="73"/>
  <c r="E39" i="73"/>
  <c r="E40" i="73"/>
  <c r="E38" i="72"/>
  <c r="E39" i="72"/>
  <c r="E40" i="72"/>
  <c r="N24" i="62" l="1"/>
  <c r="L38" i="62"/>
  <c r="L31" i="73"/>
  <c r="E48" i="76" l="1"/>
  <c r="E49" i="76"/>
  <c r="E50" i="76"/>
  <c r="E47" i="76"/>
  <c r="B91" i="71" l="1"/>
  <c r="B92" i="71"/>
  <c r="B94" i="71"/>
  <c r="B95" i="71"/>
  <c r="H37" i="69" l="1"/>
  <c r="N10" i="69" l="1"/>
  <c r="G41" i="74"/>
  <c r="G42" i="74"/>
  <c r="G44" i="74"/>
  <c r="G45" i="74"/>
  <c r="G43" i="74" l="1"/>
  <c r="G40" i="74"/>
  <c r="G39" i="74"/>
  <c r="G37" i="74"/>
  <c r="G38" i="74"/>
  <c r="Q21" i="74" l="1"/>
  <c r="G35" i="74"/>
  <c r="G34" i="74"/>
  <c r="G32" i="74"/>
  <c r="G31" i="74"/>
  <c r="G30" i="74"/>
  <c r="G29" i="74"/>
  <c r="G28" i="74" l="1"/>
  <c r="G27" i="74"/>
  <c r="G33" i="74"/>
  <c r="Q20" i="74" l="1"/>
  <c r="B131" i="71"/>
  <c r="B132" i="71"/>
  <c r="B134" i="71"/>
  <c r="B135" i="71"/>
  <c r="B148" i="71" l="1"/>
  <c r="B149" i="71"/>
  <c r="B150" i="71"/>
  <c r="B153" i="71"/>
  <c r="B138" i="71"/>
  <c r="B139" i="71"/>
  <c r="B140" i="71"/>
  <c r="B143" i="71"/>
  <c r="B128" i="71" l="1"/>
  <c r="B147" i="71"/>
  <c r="B130" i="71"/>
  <c r="B133" i="71"/>
  <c r="B137" i="71"/>
  <c r="B129" i="71"/>
  <c r="B108" i="71"/>
  <c r="B109" i="71"/>
  <c r="B113" i="71"/>
  <c r="B110" i="71"/>
  <c r="B107" i="71" s="1"/>
  <c r="B98" i="71"/>
  <c r="B99" i="71"/>
  <c r="B100" i="71"/>
  <c r="B103" i="71"/>
  <c r="B127" i="71" l="1"/>
  <c r="B93" i="71"/>
  <c r="B90" i="71"/>
  <c r="B97" i="71"/>
  <c r="E95" i="71"/>
  <c r="E91" i="71"/>
  <c r="E92" i="71"/>
  <c r="E94" i="71"/>
  <c r="E108" i="71"/>
  <c r="E109" i="71"/>
  <c r="E110" i="71"/>
  <c r="E113" i="71"/>
  <c r="E98" i="71"/>
  <c r="E99" i="71"/>
  <c r="E100" i="71"/>
  <c r="E103" i="71"/>
  <c r="E93" i="71" l="1"/>
  <c r="E88" i="71"/>
  <c r="E107" i="71"/>
  <c r="E90" i="71"/>
  <c r="E97" i="71"/>
  <c r="E89" i="71"/>
  <c r="E38" i="74"/>
  <c r="E39" i="74"/>
  <c r="E37" i="74"/>
  <c r="E28" i="74"/>
  <c r="E29" i="74"/>
  <c r="E27" i="74"/>
  <c r="O20" i="74" l="1"/>
  <c r="O21" i="74"/>
  <c r="E87" i="71"/>
  <c r="B21" i="62" l="1"/>
  <c r="B22" i="62"/>
  <c r="B24" i="62"/>
  <c r="B25" i="62"/>
  <c r="B21" i="116"/>
  <c r="B22" i="116"/>
  <c r="B24" i="116"/>
  <c r="B25" i="116"/>
  <c r="B23" i="62" l="1"/>
  <c r="B20" i="62"/>
  <c r="B31" i="116"/>
  <c r="B32" i="116"/>
  <c r="B34" i="116"/>
  <c r="B35" i="116"/>
  <c r="C28" i="62" l="1"/>
  <c r="C29" i="62"/>
  <c r="C29" i="116"/>
  <c r="C28" i="116"/>
  <c r="C37" i="116"/>
  <c r="C27" i="62" l="1"/>
  <c r="C27" i="116"/>
  <c r="G138" i="71"/>
  <c r="G128" i="71" s="1"/>
  <c r="G139" i="71"/>
  <c r="G129" i="71" s="1"/>
  <c r="F139" i="71"/>
  <c r="F138" i="71"/>
  <c r="G140" i="71"/>
  <c r="G130" i="71" s="1"/>
  <c r="F140" i="71"/>
  <c r="G143" i="71"/>
  <c r="G133" i="71" s="1"/>
  <c r="F143" i="71"/>
  <c r="M23" i="62" l="1"/>
  <c r="L37" i="116"/>
  <c r="G137" i="71"/>
  <c r="G127" i="71" s="1"/>
  <c r="G41" i="62"/>
  <c r="G42" i="62"/>
  <c r="G44" i="62"/>
  <c r="G45" i="62"/>
  <c r="G41" i="116"/>
  <c r="G42" i="116"/>
  <c r="G44" i="116"/>
  <c r="G45" i="116"/>
  <c r="G38" i="116"/>
  <c r="G40" i="116"/>
  <c r="G43" i="116"/>
  <c r="G92" i="71"/>
  <c r="G94" i="71"/>
  <c r="G95" i="71"/>
  <c r="G109" i="71"/>
  <c r="H109" i="71" s="1"/>
  <c r="G108" i="71"/>
  <c r="H108" i="71" s="1"/>
  <c r="G110" i="71"/>
  <c r="G113" i="71"/>
  <c r="G40" i="62" l="1"/>
  <c r="G43" i="62"/>
  <c r="G39" i="62"/>
  <c r="G38" i="62"/>
  <c r="G39" i="116"/>
  <c r="G107" i="71"/>
  <c r="G37" i="62" l="1"/>
  <c r="G37" i="116"/>
  <c r="H107" i="71"/>
  <c r="G99" i="71"/>
  <c r="G98" i="71"/>
  <c r="G97" i="71" s="1"/>
  <c r="G87" i="71" s="1"/>
  <c r="G100" i="71"/>
  <c r="G103" i="71"/>
  <c r="G93" i="71" s="1"/>
  <c r="G31" i="62"/>
  <c r="G32" i="62"/>
  <c r="G34" i="62"/>
  <c r="G35" i="62"/>
  <c r="G29" i="62"/>
  <c r="G33" i="62"/>
  <c r="G31" i="116"/>
  <c r="G32" i="116"/>
  <c r="G34" i="116"/>
  <c r="G35" i="116"/>
  <c r="G30" i="116"/>
  <c r="Q24" i="62" l="1"/>
  <c r="G27" i="62"/>
  <c r="G30" i="62"/>
  <c r="G28" i="62"/>
  <c r="G33" i="116"/>
  <c r="G27" i="116"/>
  <c r="G91" i="71"/>
  <c r="G90" i="71"/>
  <c r="G28" i="116"/>
  <c r="H98" i="71"/>
  <c r="G88" i="71"/>
  <c r="G29" i="116"/>
  <c r="H99" i="71"/>
  <c r="G89" i="71"/>
  <c r="F70" i="76"/>
  <c r="F67" i="76"/>
  <c r="H67" i="76" s="1"/>
  <c r="F57" i="72"/>
  <c r="F131" i="71"/>
  <c r="F132" i="71"/>
  <c r="F134" i="71"/>
  <c r="F135" i="71"/>
  <c r="F137" i="71"/>
  <c r="F149" i="71"/>
  <c r="F129" i="71" s="1"/>
  <c r="H129" i="71" s="1"/>
  <c r="F148" i="71"/>
  <c r="F128" i="71" s="1"/>
  <c r="H128" i="71" s="1"/>
  <c r="F150" i="71"/>
  <c r="F130" i="71" s="1"/>
  <c r="F153" i="71"/>
  <c r="F133" i="71" s="1"/>
  <c r="F41" i="74"/>
  <c r="F42" i="74"/>
  <c r="F44" i="74"/>
  <c r="F45" i="74"/>
  <c r="F43" i="74"/>
  <c r="F45" i="62"/>
  <c r="F41" i="62"/>
  <c r="F42" i="62"/>
  <c r="F44" i="62"/>
  <c r="F45" i="116"/>
  <c r="F44" i="116"/>
  <c r="F42" i="116"/>
  <c r="F41" i="116"/>
  <c r="F40" i="116"/>
  <c r="Q23" i="62" l="1"/>
  <c r="P37" i="116"/>
  <c r="F40" i="74"/>
  <c r="F39" i="74"/>
  <c r="H39" i="74" s="1"/>
  <c r="F38" i="74"/>
  <c r="H38" i="74" s="1"/>
  <c r="F40" i="62"/>
  <c r="F39" i="62"/>
  <c r="F43" i="62"/>
  <c r="F43" i="116"/>
  <c r="F39" i="116"/>
  <c r="F37" i="74"/>
  <c r="F38" i="116"/>
  <c r="H39" i="69"/>
  <c r="H38" i="69"/>
  <c r="F38" i="62"/>
  <c r="F147" i="71"/>
  <c r="F127" i="71" s="1"/>
  <c r="H127" i="71" s="1"/>
  <c r="P21" i="74" l="1"/>
  <c r="F37" i="62"/>
  <c r="F37" i="116"/>
  <c r="F48" i="73"/>
  <c r="F44" i="73"/>
  <c r="F42" i="73" s="1"/>
  <c r="F43" i="73"/>
  <c r="F37" i="73"/>
  <c r="F89" i="71"/>
  <c r="F90" i="71"/>
  <c r="F91" i="71"/>
  <c r="F92" i="71"/>
  <c r="F93" i="71"/>
  <c r="F88" i="71"/>
  <c r="F105" i="71"/>
  <c r="F95" i="71" s="1"/>
  <c r="F104" i="71"/>
  <c r="F94" i="71" s="1"/>
  <c r="F97" i="71"/>
  <c r="F87" i="71" s="1"/>
  <c r="H29" i="69"/>
  <c r="H28" i="69"/>
  <c r="F31" i="74"/>
  <c r="F32" i="74"/>
  <c r="F34" i="74"/>
  <c r="F35" i="74"/>
  <c r="F31" i="62"/>
  <c r="F32" i="62"/>
  <c r="F34" i="62"/>
  <c r="F35" i="62"/>
  <c r="F30" i="62"/>
  <c r="F33" i="62"/>
  <c r="F31" i="116"/>
  <c r="F32" i="116"/>
  <c r="F34" i="116"/>
  <c r="F35" i="116"/>
  <c r="F30" i="116"/>
  <c r="F33" i="116"/>
  <c r="F28" i="116"/>
  <c r="F29" i="116"/>
  <c r="N7" i="74" l="1"/>
  <c r="P24" i="62"/>
  <c r="H42" i="73"/>
  <c r="F47" i="73"/>
  <c r="N46" i="73" s="1"/>
  <c r="F49" i="73"/>
  <c r="F28" i="74"/>
  <c r="H28" i="74" s="1"/>
  <c r="F30" i="74"/>
  <c r="F29" i="74"/>
  <c r="H29" i="74" s="1"/>
  <c r="F29" i="62"/>
  <c r="F28" i="62"/>
  <c r="F33" i="74"/>
  <c r="H27" i="69"/>
  <c r="F27" i="116"/>
  <c r="O37" i="116" s="1"/>
  <c r="H97" i="71"/>
  <c r="F27" i="62"/>
  <c r="N8" i="69" l="1"/>
  <c r="N9" i="69"/>
  <c r="P23" i="62"/>
  <c r="F27" i="74"/>
  <c r="E38" i="62"/>
  <c r="E28" i="62"/>
  <c r="E29" i="62"/>
  <c r="E38" i="116"/>
  <c r="E39" i="116"/>
  <c r="E28" i="116"/>
  <c r="E29" i="116"/>
  <c r="E37" i="116"/>
  <c r="H27" i="74" l="1"/>
  <c r="P20" i="74"/>
  <c r="E27" i="116"/>
  <c r="N37" i="116" s="1"/>
  <c r="E27" i="62"/>
  <c r="D28" i="62"/>
  <c r="D29" i="62"/>
  <c r="D18" i="62"/>
  <c r="D19" i="62"/>
  <c r="D8" i="62"/>
  <c r="D9" i="62"/>
  <c r="N6" i="74" l="1"/>
  <c r="D17" i="62"/>
  <c r="D28" i="116"/>
  <c r="D29" i="116"/>
  <c r="O47" i="62" l="1"/>
  <c r="D27" i="116"/>
  <c r="D27" i="62"/>
  <c r="B50" i="76"/>
  <c r="B52" i="76"/>
  <c r="H52" i="76" s="1"/>
  <c r="B57" i="76"/>
  <c r="H57" i="76" s="1"/>
  <c r="B32" i="73"/>
  <c r="B22" i="73" s="1"/>
  <c r="B47" i="73"/>
  <c r="B89" i="71"/>
  <c r="H89" i="71" s="1"/>
  <c r="B88" i="71"/>
  <c r="H49" i="67"/>
  <c r="B29" i="62"/>
  <c r="H29" i="62" s="1"/>
  <c r="B28" i="62"/>
  <c r="H28" i="62" s="1"/>
  <c r="B27" i="62"/>
  <c r="L23" i="62" l="1"/>
  <c r="N22" i="62"/>
  <c r="N23" i="62"/>
  <c r="M37" i="116"/>
  <c r="B47" i="76"/>
  <c r="H47" i="76" s="1"/>
  <c r="J31" i="73"/>
  <c r="H32" i="73"/>
  <c r="H47" i="73"/>
  <c r="B37" i="73"/>
  <c r="H37" i="73" s="1"/>
  <c r="B87" i="71"/>
  <c r="H88" i="71"/>
  <c r="J26" i="73"/>
  <c r="H27" i="62"/>
  <c r="B37" i="116"/>
  <c r="B30" i="116"/>
  <c r="B33" i="116"/>
  <c r="K38" i="116" l="1"/>
  <c r="L46" i="67"/>
  <c r="M46" i="67"/>
  <c r="N46" i="67"/>
  <c r="P46" i="67"/>
  <c r="K46" i="67"/>
  <c r="O46" i="67"/>
  <c r="H37" i="116"/>
  <c r="H87" i="71"/>
  <c r="J46" i="73"/>
  <c r="B29" i="116"/>
  <c r="H29" i="116" s="1"/>
  <c r="B28" i="116"/>
  <c r="H28" i="116" s="1"/>
  <c r="B27" i="116" l="1"/>
  <c r="B30" i="71"/>
  <c r="D27" i="71"/>
  <c r="K37" i="116" l="1"/>
  <c r="H27" i="116"/>
  <c r="J45" i="116" s="1"/>
  <c r="G22" i="116" l="1"/>
  <c r="G21" i="116"/>
  <c r="G25" i="116"/>
  <c r="G24" i="116"/>
  <c r="C27" i="76"/>
  <c r="G21" i="74"/>
  <c r="G22" i="74"/>
  <c r="G24" i="74"/>
  <c r="G25" i="74"/>
  <c r="F21" i="74"/>
  <c r="F22" i="74"/>
  <c r="F24" i="74"/>
  <c r="F25" i="74"/>
  <c r="E18" i="74"/>
  <c r="D19" i="74"/>
  <c r="E19" i="74"/>
  <c r="C19" i="74"/>
  <c r="C18" i="74"/>
  <c r="F11" i="74"/>
  <c r="G11" i="74"/>
  <c r="F12" i="74"/>
  <c r="G12" i="74"/>
  <c r="F14" i="74"/>
  <c r="G14" i="74"/>
  <c r="F15" i="74"/>
  <c r="G15" i="74"/>
  <c r="D11" i="74"/>
  <c r="D12" i="74"/>
  <c r="D14" i="74"/>
  <c r="D15" i="74"/>
  <c r="E9" i="74"/>
  <c r="C9" i="74"/>
  <c r="C8" i="74"/>
  <c r="E8" i="74"/>
  <c r="E17" i="74"/>
  <c r="C7" i="74"/>
  <c r="F23" i="74"/>
  <c r="G13" i="74"/>
  <c r="F13" i="74"/>
  <c r="G10" i="74"/>
  <c r="D9" i="74"/>
  <c r="G18" i="74"/>
  <c r="D8" i="74"/>
  <c r="F24" i="62"/>
  <c r="G24" i="62"/>
  <c r="F25" i="62"/>
  <c r="G25" i="62"/>
  <c r="E21" i="62"/>
  <c r="E22" i="62"/>
  <c r="E24" i="62"/>
  <c r="E25" i="62"/>
  <c r="C18" i="62"/>
  <c r="C19" i="62"/>
  <c r="F11" i="62"/>
  <c r="G11" i="62"/>
  <c r="F12" i="62"/>
  <c r="G12" i="62"/>
  <c r="F14" i="62"/>
  <c r="G14" i="62"/>
  <c r="F15" i="62"/>
  <c r="G15" i="62"/>
  <c r="E11" i="62"/>
  <c r="E12" i="62"/>
  <c r="E14" i="62"/>
  <c r="E15" i="62"/>
  <c r="C8" i="62"/>
  <c r="C9" i="62"/>
  <c r="B11" i="62"/>
  <c r="B12" i="62"/>
  <c r="B14" i="62"/>
  <c r="B15" i="62"/>
  <c r="B18" i="62"/>
  <c r="F23" i="62"/>
  <c r="F20" i="62"/>
  <c r="D7" i="62"/>
  <c r="G10" i="116"/>
  <c r="F10" i="116"/>
  <c r="C7" i="116"/>
  <c r="H42" i="76"/>
  <c r="H37" i="76"/>
  <c r="H32" i="76"/>
  <c r="F27" i="76"/>
  <c r="E28" i="76"/>
  <c r="E29" i="76"/>
  <c r="E30" i="76"/>
  <c r="E27" i="76"/>
  <c r="D27" i="76"/>
  <c r="C28" i="76"/>
  <c r="C29" i="76"/>
  <c r="C30" i="76"/>
  <c r="B30" i="76"/>
  <c r="B27" i="76"/>
  <c r="H22" i="76"/>
  <c r="H17" i="76"/>
  <c r="H12" i="76"/>
  <c r="G10" i="76"/>
  <c r="F10" i="76"/>
  <c r="E10" i="76"/>
  <c r="C10" i="76"/>
  <c r="G9" i="76"/>
  <c r="F9" i="76"/>
  <c r="E9" i="76"/>
  <c r="C9" i="76"/>
  <c r="G8" i="76"/>
  <c r="F8" i="76"/>
  <c r="E8" i="76"/>
  <c r="C8" i="76"/>
  <c r="G7" i="76"/>
  <c r="F7" i="76"/>
  <c r="E7" i="76"/>
  <c r="D7" i="76"/>
  <c r="C7" i="76"/>
  <c r="D12" i="75"/>
  <c r="H12" i="75"/>
  <c r="H7" i="75"/>
  <c r="Q22" i="73"/>
  <c r="P22" i="73"/>
  <c r="Q12" i="73"/>
  <c r="P12" i="73"/>
  <c r="G23" i="73"/>
  <c r="G24" i="73"/>
  <c r="G25" i="73"/>
  <c r="G22" i="73"/>
  <c r="F23" i="73"/>
  <c r="F24" i="73"/>
  <c r="F25" i="73"/>
  <c r="F22" i="73"/>
  <c r="E8" i="73"/>
  <c r="E9" i="73"/>
  <c r="E10" i="73"/>
  <c r="E7" i="73"/>
  <c r="E23" i="73"/>
  <c r="E24" i="73"/>
  <c r="E25" i="73"/>
  <c r="E22" i="73"/>
  <c r="D10" i="72"/>
  <c r="D9" i="72"/>
  <c r="D8" i="72"/>
  <c r="D7" i="72"/>
  <c r="H7" i="72" s="1"/>
  <c r="H81" i="71"/>
  <c r="H82" i="71"/>
  <c r="H84" i="71"/>
  <c r="H85" i="71"/>
  <c r="H41" i="71"/>
  <c r="H42" i="71"/>
  <c r="H44" i="71"/>
  <c r="H45" i="71"/>
  <c r="B11" i="71"/>
  <c r="B12" i="71"/>
  <c r="B14" i="71"/>
  <c r="B15" i="71"/>
  <c r="B19" i="71"/>
  <c r="B18" i="71"/>
  <c r="B23" i="71"/>
  <c r="B20" i="71"/>
  <c r="B29" i="71"/>
  <c r="B9" i="71" s="1"/>
  <c r="B28" i="71"/>
  <c r="B8" i="71" s="1"/>
  <c r="B33" i="71"/>
  <c r="B27" i="71" s="1"/>
  <c r="B55" i="71"/>
  <c r="B51" i="71"/>
  <c r="B52" i="71"/>
  <c r="B54" i="71"/>
  <c r="B69" i="71"/>
  <c r="B68" i="71"/>
  <c r="B70" i="71"/>
  <c r="B73" i="71"/>
  <c r="B59" i="71"/>
  <c r="B58" i="71"/>
  <c r="B60" i="71"/>
  <c r="B63" i="71"/>
  <c r="G51" i="71"/>
  <c r="G52" i="71"/>
  <c r="G54" i="71"/>
  <c r="G55" i="71"/>
  <c r="G68" i="71"/>
  <c r="G69" i="71"/>
  <c r="G70" i="71"/>
  <c r="G73" i="71"/>
  <c r="G58" i="71"/>
  <c r="G48" i="71" s="1"/>
  <c r="G59" i="71"/>
  <c r="G49" i="71" s="1"/>
  <c r="G60" i="71"/>
  <c r="G63" i="71"/>
  <c r="F55" i="71"/>
  <c r="F54" i="71"/>
  <c r="F52" i="71"/>
  <c r="F51" i="71"/>
  <c r="F58" i="71"/>
  <c r="F48" i="71" s="1"/>
  <c r="F59" i="71"/>
  <c r="F60" i="71"/>
  <c r="F63" i="71"/>
  <c r="F68" i="71"/>
  <c r="F69" i="71"/>
  <c r="F70" i="71"/>
  <c r="F73" i="71"/>
  <c r="F53" i="71" s="1"/>
  <c r="E19" i="71"/>
  <c r="H19" i="71" s="1"/>
  <c r="E18" i="71"/>
  <c r="E39" i="71"/>
  <c r="H39" i="71" s="1"/>
  <c r="E38" i="71"/>
  <c r="H38" i="71" s="1"/>
  <c r="E40" i="71"/>
  <c r="H40" i="71" s="1"/>
  <c r="E43" i="71"/>
  <c r="H43" i="71" s="1"/>
  <c r="E29" i="71"/>
  <c r="E28" i="71"/>
  <c r="E30" i="71"/>
  <c r="E33" i="71"/>
  <c r="E20" i="71"/>
  <c r="E23" i="71"/>
  <c r="E51" i="71"/>
  <c r="E52" i="71"/>
  <c r="E54" i="71"/>
  <c r="E55" i="71"/>
  <c r="E78" i="71"/>
  <c r="E79" i="71"/>
  <c r="E80" i="71"/>
  <c r="E83" i="71"/>
  <c r="E68" i="71"/>
  <c r="E69" i="71"/>
  <c r="E70" i="71"/>
  <c r="E73" i="71"/>
  <c r="E58" i="71"/>
  <c r="E59" i="71"/>
  <c r="E49" i="71" s="1"/>
  <c r="E60" i="71"/>
  <c r="E63" i="71"/>
  <c r="D51" i="71"/>
  <c r="D52" i="71"/>
  <c r="D54" i="71"/>
  <c r="D55" i="71"/>
  <c r="D79" i="71"/>
  <c r="D78" i="71"/>
  <c r="D80" i="71"/>
  <c r="H80" i="71" s="1"/>
  <c r="D83" i="71"/>
  <c r="H83" i="71" s="1"/>
  <c r="D73" i="71"/>
  <c r="D69" i="71"/>
  <c r="D68" i="71"/>
  <c r="D70" i="71"/>
  <c r="D59" i="71"/>
  <c r="D58" i="71"/>
  <c r="D60" i="71"/>
  <c r="D63" i="71"/>
  <c r="C49" i="71"/>
  <c r="C48" i="71"/>
  <c r="C67" i="71"/>
  <c r="C57" i="71"/>
  <c r="C9" i="71"/>
  <c r="C8" i="71"/>
  <c r="C7" i="71"/>
  <c r="D21" i="69"/>
  <c r="D22" i="69"/>
  <c r="D24" i="69"/>
  <c r="D25" i="69"/>
  <c r="F15" i="69"/>
  <c r="E15" i="69"/>
  <c r="D15" i="69"/>
  <c r="F14" i="69"/>
  <c r="E14" i="69"/>
  <c r="D14" i="69"/>
  <c r="F12" i="69"/>
  <c r="E12" i="69"/>
  <c r="D12" i="69"/>
  <c r="F11" i="69"/>
  <c r="E11" i="69"/>
  <c r="D11" i="69"/>
  <c r="D23" i="69"/>
  <c r="D20" i="69"/>
  <c r="F13" i="69"/>
  <c r="E13" i="69"/>
  <c r="D13" i="69"/>
  <c r="F10" i="69"/>
  <c r="E10" i="69"/>
  <c r="D10" i="69"/>
  <c r="C8" i="116"/>
  <c r="D8" i="116"/>
  <c r="E8" i="116"/>
  <c r="C9" i="116"/>
  <c r="D9" i="116"/>
  <c r="E9" i="116"/>
  <c r="B10" i="116"/>
  <c r="B11" i="116"/>
  <c r="F11" i="116"/>
  <c r="G11" i="116"/>
  <c r="B12" i="116"/>
  <c r="F12" i="116"/>
  <c r="G12" i="116"/>
  <c r="B13" i="116"/>
  <c r="F13" i="116"/>
  <c r="G13" i="116"/>
  <c r="B14" i="116"/>
  <c r="F14" i="116"/>
  <c r="G14" i="116"/>
  <c r="B15" i="116"/>
  <c r="F15" i="116"/>
  <c r="G15" i="116"/>
  <c r="E7" i="116"/>
  <c r="C19" i="116"/>
  <c r="D19" i="116"/>
  <c r="E19" i="116"/>
  <c r="C18" i="116"/>
  <c r="D18" i="116"/>
  <c r="E18" i="116"/>
  <c r="F21" i="116"/>
  <c r="F22" i="116"/>
  <c r="F24" i="116"/>
  <c r="F25" i="116"/>
  <c r="F22" i="62"/>
  <c r="G22" i="62"/>
  <c r="F21" i="62"/>
  <c r="G21" i="62"/>
  <c r="G20" i="62"/>
  <c r="B10" i="62"/>
  <c r="G19" i="116"/>
  <c r="G20" i="116"/>
  <c r="F18" i="116"/>
  <c r="B23" i="116"/>
  <c r="B20" i="116"/>
  <c r="B19" i="116"/>
  <c r="B18" i="116"/>
  <c r="B9" i="116"/>
  <c r="G8" i="116"/>
  <c r="F8" i="116"/>
  <c r="O19" i="74" l="1"/>
  <c r="N20" i="62"/>
  <c r="N21" i="62"/>
  <c r="L35" i="116"/>
  <c r="L36" i="116"/>
  <c r="N35" i="116"/>
  <c r="N36" i="116"/>
  <c r="M35" i="116"/>
  <c r="M36" i="116"/>
  <c r="H79" i="71"/>
  <c r="E27" i="71"/>
  <c r="H27" i="71" s="1"/>
  <c r="C47" i="71"/>
  <c r="D67" i="71"/>
  <c r="B48" i="71"/>
  <c r="E17" i="71"/>
  <c r="B53" i="71"/>
  <c r="H8" i="69"/>
  <c r="L46" i="74"/>
  <c r="H69" i="71"/>
  <c r="B67" i="71"/>
  <c r="D53" i="71"/>
  <c r="B17" i="71"/>
  <c r="B7" i="71" s="1"/>
  <c r="E67" i="71"/>
  <c r="D50" i="71"/>
  <c r="F50" i="71"/>
  <c r="D49" i="71"/>
  <c r="F57" i="71"/>
  <c r="H58" i="71"/>
  <c r="H78" i="71"/>
  <c r="E48" i="71"/>
  <c r="E53" i="71"/>
  <c r="E57" i="71"/>
  <c r="B57" i="71"/>
  <c r="D77" i="71"/>
  <c r="G53" i="71"/>
  <c r="B49" i="71"/>
  <c r="H28" i="71"/>
  <c r="G50" i="71"/>
  <c r="H59" i="71"/>
  <c r="B13" i="71"/>
  <c r="D48" i="71"/>
  <c r="F8" i="74"/>
  <c r="F10" i="74"/>
  <c r="G8" i="74"/>
  <c r="F9" i="74"/>
  <c r="C17" i="74"/>
  <c r="F19" i="62"/>
  <c r="F18" i="62"/>
  <c r="E23" i="62"/>
  <c r="F23" i="116"/>
  <c r="G7" i="116"/>
  <c r="G9" i="116"/>
  <c r="F20" i="116"/>
  <c r="E77" i="71"/>
  <c r="F67" i="71"/>
  <c r="F8" i="62"/>
  <c r="F17" i="62"/>
  <c r="H7" i="73"/>
  <c r="O22" i="73"/>
  <c r="O31" i="73"/>
  <c r="O26" i="73"/>
  <c r="H27" i="76"/>
  <c r="P7" i="123" s="1"/>
  <c r="E13" i="62"/>
  <c r="E37" i="71"/>
  <c r="H37" i="71" s="1"/>
  <c r="F49" i="71"/>
  <c r="G67" i="71"/>
  <c r="B50" i="71"/>
  <c r="G23" i="62"/>
  <c r="G9" i="62"/>
  <c r="H68" i="71"/>
  <c r="E8" i="71"/>
  <c r="H8" i="71" s="1"/>
  <c r="F19" i="116"/>
  <c r="H19" i="116" s="1"/>
  <c r="G13" i="62"/>
  <c r="D18" i="74"/>
  <c r="E50" i="71"/>
  <c r="G57" i="71"/>
  <c r="G20" i="74"/>
  <c r="B8" i="62"/>
  <c r="D57" i="71"/>
  <c r="H29" i="71"/>
  <c r="M26" i="73"/>
  <c r="M31" i="73"/>
  <c r="H22" i="73"/>
  <c r="P5" i="123" s="1"/>
  <c r="O12" i="73"/>
  <c r="N31" i="73"/>
  <c r="N26" i="73"/>
  <c r="F10" i="62"/>
  <c r="D10" i="74"/>
  <c r="H7" i="76"/>
  <c r="H18" i="71"/>
  <c r="B10" i="71"/>
  <c r="E9" i="71"/>
  <c r="H9" i="71" s="1"/>
  <c r="Q14" i="67"/>
  <c r="F7" i="74"/>
  <c r="O46" i="74" s="1"/>
  <c r="F20" i="74"/>
  <c r="G19" i="74"/>
  <c r="H18" i="62"/>
  <c r="F13" i="62"/>
  <c r="G7" i="62"/>
  <c r="Q20" i="62" s="1"/>
  <c r="E10" i="62"/>
  <c r="F7" i="62"/>
  <c r="P20" i="62" s="1"/>
  <c r="C7" i="62"/>
  <c r="M20" i="62" s="1"/>
  <c r="F9" i="62"/>
  <c r="E18" i="62"/>
  <c r="G10" i="62"/>
  <c r="E20" i="62"/>
  <c r="H9" i="62"/>
  <c r="B9" i="62"/>
  <c r="B13" i="62"/>
  <c r="C17" i="62"/>
  <c r="G18" i="62"/>
  <c r="G8" i="62"/>
  <c r="F7" i="116"/>
  <c r="F9" i="116"/>
  <c r="G18" i="116"/>
  <c r="H18" i="116" s="1"/>
  <c r="T14" i="67"/>
  <c r="G23" i="74"/>
  <c r="G7" i="74"/>
  <c r="P46" i="74" s="1"/>
  <c r="G9" i="74"/>
  <c r="D13" i="74"/>
  <c r="F18" i="74"/>
  <c r="F19" i="74"/>
  <c r="D7" i="74"/>
  <c r="M46" i="74" s="1"/>
  <c r="G17" i="74"/>
  <c r="D17" i="74"/>
  <c r="G19" i="62"/>
  <c r="E19" i="62"/>
  <c r="B19" i="62"/>
  <c r="G23" i="116"/>
  <c r="B8" i="116"/>
  <c r="R14" i="67"/>
  <c r="H9" i="74" l="1"/>
  <c r="H8" i="74"/>
  <c r="H9" i="116"/>
  <c r="H8" i="116"/>
  <c r="K8" i="123"/>
  <c r="P6" i="123"/>
  <c r="M18" i="74"/>
  <c r="M19" i="74"/>
  <c r="N18" i="74"/>
  <c r="N19" i="74"/>
  <c r="Q18" i="74"/>
  <c r="Q19" i="74"/>
  <c r="M21" i="62"/>
  <c r="N47" i="62"/>
  <c r="M22" i="62"/>
  <c r="P21" i="62"/>
  <c r="Q47" i="62"/>
  <c r="P22" i="62"/>
  <c r="P35" i="116"/>
  <c r="P36" i="116"/>
  <c r="B47" i="71"/>
  <c r="H17" i="71"/>
  <c r="H9" i="69"/>
  <c r="H49" i="71"/>
  <c r="H48" i="71"/>
  <c r="H57" i="71"/>
  <c r="H77" i="71"/>
  <c r="E47" i="71"/>
  <c r="F17" i="74"/>
  <c r="H19" i="74"/>
  <c r="H18" i="74"/>
  <c r="E17" i="62"/>
  <c r="H8" i="62"/>
  <c r="G47" i="71"/>
  <c r="J50" i="71"/>
  <c r="E7" i="71"/>
  <c r="H7" i="71" s="1"/>
  <c r="G17" i="62"/>
  <c r="F47" i="71"/>
  <c r="H67" i="71"/>
  <c r="D47" i="71"/>
  <c r="P26" i="73"/>
  <c r="P31" i="73"/>
  <c r="B7" i="62"/>
  <c r="L20" i="62" s="1"/>
  <c r="H19" i="62"/>
  <c r="E7" i="62"/>
  <c r="O20" i="62" s="1"/>
  <c r="U14" i="67"/>
  <c r="S14" i="67"/>
  <c r="B17" i="62"/>
  <c r="E7" i="74"/>
  <c r="H7" i="74" s="1"/>
  <c r="K15" i="123" l="1"/>
  <c r="K16" i="123"/>
  <c r="K11" i="123"/>
  <c r="K14" i="123"/>
  <c r="K13" i="123"/>
  <c r="N8" i="122"/>
  <c r="H7" i="116"/>
  <c r="O5" i="123"/>
  <c r="N7" i="123"/>
  <c r="T9" i="123"/>
  <c r="N46" i="74"/>
  <c r="O18" i="74"/>
  <c r="P18" i="74"/>
  <c r="P19" i="74"/>
  <c r="O21" i="62"/>
  <c r="P47" i="62"/>
  <c r="O22" i="62"/>
  <c r="Q21" i="62"/>
  <c r="R47" i="62"/>
  <c r="Q22" i="62"/>
  <c r="L21" i="62"/>
  <c r="M47" i="62"/>
  <c r="L22" i="62"/>
  <c r="K35" i="116"/>
  <c r="K36" i="116"/>
  <c r="O35" i="116"/>
  <c r="O36" i="116"/>
  <c r="H17" i="74"/>
  <c r="N5" i="74" s="1"/>
  <c r="H47" i="71"/>
  <c r="H17" i="116"/>
  <c r="H7" i="62"/>
  <c r="H17" i="62"/>
  <c r="L42" i="62" s="1"/>
  <c r="N15" i="122" l="1"/>
  <c r="D34" i="122"/>
  <c r="C8" i="123"/>
  <c r="C9" i="123" s="1"/>
  <c r="H4" i="123"/>
  <c r="N4" i="74"/>
  <c r="E39" i="62"/>
  <c r="D8" i="122" l="1"/>
  <c r="K4" i="122"/>
  <c r="S8" i="122"/>
  <c r="E34" i="122"/>
  <c r="F34" i="122" s="1"/>
  <c r="G5" i="123"/>
  <c r="F7" i="123" s="1"/>
  <c r="E37" i="62"/>
  <c r="F63" i="73"/>
  <c r="F64" i="73"/>
  <c r="F62" i="73"/>
  <c r="F52" i="73"/>
  <c r="D9" i="122" l="1"/>
  <c r="J5" i="122"/>
  <c r="N10" i="122"/>
  <c r="S10" i="122" s="1"/>
  <c r="F6" i="122"/>
  <c r="F5" i="122"/>
  <c r="F7" i="122"/>
  <c r="F8" i="122"/>
  <c r="S15" i="122"/>
  <c r="F4" i="122"/>
  <c r="O23" i="62"/>
  <c r="O24" i="62"/>
  <c r="H37" i="62"/>
  <c r="L43" i="62" s="1"/>
  <c r="H22" i="75"/>
  <c r="D19" i="122"/>
  <c r="H268" i="64"/>
  <c r="B269" i="64"/>
  <c r="B268" i="64"/>
  <c r="B287" i="64"/>
  <c r="H287" i="64" s="1"/>
  <c r="B289" i="64"/>
  <c r="H289" i="64"/>
  <c r="B277" i="64"/>
  <c r="B278" i="64" s="1"/>
  <c r="B267" i="64"/>
  <c r="H267" i="64" s="1"/>
  <c r="G28" i="122" l="1"/>
  <c r="G29" i="122"/>
  <c r="C40" i="122" s="1"/>
  <c r="B259" i="64"/>
  <c r="H278" i="64"/>
  <c r="B279" i="64"/>
  <c r="H279" i="64" s="1"/>
  <c r="S26" i="122" s="1"/>
  <c r="S27" i="122" s="1"/>
  <c r="H277" i="64"/>
  <c r="H257" i="64" s="1"/>
  <c r="E7" i="122" s="1"/>
  <c r="H269" i="64"/>
  <c r="H259" i="64" s="1"/>
  <c r="B288" i="64"/>
  <c r="H288" i="64" s="1"/>
  <c r="H258" i="64" l="1"/>
  <c r="O7" i="122"/>
  <c r="O8" i="122" s="1"/>
  <c r="C19" i="122"/>
  <c r="C49" i="122"/>
  <c r="R26" i="122"/>
  <c r="N26" i="122" s="1"/>
  <c r="M15" i="122"/>
  <c r="M17" i="122" s="1"/>
  <c r="O9" i="122"/>
  <c r="E8" i="122"/>
  <c r="K7" i="122"/>
  <c r="H28" i="122"/>
  <c r="I28" i="122" s="1"/>
  <c r="G37" i="122" s="1"/>
  <c r="O26" i="122"/>
  <c r="B258" i="64"/>
  <c r="G30" i="122"/>
  <c r="H29" i="122"/>
  <c r="G7" i="122" l="1"/>
  <c r="D11" i="123"/>
  <c r="C8" i="122"/>
  <c r="O10" i="122"/>
  <c r="T10" i="122" s="1"/>
  <c r="P8" i="122"/>
  <c r="P14" i="122"/>
  <c r="P15" i="122" s="1"/>
  <c r="T7" i="122"/>
  <c r="T8" i="122" s="1"/>
  <c r="T26" i="122"/>
  <c r="R27" i="122"/>
  <c r="N27" i="122" s="1"/>
  <c r="G5" i="122"/>
  <c r="E11" i="122"/>
  <c r="E9" i="122"/>
  <c r="R15" i="122"/>
  <c r="R17" i="122" s="1"/>
  <c r="T9" i="122"/>
  <c r="H37" i="122"/>
  <c r="I37" i="122" s="1"/>
  <c r="G8" i="122"/>
  <c r="G4" i="122"/>
  <c r="G6" i="122"/>
  <c r="I5" i="122"/>
  <c r="I7" i="122" s="1"/>
  <c r="I29" i="122"/>
  <c r="G38" i="122" s="1"/>
  <c r="C41" i="122"/>
  <c r="O27" i="122"/>
  <c r="H30" i="122"/>
  <c r="U8" i="122" l="1"/>
  <c r="U9" i="122" s="1"/>
  <c r="T15" i="122"/>
  <c r="T16" i="122" s="1"/>
  <c r="H38" i="122"/>
  <c r="I38" i="122" s="1"/>
</calcChain>
</file>

<file path=xl/comments1.xml><?xml version="1.0" encoding="utf-8"?>
<comments xmlns="http://schemas.openxmlformats.org/spreadsheetml/2006/main">
  <authors>
    <author>Author</author>
  </authors>
  <commentList>
    <comment ref="E6" authorId="0" shapeId="0">
      <text>
        <r>
          <rPr>
            <b/>
            <sz val="9"/>
            <color indexed="81"/>
            <rFont val="Tahoma"/>
            <family val="2"/>
          </rPr>
          <t>Author:</t>
        </r>
        <r>
          <rPr>
            <sz val="9"/>
            <color indexed="81"/>
            <rFont val="Tahoma"/>
          </rPr>
          <t xml:space="preserve">
2018/2019</t>
        </r>
      </text>
    </comment>
    <comment ref="N26" authorId="0" shapeId="0">
      <text>
        <r>
          <rPr>
            <b/>
            <sz val="9"/>
            <color indexed="81"/>
            <rFont val="Tahoma"/>
            <family val="2"/>
          </rPr>
          <t>Author:</t>
        </r>
        <r>
          <rPr>
            <sz val="9"/>
            <color indexed="81"/>
            <rFont val="Tahoma"/>
            <family val="2"/>
          </rPr>
          <t xml:space="preserve">
يشمل  مرافق التعليم العالي الأخرى باعتبارها جهات حكومية (كليات، معاهد..) + الطلبة المبتعثين إلى الخارج باعتبار الأغلبية
 مبتعثين من جهات حكومية</t>
        </r>
      </text>
    </comment>
    <comment ref="R26" authorId="0" shapeId="0">
      <text>
        <r>
          <rPr>
            <b/>
            <sz val="9"/>
            <color indexed="81"/>
            <rFont val="Tahoma"/>
            <family val="2"/>
          </rPr>
          <t>Author:</t>
        </r>
        <r>
          <rPr>
            <sz val="9"/>
            <color indexed="81"/>
            <rFont val="Tahoma"/>
            <family val="2"/>
          </rPr>
          <t xml:space="preserve">
يشمل  مرافق التعليم العالي الأخرى باعتبارها جهات حكومية (كليات، معاهد..) + الطلبة المبتعثين إلى الخارج باعتبار الأغلبية
 مبتعثين من جهات حكومية</t>
        </r>
      </text>
    </comment>
    <comment ref="D28" authorId="0" shapeId="0">
      <text>
        <r>
          <rPr>
            <b/>
            <sz val="9"/>
            <color indexed="81"/>
            <rFont val="Tahoma"/>
            <family val="2"/>
          </rPr>
          <t>Author:</t>
        </r>
        <r>
          <rPr>
            <sz val="9"/>
            <color indexed="81"/>
            <rFont val="Tahoma"/>
            <family val="2"/>
          </rPr>
          <t xml:space="preserve">
يشمل  مرافق التعليم العالي الأخرى باعتبارها جهات حكومية (كليات، معاهد..) + الطلبة المبتعثين إلى الخارج باعتبار الأغلبية
 مبتعثين من جهات حكومية</t>
        </r>
      </text>
    </comment>
  </commentList>
</comments>
</file>

<file path=xl/comments2.xml><?xml version="1.0" encoding="utf-8"?>
<comments xmlns="http://schemas.openxmlformats.org/spreadsheetml/2006/main">
  <authors>
    <author>Author</author>
  </authors>
  <commentList>
    <comment ref="D6" authorId="0" shapeId="0">
      <text>
        <r>
          <rPr>
            <b/>
            <sz val="9"/>
            <color indexed="81"/>
            <rFont val="Tahoma"/>
            <family val="2"/>
          </rPr>
          <t>Author:</t>
        </r>
        <r>
          <rPr>
            <sz val="9"/>
            <color indexed="81"/>
            <rFont val="Tahoma"/>
            <family val="2"/>
          </rPr>
          <t xml:space="preserve">
بيانات العام 2018/2019م</t>
        </r>
      </text>
    </comment>
    <comment ref="L6" authorId="0" shapeId="0">
      <text>
        <r>
          <rPr>
            <b/>
            <sz val="9"/>
            <color indexed="81"/>
            <rFont val="Tahoma"/>
            <family val="2"/>
          </rPr>
          <t>Author:</t>
        </r>
        <r>
          <rPr>
            <sz val="9"/>
            <color indexed="81"/>
            <rFont val="Tahoma"/>
            <family val="2"/>
          </rPr>
          <t xml:space="preserve">
بيانات  العام  2018/2019
</t>
        </r>
      </text>
    </comment>
    <comment ref="D7" authorId="0" shapeId="0">
      <text>
        <r>
          <rPr>
            <b/>
            <sz val="9"/>
            <color indexed="81"/>
            <rFont val="Tahoma"/>
            <family val="2"/>
          </rPr>
          <t>Author:</t>
        </r>
        <r>
          <rPr>
            <sz val="9"/>
            <color indexed="81"/>
            <rFont val="Tahoma"/>
            <family val="2"/>
          </rPr>
          <t xml:space="preserve">
بيانات العام 2018/2019</t>
        </r>
      </text>
    </comment>
  </commentList>
</comments>
</file>

<file path=xl/comments3.xml><?xml version="1.0" encoding="utf-8"?>
<comments xmlns="http://schemas.openxmlformats.org/spreadsheetml/2006/main">
  <authors>
    <author>Author</author>
  </authors>
  <commentList>
    <comment ref="B47" authorId="0" shapeId="0">
      <text>
        <r>
          <rPr>
            <b/>
            <sz val="9"/>
            <color indexed="81"/>
            <rFont val="Tahoma"/>
            <family val="2"/>
          </rPr>
          <t>Author:</t>
        </r>
        <r>
          <rPr>
            <sz val="9"/>
            <color indexed="81"/>
            <rFont val="Tahoma"/>
            <family val="2"/>
          </rPr>
          <t xml:space="preserve">
تم تقدير وزن الذكور والإناث حسب وزن مجلس التعاون</t>
        </r>
      </text>
    </comment>
  </commentList>
</comments>
</file>

<file path=xl/sharedStrings.xml><?xml version="1.0" encoding="utf-8"?>
<sst xmlns="http://schemas.openxmlformats.org/spreadsheetml/2006/main" count="10287" uniqueCount="500">
  <si>
    <t>Total</t>
  </si>
  <si>
    <t>2010/2011</t>
  </si>
  <si>
    <t>2011/2012</t>
  </si>
  <si>
    <t>2012/2013</t>
  </si>
  <si>
    <t>مواطنون</t>
  </si>
  <si>
    <t>ذكور</t>
  </si>
  <si>
    <t>Citizens</t>
  </si>
  <si>
    <t>إناث</t>
  </si>
  <si>
    <t>غير مواطنين</t>
  </si>
  <si>
    <t>Non Citizens</t>
  </si>
  <si>
    <t>Males</t>
  </si>
  <si>
    <t>Females</t>
  </si>
  <si>
    <t>2012/2011</t>
  </si>
  <si>
    <t>2013/2012</t>
  </si>
  <si>
    <t>البيان</t>
  </si>
  <si>
    <t>Item</t>
  </si>
  <si>
    <t>Bahrain</t>
  </si>
  <si>
    <t>Oman</t>
  </si>
  <si>
    <t>Qatar</t>
  </si>
  <si>
    <t>Kuwait</t>
  </si>
  <si>
    <t>2014/2013</t>
  </si>
  <si>
    <t>2013/2014</t>
  </si>
  <si>
    <t>أخرى</t>
  </si>
  <si>
    <t>Others</t>
  </si>
  <si>
    <t>الجامعات الحكومية</t>
  </si>
  <si>
    <t>الجامعات والكليات الخاصة</t>
  </si>
  <si>
    <t>الجامعات والكليات بالخارج</t>
  </si>
  <si>
    <t>مختلط</t>
  </si>
  <si>
    <t>Mixed</t>
  </si>
  <si>
    <t>حكومي</t>
  </si>
  <si>
    <t>خاص</t>
  </si>
  <si>
    <t>Private</t>
  </si>
  <si>
    <t>…</t>
  </si>
  <si>
    <t>...</t>
  </si>
  <si>
    <t>عدد</t>
  </si>
  <si>
    <t>No.</t>
  </si>
  <si>
    <t>UAE</t>
  </si>
  <si>
    <t>KSA</t>
  </si>
  <si>
    <t>الإجمالي</t>
  </si>
  <si>
    <t>الكويت</t>
  </si>
  <si>
    <t xml:space="preserve"> قطر</t>
  </si>
  <si>
    <t xml:space="preserve"> عمان</t>
  </si>
  <si>
    <t>السعودية</t>
  </si>
  <si>
    <t>البحرين</t>
  </si>
  <si>
    <t xml:space="preserve">الإمارات </t>
  </si>
  <si>
    <t>* تشمل الحضانات ورياض الأطفال</t>
  </si>
  <si>
    <t>na</t>
  </si>
  <si>
    <t>-</t>
  </si>
  <si>
    <t>الإمارات</t>
  </si>
  <si>
    <t>عمان</t>
  </si>
  <si>
    <t>قطر</t>
  </si>
  <si>
    <t>GCC</t>
  </si>
  <si>
    <t xml:space="preserve">Governmental </t>
  </si>
  <si>
    <t>Qater</t>
  </si>
  <si>
    <t>المقدمة</t>
  </si>
  <si>
    <t>Introduction</t>
  </si>
  <si>
    <t>المحتويات</t>
  </si>
  <si>
    <t>Contents</t>
  </si>
  <si>
    <t>الرموز في الجداول</t>
  </si>
  <si>
    <t>Symbols in Tables</t>
  </si>
  <si>
    <t>تنويه للمستخدمين</t>
  </si>
  <si>
    <t>Note to Users</t>
  </si>
  <si>
    <t>المفاهيم والمصطلحات</t>
  </si>
  <si>
    <t>Concepts and Definitions</t>
  </si>
  <si>
    <t>الطلاب</t>
  </si>
  <si>
    <t>Students</t>
  </si>
  <si>
    <t>المدرسون</t>
  </si>
  <si>
    <t>Teachers</t>
  </si>
  <si>
    <t>المؤسسات التعليمية</t>
  </si>
  <si>
    <t>Gulf Cooperation Council</t>
  </si>
  <si>
    <t>Number</t>
  </si>
  <si>
    <t>United Arab Emirates</t>
  </si>
  <si>
    <t>Kingdom of Saudi Arabia</t>
  </si>
  <si>
    <t>المؤشرات</t>
  </si>
  <si>
    <t>Indicators</t>
  </si>
  <si>
    <t>معدل</t>
  </si>
  <si>
    <t>Rate</t>
  </si>
  <si>
    <t>المرحلة الإبتدائية</t>
  </si>
  <si>
    <t>المرحلة الإعدادية</t>
  </si>
  <si>
    <t>المرحلة الثانوية</t>
  </si>
  <si>
    <t>Gross Enrollment Rate</t>
  </si>
  <si>
    <t>Primary Stage</t>
  </si>
  <si>
    <t>Intermediate Stage</t>
  </si>
  <si>
    <t>Secondary Stage</t>
  </si>
  <si>
    <t>معدل الطلاب لكل مدرس</t>
  </si>
  <si>
    <t>Students per Teacher Rate</t>
  </si>
  <si>
    <t>معدل الإلمام بالقراءة والكتابة</t>
  </si>
  <si>
    <t>البالغين 15+</t>
  </si>
  <si>
    <t>Literacy rate</t>
  </si>
  <si>
    <t>Adults 15+</t>
  </si>
  <si>
    <t>المسنين 65+</t>
  </si>
  <si>
    <t xml:space="preserve">Youth (15-24) </t>
  </si>
  <si>
    <t>الشباب (15-24)</t>
  </si>
  <si>
    <t>Eldarly 65+</t>
  </si>
  <si>
    <r>
      <rPr>
        <b/>
        <sz val="11"/>
        <color theme="1"/>
        <rFont val="Calibri"/>
        <family val="2"/>
        <scheme val="minor"/>
      </rPr>
      <t>Stage:</t>
    </r>
    <r>
      <rPr>
        <sz val="11"/>
        <color theme="1"/>
        <rFont val="Calibri"/>
        <family val="2"/>
        <scheme val="minor"/>
      </rPr>
      <t xml:space="preserve"> A sub-level of an education programme, defined in terms of theoretical duration or a specified set of modules to complete or credits to achieve. A specific stage has characteristics which are distinct from other stages of the same education programme and may be individually certified by an intermediate qualification.</t>
    </r>
  </si>
  <si>
    <r>
      <rPr>
        <b/>
        <sz val="11"/>
        <color theme="1"/>
        <rFont val="Calibri"/>
        <family val="2"/>
        <scheme val="minor"/>
      </rPr>
      <t xml:space="preserve">Educational Institution. </t>
    </r>
    <r>
      <rPr>
        <sz val="11"/>
        <color theme="1"/>
        <rFont val="Calibri"/>
        <family val="2"/>
        <scheme val="minor"/>
      </rPr>
      <t>Established institution that provides education as its main purpose, such as a school, college, university or training center. Such institutions are normally accredited or sanctioned by the relevant national education authorities or equivalent authorities. Educational institutions may also be operated by private organizations, such as religious bodies, special interest groups or private educational and training enterprises, both for profit and non-profit.</t>
    </r>
  </si>
  <si>
    <t>Governmental Universities</t>
  </si>
  <si>
    <t>Educational Institutions</t>
  </si>
  <si>
    <r>
      <t>Gross Enrollment Rate:</t>
    </r>
    <r>
      <rPr>
        <sz val="11"/>
        <color theme="1"/>
        <rFont val="Calibri"/>
        <family val="2"/>
        <scheme val="minor"/>
      </rPr>
      <t xml:space="preserve"> Total enrolled students  to an educational level regardless of age as a percentage of total population in the official age of entry to that level. It is calculated as: Total students at particular educational level divided by total population at the entry age of that level multiplied by 100.</t>
    </r>
  </si>
  <si>
    <r>
      <t xml:space="preserve">Net Enrollment Rate:  </t>
    </r>
    <r>
      <rPr>
        <sz val="11"/>
        <color theme="1"/>
        <rFont val="Calibri"/>
        <family val="2"/>
        <scheme val="minor"/>
      </rPr>
      <t>Total enrolled students  to an educational level who belong to an official age of entry to that level  as a percentage of total population in the official age of entry to same level. It is calculated as: Total students at particular educational level who belong to an official age entry of that level divided by total population at the entry age of same level multiplied by 100.</t>
    </r>
  </si>
  <si>
    <t>رقم الصفحة</t>
  </si>
  <si>
    <t>Page No.</t>
  </si>
  <si>
    <t>قائمة الاختصارات</t>
  </si>
  <si>
    <t xml:space="preserve">List of Abbreviations </t>
  </si>
  <si>
    <t xml:space="preserve">قائمة الجداول </t>
  </si>
  <si>
    <t>List of Tables</t>
  </si>
  <si>
    <t xml:space="preserve">قائمة الأشكال البيانية </t>
  </si>
  <si>
    <t>List of Figures</t>
  </si>
  <si>
    <t xml:space="preserve">المقدمة </t>
  </si>
  <si>
    <t>( ... ) غير متوفر</t>
  </si>
  <si>
    <t>( … ) Not Available</t>
  </si>
  <si>
    <r>
      <t xml:space="preserve">( </t>
    </r>
    <r>
      <rPr>
        <sz val="12"/>
        <color rgb="FF000000"/>
        <rFont val="Calibri"/>
        <family val="2"/>
        <scheme val="minor"/>
      </rPr>
      <t>na</t>
    </r>
    <r>
      <rPr>
        <sz val="12"/>
        <color rgb="FF000000"/>
        <rFont val="GE SS Text Light"/>
        <family val="1"/>
        <charset val="178"/>
      </rPr>
      <t xml:space="preserve"> ) لا ينطبق</t>
    </r>
  </si>
  <si>
    <t>( na ) Not Applicable</t>
  </si>
  <si>
    <t>( ـــ ) لا يوجد "القيمة صفر"</t>
  </si>
  <si>
    <t>List of Abbreviations</t>
  </si>
  <si>
    <t xml:space="preserve">No. </t>
  </si>
  <si>
    <t xml:space="preserve">UAE </t>
  </si>
  <si>
    <t xml:space="preserve">KSA </t>
  </si>
  <si>
    <r>
      <rPr>
        <b/>
        <sz val="12"/>
        <color theme="1"/>
        <rFont val="GE SS Text Bold"/>
        <family val="1"/>
        <charset val="178"/>
      </rPr>
      <t>المرحلة:</t>
    </r>
    <r>
      <rPr>
        <sz val="12"/>
        <color theme="1"/>
        <rFont val="GE SS Text Bold"/>
        <family val="1"/>
        <charset val="178"/>
      </rPr>
      <t xml:space="preserve"> </t>
    </r>
    <r>
      <rPr>
        <sz val="12"/>
        <color theme="1"/>
        <rFont val="GE SS Text Light"/>
        <family val="1"/>
        <charset val="178"/>
      </rPr>
      <t>مستوى فرعي من برنامج تعليمي، تُحدد من حيث المدة النظرية أو مجموعة محددة من الوحدات الواجب إتمامها أو الأرصدة الواجب تحقيقها. وتتميز المرحلة المحددة بخصائص تفرّقها عن مراحل أخرى من نفس البرنامج التعليمي ويمكن المصادقة عليها منفردة من خلال مؤهل وسيط.</t>
    </r>
  </si>
  <si>
    <r>
      <rPr>
        <b/>
        <sz val="12"/>
        <color theme="1"/>
        <rFont val="GE SS Text Bold"/>
        <family val="1"/>
        <charset val="178"/>
      </rPr>
      <t>المؤسسة التعليمية:</t>
    </r>
    <r>
      <rPr>
        <sz val="12"/>
        <color theme="1"/>
        <rFont val="GE SS Text Light"/>
        <family val="1"/>
        <charset val="178"/>
      </rPr>
      <t xml:space="preserve"> المؤسسة القائمة التي توفر التعليم كهدف أساسي لها، كالمدرسة، أو الكلية، أو الجامعة، أو مركز التدريب. وفي العادة تكون مثل هذه المؤسسات مجازة من قبل سلطات التعليم الوطنية المعنية أو ما يعادلها. ويمكن للمؤسسات التعليمية أيضا أن تُدار من قبل منظمات خاصة مثل الهيئات الدينية ومجموعات المصلحة الخاصة أو التعليم أو التدريب الخاص، التي تبتغي أو لا تبتغي الربح على حد سواء.</t>
    </r>
  </si>
  <si>
    <t>This bulletin reviews the most important statistics relating to education, which serve users, researchers, and decision makers at the level of the Gulf Cooperation Council, as well as in various other sectors. This bulletin is a tributary of knowledge to supplement the statistical knowledge of various education statistics, and the preparation of research, studies, and reports, which reflect the educational process in the GCC countries, which is considered a starting point for planning, and a drawing of the policies and decision-making.</t>
  </si>
  <si>
    <t>جدول 6: طلاب التعليم المدرسي حسب الجنسية والنوع في دول مجلس التعاون  (حكومي وخاص)</t>
  </si>
  <si>
    <t xml:space="preserve">جدول 7: الدارسون بمراكز تعليم الكبار حسب الجنسية والنوع في دول مجلس التعاون </t>
  </si>
  <si>
    <t xml:space="preserve">جدول 8: طلاب التعليم العالي حسب الجنسية والنوع في دول مجلس التعاون </t>
  </si>
  <si>
    <t>جدول 12: مدرسو  مرحلة التعليم المدرسي حسب الجنسية والنوع  في دول مجلس التعاون ( حكومي)</t>
  </si>
  <si>
    <t>جدول 13: مدرسو مرحلة التعليم المدرسي  حسب الجنسية والنوع في دول مجلس التعاون ( خاص)</t>
  </si>
  <si>
    <t>جدول 14: مدرسو مرحلة التعليم المدرسي حسب الجنسية والنوع  في دول مجلس التعاون  (حكومي وخاص)</t>
  </si>
  <si>
    <t xml:space="preserve">جدول 15: المدرسون في مراكز تعليم الكبار حسب الجنسية والنوع في دول مجلس التعاون </t>
  </si>
  <si>
    <t>جدول 16: أعضاء هيئة تدريس التعليم العالي حسب القطاع والجنسية والنوع في دول مجلس التعاون</t>
  </si>
  <si>
    <t xml:space="preserve">جدول 18: مؤسسات مرحلة التعليم المدرسي حسب القطاع  والنوع في دول مجلس التعاون </t>
  </si>
  <si>
    <t xml:space="preserve">جدول 19: مؤسسات تعليم الكبار حسب النوع في دول مجلس التعاون </t>
  </si>
  <si>
    <t xml:space="preserve">جدول 20: مؤسسات التعليم العالي حسب القطاع في دول مجلس التعاون </t>
  </si>
  <si>
    <t>Table 20: Higher  Education Institusions by Sector in GCC Countries</t>
  </si>
  <si>
    <t>الفصل الأول: الطلاب</t>
  </si>
  <si>
    <t>الفصل الثاني: المدرسون</t>
  </si>
  <si>
    <t>الفصل الثالث: المؤسسات التعليمية</t>
  </si>
  <si>
    <t>الفصل الرابع: المؤشرات</t>
  </si>
  <si>
    <t>Chapter One: Students</t>
  </si>
  <si>
    <t>Chapter Two: Teachers</t>
  </si>
  <si>
    <t>Chapter Three: Educational Institutions</t>
  </si>
  <si>
    <t>Chapter Four: Indicators</t>
  </si>
  <si>
    <t>جدول 8: طلاب التعليم العالي حسب الجنسية والنوع في دول مجلس التعاون</t>
  </si>
  <si>
    <t xml:space="preserve">Table 19: Adult Education Institusions by  Gender in GCC Countries </t>
  </si>
  <si>
    <r>
      <rPr>
        <b/>
        <sz val="11"/>
        <color theme="1"/>
        <rFont val="Calibri"/>
        <family val="2"/>
        <scheme val="minor"/>
      </rPr>
      <t>Academic Year:</t>
    </r>
    <r>
      <rPr>
        <sz val="11"/>
        <color theme="1"/>
        <rFont val="Calibri"/>
        <family val="2"/>
        <scheme val="minor"/>
      </rPr>
      <t xml:space="preserve"> The annual teaching or examination period during which students attend courses or take final examinations, not taking minor breaks into account. It may be shorter than 12 months but would typically not be shorter than 9 months. It may vary for different levels of education or types of educational institutions within a country. This is also referred to as the ‘school year’, mainly for the pretertiary level.</t>
    </r>
  </si>
  <si>
    <r>
      <t xml:space="preserve">School Education: </t>
    </r>
    <r>
      <rPr>
        <sz val="11"/>
        <color theme="1"/>
        <rFont val="Calibri"/>
        <family val="2"/>
        <scheme val="minor"/>
      </rPr>
      <t>Education targeted grades (1-12)</t>
    </r>
  </si>
  <si>
    <r>
      <t>تستعرض هذه النشرة أهم الإحصاءات المتعلقة بالتعليم، التي تخدم المستخدمين، والباحثين، ومتخذي القرار على مستوى دول مجلس التعاون، وكذلك في شتى القطاعات الأخرى. وتعتبر هذه النشرة رافدا من روافد المعرفة الإحصائية بمختلف إحصاءات التعليم، ولإعداد البحوث، والدراسات، والتقارير، التي تعكس العملية التعليمية في دول مجلس التعاون، والذي يعتبر منطلقا للتخطيط، ورسم</t>
    </r>
    <r>
      <rPr>
        <sz val="11"/>
        <color rgb="FF000000"/>
        <rFont val="Calibri"/>
        <family val="2"/>
        <scheme val="minor"/>
      </rPr>
      <t xml:space="preserve"> </t>
    </r>
    <r>
      <rPr>
        <sz val="11"/>
        <color rgb="FF000000"/>
        <rFont val="GE SS Text Light"/>
        <family val="1"/>
        <charset val="178"/>
      </rPr>
      <t>السياسات، واتخاذ القرار.</t>
    </r>
  </si>
  <si>
    <t>Table 1: Early Childhood Students by Nationality and Gender in GCC Countries (Governmental)</t>
  </si>
  <si>
    <t>Table 2: Early Childhood Students by Nationality and Gender in GCC Countries (Private)</t>
  </si>
  <si>
    <t>Table 3: Early Childhood Students by Nationality and Gender in GCC Countries  (Governmental and Private)</t>
  </si>
  <si>
    <t>Table 4:  School Education Students by Nationality and Gender in GCC Countries  (Governmental)</t>
  </si>
  <si>
    <t>Table 5: School Education Students by Nationality and Gender in GCC Countries  (Private)</t>
  </si>
  <si>
    <t>Table 6: School Education Students by Nationality and Gender in GCC Countries  (Governmental and Private)</t>
  </si>
  <si>
    <t xml:space="preserve">Table 7: Participants in Adult Education Centers by Nationality and Gender  in GCC Countries </t>
  </si>
  <si>
    <t xml:space="preserve"> Table 8: Higher Education Students by Nationality and Gender in GCC Countries </t>
  </si>
  <si>
    <t>Table 10: Early Childhood Stage Teachers by Nationality and Gender in GCC Countries  (Private)</t>
  </si>
  <si>
    <t>Table 12: School Education Teachers by Nationality and Gender in GCC Countries  (Governmental )</t>
  </si>
  <si>
    <t>Table 13: School Education Teachers by Nationality and Gender in GCC Countries  (Private )</t>
  </si>
  <si>
    <t>Table 14: School Education Teachers by Nationality and Gender in GCC Countries  (Governmental and Private)</t>
  </si>
  <si>
    <t xml:space="preserve">Table 15:Adult Education Teachers by Nationality and Gender in GCC Countries </t>
  </si>
  <si>
    <t>Table 16: Faculty Members in Higher Education by Sector, Nationality and Gender in GCC Countries</t>
  </si>
  <si>
    <t xml:space="preserve">Table 18: School Education Institusions by Sector and Gender in GCC Countries </t>
  </si>
  <si>
    <t>Private Universities and Colleges</t>
  </si>
  <si>
    <t xml:space="preserve"> Table 8: Higher Education Students by Nationality and Gender in GCC Countries  </t>
  </si>
  <si>
    <t>Universities and Colleges Abroad</t>
  </si>
  <si>
    <t>شكل 11 : معدل التغير في طلاب مرحلة التعليم المدرسي حسب النوع في مجلس التعاون (خاص)</t>
  </si>
  <si>
    <t>شكل 15: الدارسون بمراكز تعليم الكبار حسب النوع في مجلس التعاون</t>
  </si>
  <si>
    <t>نشرة سنوية</t>
  </si>
  <si>
    <t>Annual Bulletin</t>
  </si>
  <si>
    <t>العدد رقم</t>
  </si>
  <si>
    <t>إحصاءات التعليم في دول مجلس التعاون  لدول الخليج العربية</t>
  </si>
  <si>
    <t xml:space="preserve">Education Statistics in the GCC Countries  </t>
  </si>
  <si>
    <r>
      <rPr>
        <b/>
        <sz val="11"/>
        <color theme="1"/>
        <rFont val="Calibri"/>
        <family val="2"/>
        <scheme val="minor"/>
      </rPr>
      <t>Adult Education</t>
    </r>
    <r>
      <rPr>
        <sz val="11"/>
        <color theme="1"/>
        <rFont val="Calibri"/>
        <family val="2"/>
        <scheme val="minor"/>
      </rPr>
      <t>: Education specifically targeted at individuals who are regarded as adults by their society to improve their technical or professional qualifications, further develop their abilities, enrich their knowledge with the purpose to complete a level of formal education, or to acquire, refresh or update their knowledge, skills and competencies in a particular field. This also includes what may be referred to as ‘continuing education’, ‘recurrent education’ or ‘second chance education’.</t>
    </r>
  </si>
  <si>
    <t>There is no doubt that education statistics play an important role in the preparation of key reports, draw plans and strategic policies and make decisions that contribute to raising the educational process in any society and an inquiry set development goals.</t>
  </si>
  <si>
    <t>شكل 14: التوزيع النسبي لطلاب مرحلة التعليم المدرسي حسب القطاع في مجلس التعاون</t>
  </si>
  <si>
    <t>* Includes Nurseries and Kindergartens</t>
  </si>
  <si>
    <t>Figure 2: Change Rate in Early Childhood Students in GCC Countries (Governmental)</t>
  </si>
  <si>
    <t>Figure 3: Early Childhood Students in GCC Countries (Private)</t>
  </si>
  <si>
    <t>Figure 5: Early Childhood Students in GCC (Governmental and Private)</t>
  </si>
  <si>
    <t>Figure 6 : Change Rate in Early Childhood Students in GCC Countries (Governmental and Private)</t>
  </si>
  <si>
    <t>Table 4: School Education Students by Nationality and Gender in GCC Countries (Governmental)</t>
  </si>
  <si>
    <t>Figure 8: School Education Students by Gender in GCC (Governmental)</t>
  </si>
  <si>
    <t>Table 5: School Education Students by Nationality and Gender in GCC Countries (Private)</t>
  </si>
  <si>
    <t>شكل 10: طلاب مرحلة التعليم المدرسي حسب النوع في مجلس التعاون(خاص)</t>
  </si>
  <si>
    <t>Figure 10:School Education Students by Gender in GCC (Private)</t>
  </si>
  <si>
    <r>
      <rPr>
        <b/>
        <sz val="11"/>
        <color theme="1"/>
        <rFont val="Calibri"/>
        <family val="2"/>
        <scheme val="minor"/>
      </rPr>
      <t>General Education:</t>
    </r>
    <r>
      <rPr>
        <sz val="11"/>
        <color theme="1"/>
        <rFont val="Calibri"/>
        <family val="2"/>
        <scheme val="minor"/>
      </rPr>
      <t xml:space="preserve"> Education programmes that are designed to develop learners’ general knowledge, skills and competencies, as well as literacy and numeracy skills, often to prepare students for more advanced education programmes at the same or higher ISCED levels and to lay the foundation for lifelong learning. General education programmes are typically school- or college-based. General education includes education programmes that are designed to prepare students for entry into vocational education but do not prepare for employment in a particular occupation, trade, or class of occupations or trades, nor lead directly to a Labour market-relevant qualification.</t>
    </r>
  </si>
  <si>
    <r>
      <rPr>
        <b/>
        <sz val="11"/>
        <color theme="1"/>
        <rFont val="Calibri"/>
        <family val="2"/>
        <scheme val="minor"/>
      </rPr>
      <t xml:space="preserve">Early Childhood Educational Development: </t>
    </r>
    <r>
      <rPr>
        <sz val="11"/>
        <color theme="1"/>
        <rFont val="Calibri"/>
        <family val="2"/>
        <scheme val="minor"/>
      </rPr>
      <t>are typically designed with a holistic approach to support children’s early cognitive, physical, social and emotional development and introduce young children to organized instruction outside of the family context. ISCED level 0 refers to early childhood programmes that have an intentional education component.These programmes aim to develop socio-emotional skills necessary for participation in school and society. They also develop some of the skills needed for academic readiness and prepare children for entry into primary education. These programmes target children from age of 0 to less than 3 years (0-Less than 3) which is called Nurseries and children from age 3 years to the start of primary education) which is called Kindergartens</t>
    </r>
  </si>
  <si>
    <t>Figure 7: Percentage Distribution of Students in Early Childhood Stage by Sector in GCC</t>
  </si>
  <si>
    <t>جدول 4: طلاب مرحلة التعليم المدرسي حسب الجنسية والنوع في دول مجلس التعاون (حكومي)</t>
  </si>
  <si>
    <t>شكل 8: طلاب مرحلة التعليم المدرسي حسب النوع في مجلس التعاون (حكومي)</t>
  </si>
  <si>
    <t>شكل 9: معدل التغير في طلاب مرحلة التعليم المدرسي حسب النوع في مجلس التعاون (حكومي)</t>
  </si>
  <si>
    <t>Figure 9: Change Rate in School Education Students by Gender in GCC (Governmental)</t>
  </si>
  <si>
    <t>جدول 5: طلاب مرحلة التعليم المدرسي حسب الجنسية والنوع في دول مجلس التعاون (خاص)</t>
  </si>
  <si>
    <t>Figure 11 :Change Rate in School Education Students by Gender in GCC (Private)</t>
  </si>
  <si>
    <t>Table 6: School Education Students by Nationality and Gender in GCC Countries (Governmental and Private)</t>
  </si>
  <si>
    <t>جدول 6: طلاب مرحلة التعليم المدرسي حسب الجنسية والنوع في دول مجلس التعاون (حكومي وخاص)</t>
  </si>
  <si>
    <t>Figure 14: Percentage Distribution of Students in School Education Level by Sector in GCC</t>
  </si>
  <si>
    <t xml:space="preserve">Table 7: Participants in Adult Education Centers by Nationality and Gender in GCC Countries </t>
  </si>
  <si>
    <t>Figure 15: Participants in Adult Education Centers by Gender in GCC</t>
  </si>
  <si>
    <t>* Includes Nursireis and Kindergartens</t>
  </si>
  <si>
    <t>جدول 13: مدرسو مرحلة التعليم المدرسي حسب الجنسية والنوع في دول مجلس التعاون (خاص)</t>
  </si>
  <si>
    <t>Table 13: School Education Teachers by Nationality and Gender in GCC Countries (Private)</t>
  </si>
  <si>
    <t>جدول 14: مدرسو مرحلة التعليم المدرسي حسب الجنسية والنوع  في دول مجلس التعاون (حكومي وخاص)</t>
  </si>
  <si>
    <t>Table 14: School Education Teachers by Nationality and Gender in GCC Countries (Governmental and Private)</t>
  </si>
  <si>
    <t xml:space="preserve">Table 15: Adult Education Teachers by Nationality and Gender in GCC Countries </t>
  </si>
  <si>
    <t>Table 20: Higher Education Institusions by Sector in GCC Countries</t>
  </si>
  <si>
    <t>جدول 4 : طلاب مرحلة التعليم المدرسي حسب الجنسية والنوع في دول مجلس التعاون  (حكومي)</t>
  </si>
  <si>
    <t>جدول 5: طلاب مرحلة التعليم المدرسي حسب الجنسية والنوع في دول مجلس التعاون  (خاص)</t>
  </si>
  <si>
    <t>Table 9: Early Childhood Teachers by Nationality and Gender in GCC Countries  (Govermental)</t>
  </si>
  <si>
    <t>Figure 4: Change Rate in Early Childhood Students in GCC Countries (Private)</t>
  </si>
  <si>
    <r>
      <t>جدول 1: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t>
    </r>
  </si>
  <si>
    <r>
      <t>جدول 2: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(خاص)</t>
    </r>
  </si>
  <si>
    <r>
      <t>جدول 9: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t>
    </r>
  </si>
  <si>
    <r>
      <t>جدول 10: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(خاص)</t>
    </r>
  </si>
  <si>
    <r>
      <t xml:space="preserve"> Table 17: Early Childhood</t>
    </r>
    <r>
      <rPr>
        <b/>
        <vertAlign val="superscript"/>
        <sz val="12"/>
        <color theme="1"/>
        <rFont val="Calibri"/>
        <family val="2"/>
        <scheme val="minor"/>
      </rPr>
      <t>*</t>
    </r>
    <r>
      <rPr>
        <b/>
        <sz val="12"/>
        <color theme="1"/>
        <rFont val="Calibri"/>
        <family val="2"/>
        <scheme val="minor"/>
      </rPr>
      <t xml:space="preserve"> Institutions by Sector and Gender in GCC Countries </t>
    </r>
  </si>
  <si>
    <r>
      <t>جدول 17: مؤسسات مرحلة الطفولة المبكرة</t>
    </r>
    <r>
      <rPr>
        <b/>
        <vertAlign val="superscript"/>
        <sz val="12"/>
        <color theme="1"/>
        <rFont val="Calibri"/>
        <family val="2"/>
        <scheme val="minor"/>
      </rPr>
      <t>*</t>
    </r>
    <r>
      <rPr>
        <b/>
        <sz val="12"/>
        <color theme="1"/>
        <rFont val="Calibri"/>
        <family val="2"/>
        <scheme val="minor"/>
      </rPr>
      <t xml:space="preserve"> حسب القطاع والنوع في دول مجلس التعاون</t>
    </r>
  </si>
  <si>
    <t>جدول 1 : الطلاب في مرحلة الطفولة المبكرة حسب الجنسية والنوع في دول مجلس التعاون (حكومي)</t>
  </si>
  <si>
    <t>جدول 2 :الطلاب في مرحلة الطفولة المبكرة حسب الجنسية والنوع في دول مجلس التعاون (خاص)</t>
  </si>
  <si>
    <t>جدول 3: الطلاب في مرحلة الطفولة المبكرة حسب الجنسية والنوع في دول مجلس التعاون  ( حكومي وخاص)</t>
  </si>
  <si>
    <t>جدول 9: المدرسون في مرحلة الطفولة المبكرة حسب الجنسية والنوع في دول مجلس التعاون (حكومي)</t>
  </si>
  <si>
    <t>جدول 10: المدرسون في مرحلة الطفولة المبكرة حسب الجنسية والنوع في دول مجلس التعاون  (خاص)</t>
  </si>
  <si>
    <t>جدول 11: المدرسون في مرحلة الطفولة المبكرة حسب الجنسية والنوع  في دول مجلس التعاون ( حكومي وخاص)</t>
  </si>
  <si>
    <r>
      <t>جدول  17: مؤسسات مرحلة الطفولة المبكرة</t>
    </r>
    <r>
      <rPr>
        <sz val="10"/>
        <color theme="1"/>
        <rFont val="Arial"/>
        <family val="2"/>
      </rPr>
      <t xml:space="preserve">  حسب القطاع  والنوع في دول مجلس التعاون</t>
    </r>
  </si>
  <si>
    <r>
      <t>Table 17: Early Childhood</t>
    </r>
    <r>
      <rPr>
        <sz val="10"/>
        <color theme="1"/>
        <rFont val="Calibri Light"/>
        <family val="2"/>
      </rPr>
      <t xml:space="preserve"> Institutions by Sector  and Gender in GCC Countries </t>
    </r>
  </si>
  <si>
    <t>Table 11: Early Childhood Stage Teachers by Nationality and Gender in GCC Countries   (Governmental and Private)</t>
  </si>
  <si>
    <r>
      <t>شكل 1: طلاب مرحلة الطفولة المبكرة</t>
    </r>
    <r>
      <rPr>
        <sz val="10"/>
        <color theme="1"/>
        <rFont val="Arial"/>
        <family val="2"/>
      </rPr>
      <t xml:space="preserve"> في مجلس التعاون (حكومي)</t>
    </r>
  </si>
  <si>
    <t>شكل 2: معدل التغير في طلاب مرحلة الطفولة المبكرة في دول مجلس التعاون (حكومي)</t>
  </si>
  <si>
    <t>شكل 3: طلاب مرحلة الطفولة المبكرة في دول مجلس التعاون (خاص)</t>
  </si>
  <si>
    <t>شكل 4 : معدل التغير في طلاب مرحلة الطفولة المبكرة في دول مجلس التعاون (خاص)</t>
  </si>
  <si>
    <t>شكل 5: طلاب مرحلة الطفولة المبكرة في مجلس التعاون (حكومي وخاص)</t>
  </si>
  <si>
    <t>شكل 6: معدل التغير في طلاب مرحلة الطفولة المبكرة في دول مجلس التعاون (حكومي وخاص)</t>
  </si>
  <si>
    <t>شكل 7: التوزيع النسبي لطلبة مرحلة الطفولة المبكرة حسب القطاع في مجلس التعاون</t>
  </si>
  <si>
    <r>
      <t>Figure 1: Early Childhood</t>
    </r>
    <r>
      <rPr>
        <sz val="10"/>
        <color theme="1"/>
        <rFont val="Calibri Light"/>
        <family val="2"/>
      </rPr>
      <t xml:space="preserve"> Students in GCC  (Governmental)</t>
    </r>
  </si>
  <si>
    <t>التعليم هو أحد أهم عناصر الحياة التي تعطي للإنسان معنى لوجوده؛ فالتعليم هو عملية اكتساب المهارات، والخبرات، والمعلومات التي يحتاج إليها الإنسان ليكون قادراً على الإبداع، وخلق الجديد، والإضافة إلى الإنسانية وإلى التراكم المعرفي الذي يزال مستمراً.</t>
  </si>
  <si>
    <t>Education is one of the most important elements of life that give humans meaning to his existence; Education is the process of acquiring skills, experiences, and information needed by the human to be able to creativity, and creating the new, and the addendum to humanity and to the knowledge accumulation, which continues.</t>
  </si>
  <si>
    <t>2014/2015</t>
  </si>
  <si>
    <t>2015/2014</t>
  </si>
  <si>
    <t>Issue No. 3</t>
  </si>
  <si>
    <r>
      <t>السعودية</t>
    </r>
    <r>
      <rPr>
        <vertAlign val="superscript"/>
        <sz val="11"/>
        <color indexed="8"/>
        <rFont val="Calibri"/>
        <family val="2"/>
        <scheme val="minor"/>
      </rPr>
      <t>*</t>
    </r>
  </si>
  <si>
    <r>
      <t>KSA</t>
    </r>
    <r>
      <rPr>
        <vertAlign val="superscript"/>
        <sz val="10"/>
        <color indexed="8"/>
        <rFont val="Calibri"/>
        <family val="2"/>
        <scheme val="minor"/>
      </rPr>
      <t>*</t>
    </r>
  </si>
  <si>
    <t>This publication is divided into four main chapters: chapter One: the student, chapter two: teachers, the third chapter: educational institutions and chapter four: indicators. Also, this bulletin shows statistical tables supported charts during the period from 2011/2012  -2014 / 2015.</t>
  </si>
  <si>
    <t>Total Enrollment Rate</t>
  </si>
  <si>
    <r>
      <rPr>
        <b/>
        <sz val="12"/>
        <color theme="1"/>
        <rFont val="GE SS Text Bold"/>
        <family val="1"/>
        <charset val="178"/>
      </rPr>
      <t xml:space="preserve"> تعليم الكبار:</t>
    </r>
    <r>
      <rPr>
        <sz val="12"/>
        <color theme="1"/>
        <rFont val="GE SS Text Light"/>
        <family val="1"/>
        <charset val="178"/>
      </rPr>
      <t xml:space="preserve"> تعليم يستهدف على وجه التحديد الأفراد الذين يعتبرهم مجتمعهم  بالغين (كباراً) وذلك  لتحسين مؤهلاتهم التقنية أو المهنية، وتطوير كفاءاتهم، وإثراء معارفهم بهدف إتمام مستوى من مستويات التعليم النظامي، أو اكتساب أو إنعاش أو تحديث المعارف والمهارات والكفاءات في مجال محدد. ويشمل ذلك أيضا ما يمكن أن  يعرف بالتعليم المستمر أو  التعليم المتكرر أو تعليم الفرصة الثانية.</t>
    </r>
  </si>
  <si>
    <t>لا شك أن إحصاءات التعليم تلعب دوراً هاما أساسيا في إعداد التقارير، ورسم الخطط والسياسات الاستراتيجية، واتخاذ القرارات التي تساهم في رفع العملية التعليمية في أي مجتمع، وتحقيق الأهداف التنموية المرسومة.</t>
  </si>
  <si>
    <r>
      <rPr>
        <b/>
        <sz val="12"/>
        <color theme="1"/>
        <rFont val="GE SS Text Bold"/>
        <family val="1"/>
        <charset val="178"/>
      </rPr>
      <t>العام الأكاديمي:</t>
    </r>
    <r>
      <rPr>
        <sz val="11"/>
        <color theme="1"/>
        <rFont val="Calibri"/>
        <family val="2"/>
        <scheme val="minor"/>
      </rPr>
      <t xml:space="preserve"> </t>
    </r>
    <r>
      <rPr>
        <sz val="11"/>
        <color theme="1"/>
        <rFont val="GE SS Text Light"/>
        <family val="1"/>
        <charset val="178"/>
      </rPr>
      <t xml:space="preserve">فترة التعليم أو الامتحان السنوية التي يحضر الطلاب أثناءها المقررات الدراسية أو يخضعوا للامتحانات النهائية، دون حساب فترات الاستراحة القصيرة. ويمكن أن تكون السنة الأكاديمية أقصر من </t>
    </r>
    <r>
      <rPr>
        <sz val="11"/>
        <color theme="1"/>
        <rFont val="Arial"/>
        <family val="2"/>
      </rPr>
      <t>12</t>
    </r>
    <r>
      <rPr>
        <sz val="11"/>
        <color theme="1"/>
        <rFont val="GE SS Text Light"/>
        <family val="1"/>
        <charset val="178"/>
      </rPr>
      <t xml:space="preserve"> شهراً، ولكنها لا تقل عادة عن تسعة أشهر. ويمكن أن تتفاوت تبعاً لمستويات التعليم المختلفة أو تبعاً لأنواع مؤسسات التعليم في البلد وهذا أيضا يعود إلى  ما يطلق عليه تسمية “السنة الدراسية” بالنسبة لمستويات التعليم ما قبل العالي.</t>
    </r>
  </si>
  <si>
    <t>شكل 12: طلاب مرحلة التعليم المدرسي في مجلس التعاون (حكومي وخاص)</t>
  </si>
  <si>
    <t>Figure 12: School Education Students in GCC (Governmentel and Private)</t>
  </si>
  <si>
    <t>شكل 13: التوزيع النسبي لطلاب مرحلة التعليم المدرسي حسب النوع في مجلس التعاون (حكومي وخاص)</t>
  </si>
  <si>
    <t>Figure 13: Percentage Distribution of Students in School Education Level by Gender in GCC (Governmentel and Private)</t>
  </si>
  <si>
    <t>* Number of teachers declined due to merge with general education teachers</t>
  </si>
  <si>
    <t>جدول 21: مؤشرات التعليم حسب المرحلة التعليمية  في دول مجلس التعاون</t>
  </si>
  <si>
    <t>جدول 21: مؤشرات التعليم حسب المرحلة التعليمية في دول مجلس التعاون</t>
  </si>
  <si>
    <t>Table 21:Education Indicators by Educational Stages in GCC Countries</t>
  </si>
  <si>
    <t>إجمالي معدل الالتحاق</t>
  </si>
  <si>
    <t>صافي معدل الالتحاق</t>
  </si>
  <si>
    <r>
      <t>(</t>
    </r>
    <r>
      <rPr>
        <sz val="12"/>
        <color rgb="FF000000"/>
        <rFont val="GE SS Text Bold"/>
        <family val="1"/>
        <charset val="178"/>
      </rPr>
      <t xml:space="preserve"> </t>
    </r>
    <r>
      <rPr>
        <sz val="12"/>
        <color rgb="FF000000"/>
        <rFont val="GE SS Text Light"/>
        <family val="1"/>
        <charset val="178"/>
      </rPr>
      <t>ـــ</t>
    </r>
    <r>
      <rPr>
        <sz val="12"/>
        <color rgb="FF000000"/>
        <rFont val="GE SS Text Bold"/>
        <family val="1"/>
        <charset val="178"/>
      </rPr>
      <t xml:space="preserve"> </t>
    </r>
    <r>
      <rPr>
        <sz val="12"/>
        <color rgb="FF000000"/>
        <rFont val="Calibri"/>
        <family val="2"/>
        <scheme val="minor"/>
      </rPr>
      <t>) Nil “ Zero “</t>
    </r>
  </si>
  <si>
    <r>
      <rPr>
        <b/>
        <sz val="11"/>
        <color theme="1"/>
        <rFont val="GE SS Text Bold"/>
        <family val="1"/>
        <charset val="178"/>
      </rPr>
      <t>إجمالي معدل الإلتحاق:</t>
    </r>
    <r>
      <rPr>
        <b/>
        <sz val="12"/>
        <color theme="1"/>
        <rFont val="GE SS Text Light"/>
        <family val="1"/>
        <charset val="178"/>
      </rPr>
      <t xml:space="preserve"> </t>
    </r>
    <r>
      <rPr>
        <sz val="12"/>
        <color theme="1"/>
        <rFont val="GE SS Text Light"/>
        <family val="1"/>
        <charset val="178"/>
      </rPr>
      <t>مجموع  الطلاب الملتحقين بمرحلة مدرسية  بغض النظر عن أعمارهم، معبرا عنهم كنسبة مئوية من السكان في السن الرسمية لدخول تلك المرحلة، ويتم احتسابه بقسمة إجمالي عدد الطلاب في  مرحلة مدرسية معينة بغض النظر عن العمر على عدد السكان في السن الرسمية لدخول تلك المرحلة وضرب الناتج في 100.</t>
    </r>
  </si>
  <si>
    <r>
      <rPr>
        <sz val="12"/>
        <color theme="1"/>
        <rFont val="GE SS Text Bold"/>
        <family val="1"/>
        <charset val="178"/>
      </rPr>
      <t xml:space="preserve"> </t>
    </r>
    <r>
      <rPr>
        <b/>
        <sz val="12"/>
        <color theme="1"/>
        <rFont val="GE SS Text Bold"/>
        <family val="1"/>
        <charset val="178"/>
      </rPr>
      <t>التعليم المدرسي:</t>
    </r>
    <r>
      <rPr>
        <sz val="11"/>
        <color theme="1"/>
        <rFont val="Calibri"/>
        <family val="2"/>
        <scheme val="minor"/>
      </rPr>
      <t xml:space="preserve"> </t>
    </r>
    <r>
      <rPr>
        <sz val="12"/>
        <color theme="1"/>
        <rFont val="GE SS Text Light"/>
        <family val="1"/>
        <charset val="178"/>
      </rPr>
      <t xml:space="preserve"> التعليم الذي يستهدف الصفوف (1-12)</t>
    </r>
  </si>
  <si>
    <t xml:space="preserve">Table 19: Adult Education Institutions by  Gender in GCC Countries </t>
  </si>
  <si>
    <r>
      <rPr>
        <b/>
        <sz val="11"/>
        <color theme="1"/>
        <rFont val="GE SS Text Bold"/>
        <family val="1"/>
        <charset val="178"/>
      </rPr>
      <t>تنمية الطفولة المبكرة (الحضانات + رياض الأطفال):</t>
    </r>
    <r>
      <rPr>
        <sz val="11"/>
        <color theme="1"/>
        <rFont val="GEss"/>
      </rPr>
      <t xml:space="preserve"> </t>
    </r>
    <r>
      <rPr>
        <sz val="11"/>
        <color theme="1"/>
        <rFont val="GE SS Text Light"/>
        <family val="1"/>
        <charset val="178"/>
      </rPr>
      <t>مرحلة تعزيز إنماء الأطفال المبكّر معرفياً وجسدياً واجتماعياً وعاطفياً ولتعريف صغار الأطفال على التعليم المنظّم خارج إطار البيئة العائلية. ويطلق عليه مستوى (إسكد صفر)  ويشير إلى برامج تعليم الطفولة المبكّرة التي تحتوي على عنصر تعليمي مقصود. وتهدف هذه البرامج إلى تنمية المهارات الاجتماعية والعاطفية الضرورية للمشاركة في المدرسة والمجتمع. كما وتنمي هذه البرامج بعض المهارات اللازمة للاستعداد للتعليم الأكاديمي وتعدّ الأطفال للدخول إلى التعليم الابتدائي. وتستهدف الأطفال في الفئة العمرية ( 0 - أقل من 3 سنوات)  والمعروف باسم الحضانات والفئة العمرية من 3 سنوات إلى ما قبل الابتدائي ويطلق عليها رياض الأطفال.</t>
    </r>
  </si>
  <si>
    <r>
      <rPr>
        <b/>
        <sz val="12"/>
        <color theme="1"/>
        <rFont val="GE SS Text Bold"/>
        <family val="1"/>
        <charset val="178"/>
      </rPr>
      <t>التعليم الأكاديمي (العام):</t>
    </r>
    <r>
      <rPr>
        <b/>
        <sz val="12"/>
        <color theme="1"/>
        <rFont val="GE SS Text Light"/>
        <family val="1"/>
        <charset val="178"/>
      </rPr>
      <t xml:space="preserve"> </t>
    </r>
    <r>
      <rPr>
        <sz val="12"/>
        <color theme="1"/>
        <rFont val="GE SS Text Light"/>
        <family val="1"/>
        <charset val="178"/>
      </rPr>
      <t>برامج التعليم التي صُمّمت لتطوير المعارف العامة للمتعلمين، ومهاراتهم وكفاءاتهم وإلمامهم بالقراءة والكتابة والمهارات الحسابية، والذي يُعدُّ الطلاب عادة نحو برامج تعليمية أكثر تقدما على نفس مستويات إسكد أو مستويات أعلى منها ولإرساء أسس التعلّم مدى الحياة. وعلى وجه العموم تستند برامج التعليم العام في العادة إلى تعليم على مستوى المدرسة أو الكلية. ويشمل التعليم العام البرامج التعليمية المصمّمة لإعداد الطلاب لدخول التعليم المهني، ولكن لا تعدَ الطلاب للعمل في مهنة أو عمل محدد أو فئة من المهن أو الأعمال، كما أنها لا تؤدي مباشرة إلى الحصول على مؤهل يتصل بسوق العمل</t>
    </r>
  </si>
  <si>
    <r>
      <rPr>
        <b/>
        <sz val="12"/>
        <color theme="1"/>
        <rFont val="GE SS Text Bold"/>
        <family val="1"/>
        <charset val="178"/>
      </rPr>
      <t>صافي معدل الإلتحاق:</t>
    </r>
    <r>
      <rPr>
        <b/>
        <sz val="12"/>
        <color theme="1"/>
        <rFont val="GE SS Text Light"/>
        <family val="1"/>
        <charset val="178"/>
      </rPr>
      <t xml:space="preserve"> </t>
    </r>
    <r>
      <rPr>
        <sz val="12"/>
        <color theme="1"/>
        <rFont val="GE SS Text Light"/>
        <family val="1"/>
        <charset val="178"/>
      </rPr>
      <t>الطلاب</t>
    </r>
    <r>
      <rPr>
        <b/>
        <sz val="12"/>
        <color theme="1"/>
        <rFont val="GE SS Text Light"/>
        <family val="1"/>
        <charset val="178"/>
      </rPr>
      <t xml:space="preserve"> </t>
    </r>
    <r>
      <rPr>
        <sz val="12"/>
        <color theme="1"/>
        <rFont val="GE SS Text Light"/>
        <family val="1"/>
        <charset val="178"/>
      </rPr>
      <t xml:space="preserve">الملتحقون الجدد بمرحلة مدرسية  والذين ينتمون إلى السن الرسمية لدخول المرحلة المدرسية، معبرا عنهم كنسبة مئوية من السكان في نفس السن، ويتم احتسابه بقسمة عدد الطلاب في السن الرسمية لدخول مرحلة مدرسية معينة على عدد السكان في نفس السن وضرب الناتج في 100. </t>
    </r>
  </si>
  <si>
    <r>
      <t xml:space="preserve">وتنقسم هذه النشرة إلى أربعة فصول رئيسية تستعرض  الطلاب،المدرسون،  المؤسسات التعليمية وأخيرا المؤشرات. حيث تستعرض النشرة الجداول الإحصائية المدعمة بالرسوم البيانية خلال الفترة من </t>
    </r>
    <r>
      <rPr>
        <sz val="12"/>
        <color rgb="FF000000"/>
        <rFont val="Arial"/>
        <family val="2"/>
      </rPr>
      <t>2012/2011م -2015/2014</t>
    </r>
    <r>
      <rPr>
        <sz val="12"/>
        <color rgb="FF000000"/>
        <rFont val="GE SS Text Light"/>
        <family val="1"/>
        <charset val="178"/>
      </rPr>
      <t>م.</t>
    </r>
  </si>
  <si>
    <r>
      <t>Table 1: Early Childhood</t>
    </r>
    <r>
      <rPr>
        <b/>
        <vertAlign val="superscript"/>
        <sz val="12"/>
        <color theme="1"/>
        <rFont val="Calibri"/>
        <family val="2"/>
        <scheme val="minor"/>
      </rPr>
      <t>*</t>
    </r>
    <r>
      <rPr>
        <b/>
        <sz val="12"/>
        <color theme="1"/>
        <rFont val="Calibri"/>
        <family val="2"/>
        <scheme val="minor"/>
      </rPr>
      <t xml:space="preserve"> Students by Nationality and Gender in GCC Countries (Governmental)</t>
    </r>
  </si>
  <si>
    <r>
      <t>Table 2: Early Childhood</t>
    </r>
    <r>
      <rPr>
        <b/>
        <vertAlign val="superscript"/>
        <sz val="12"/>
        <color theme="1"/>
        <rFont val="Calibri"/>
        <family val="2"/>
        <scheme val="minor"/>
      </rPr>
      <t>*</t>
    </r>
    <r>
      <rPr>
        <b/>
        <sz val="12"/>
        <color theme="1"/>
        <rFont val="Calibri"/>
        <family val="2"/>
        <scheme val="minor"/>
      </rPr>
      <t xml:space="preserve"> Students by Nationality and Gender in GCC Countries (Private)</t>
    </r>
  </si>
  <si>
    <r>
      <t>جدول 3: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 وخاص)</t>
    </r>
  </si>
  <si>
    <r>
      <t>Table 3: Early Childhood</t>
    </r>
    <r>
      <rPr>
        <b/>
        <vertAlign val="superscript"/>
        <sz val="12"/>
        <color theme="1"/>
        <rFont val="Calibri"/>
        <family val="2"/>
        <scheme val="minor"/>
      </rPr>
      <t>*</t>
    </r>
    <r>
      <rPr>
        <b/>
        <sz val="12"/>
        <color theme="1"/>
        <rFont val="Calibri"/>
        <family val="2"/>
        <scheme val="minor"/>
      </rPr>
      <t xml:space="preserve"> Students by Nationality and Gender in GCC Countries (Governmental and Private)</t>
    </r>
  </si>
  <si>
    <r>
      <t>Table 9: Early Childhood</t>
    </r>
    <r>
      <rPr>
        <b/>
        <vertAlign val="superscript"/>
        <sz val="12"/>
        <color theme="1"/>
        <rFont val="Calibri"/>
        <family val="2"/>
        <scheme val="minor"/>
      </rPr>
      <t>*</t>
    </r>
    <r>
      <rPr>
        <b/>
        <sz val="12"/>
        <color theme="1"/>
        <rFont val="Calibri"/>
        <family val="2"/>
        <scheme val="minor"/>
      </rPr>
      <t xml:space="preserve"> Stage Teachers by Nationality and Gender in GCC Countries (Govermental)</t>
    </r>
  </si>
  <si>
    <r>
      <t>Table 10: Early Childhood</t>
    </r>
    <r>
      <rPr>
        <b/>
        <vertAlign val="superscript"/>
        <sz val="12"/>
        <color theme="1"/>
        <rFont val="Calibri"/>
        <family val="2"/>
        <scheme val="minor"/>
      </rPr>
      <t>*</t>
    </r>
    <r>
      <rPr>
        <b/>
        <sz val="12"/>
        <color theme="1"/>
        <rFont val="Calibri"/>
        <family val="2"/>
        <scheme val="minor"/>
      </rPr>
      <t xml:space="preserve"> Stage Teachers by Nationality and Gender in GCC Countries (Private)</t>
    </r>
  </si>
  <si>
    <r>
      <t>جدول 11: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 وخاص)</t>
    </r>
  </si>
  <si>
    <t>Table 11: Early Childhood Stage* Teachers by Nationality and Gender in GCC Countries (Governmental and Private)</t>
  </si>
  <si>
    <t>جدول 12: مدرسو مرحلة التعليم المدرسي حسب الجنسية والنوع  في دول مجلس التعاون (حكومي)</t>
  </si>
  <si>
    <t>Table 12: School Education Teachers by Nationality and Gender in GCC Countries (Governmental)</t>
  </si>
  <si>
    <t>Table 21: Education Indicators by Educational Stage in GCC Countries</t>
  </si>
  <si>
    <t>مايو</t>
  </si>
  <si>
    <t>May 2017</t>
  </si>
  <si>
    <t>مجلس التعاون 
  GCC</t>
  </si>
  <si>
    <r>
      <t xml:space="preserve">1 </t>
    </r>
    <r>
      <rPr>
        <sz val="12"/>
        <color rgb="FF000000"/>
        <rFont val="GE SS Text Light"/>
        <family val="1"/>
        <charset val="178"/>
      </rPr>
      <t>- تم عرض المجموع في الجداول في حال توفرت بيانات جميع دول المجلس فقط وبخلاف ذلك تعرض البيانات المتوفرة بدون مجموع عام.</t>
    </r>
  </si>
  <si>
    <r>
      <t>2</t>
    </r>
    <r>
      <rPr>
        <sz val="12"/>
        <color rgb="FF000000"/>
        <rFont val="GE SS Text Light"/>
        <family val="1"/>
        <charset val="178"/>
      </rPr>
      <t xml:space="preserve"> - تم ترتيب دول المجلس وفقا للترتيب الأبجدي باللغة العربية.</t>
    </r>
  </si>
  <si>
    <r>
      <t xml:space="preserve">3 </t>
    </r>
    <r>
      <rPr>
        <sz val="12"/>
        <color rgb="FF000000"/>
        <rFont val="GE SS Text Light"/>
        <family val="1"/>
        <charset val="178"/>
      </rPr>
      <t>- تختلف الفئة العمرية لدخول مرحلة دراسية معينة للطلاب الملتحقين من دولة إلى أخرى.</t>
    </r>
  </si>
  <si>
    <r>
      <t>5</t>
    </r>
    <r>
      <rPr>
        <sz val="12"/>
        <color rgb="FF000000"/>
        <rFont val="GE SS Text Light"/>
        <family val="1"/>
        <charset val="178"/>
      </rPr>
      <t xml:space="preserve"> - الجامعات والكليات بالخارج تتضمن جميع الجامعات والكليات خارج الدولة وتتضمن الدول الخليجية والعربية.</t>
    </r>
  </si>
  <si>
    <r>
      <t xml:space="preserve">6 </t>
    </r>
    <r>
      <rPr>
        <sz val="12"/>
        <color rgb="FF000000"/>
        <rFont val="GE SS Text Light"/>
        <family val="1"/>
        <charset val="178"/>
      </rPr>
      <t>- مؤسسات التعليم الأخرى تشمل جميع المؤسسات التعليمية التي لم يرد تصنيفها في الجداول مثل معاهد الشريعة والقضاء...الخ.</t>
    </r>
  </si>
  <si>
    <r>
      <t xml:space="preserve">7 </t>
    </r>
    <r>
      <rPr>
        <sz val="12"/>
        <color rgb="FF000000"/>
        <rFont val="GE SS Text Light"/>
        <family val="1"/>
        <charset val="178"/>
      </rPr>
      <t xml:space="preserve">- المفاهيم والمصطلحات المستخدمة في هذه النشرة وفق ما جاءت في التصنيف الدولي الموحد للتعليم ،إسكد </t>
    </r>
    <r>
      <rPr>
        <sz val="12"/>
        <color rgb="FF000000"/>
        <rFont val="Arial"/>
        <family val="2"/>
      </rPr>
      <t>2011</t>
    </r>
    <r>
      <rPr>
        <sz val="12"/>
        <color rgb="FF000000"/>
        <rFont val="GE SS Text Light"/>
        <family val="1"/>
        <charset val="178"/>
      </rPr>
      <t>، منظمة الأمم المتحدة للتربية والعلوم والثقافة (اليونسكو).</t>
    </r>
  </si>
  <si>
    <r>
      <t>8-</t>
    </r>
    <r>
      <rPr>
        <sz val="12"/>
        <color rgb="FF000000"/>
        <rFont val="GE SS Text Light"/>
        <family val="1"/>
        <charset val="178"/>
      </rPr>
      <t xml:space="preserve"> بيانات الإجمالي لدول مجلس التعاون الخاصة بالطلبة والمدرسين تشمل مواطنين الدولة المقيمين داخل حدودها ويستبعد الخليجيين المقيمين داخلها.</t>
    </r>
  </si>
  <si>
    <t>9- Due to some updates made by countries in previous data published in last bulletin, the data in this bulletin cancel what has been published different from this bulletin.</t>
  </si>
  <si>
    <t>7 - Concepts and Defnitions used in this Bulliten  as the International Standard Classification of Education, ISCED 2011, the United Nations Educational, Scientific and Cultural (UNESCO).</t>
  </si>
  <si>
    <t>6 - Other higher educational institutions includes all institutions not listed in the table, eg: Sharia and the Judiciary institutes…etc.</t>
  </si>
  <si>
    <t>5 - Universities and Colleges Abroad means all Universities and Colleges outside a country including Gulf and Arab countries.</t>
  </si>
  <si>
    <t>3 - Students enrollment ages for an educational stage may differ from a country to country.</t>
  </si>
  <si>
    <t>2 - GCC countries are ranked according to Arabic alphabet.</t>
  </si>
  <si>
    <t>1 - GCC total is calculated when data of all six countries is available, otherwise data is shown without the total.</t>
  </si>
  <si>
    <r>
      <t>9-</t>
    </r>
    <r>
      <rPr>
        <sz val="12"/>
        <color rgb="FF000000"/>
        <rFont val="GE SS Text Light"/>
        <family val="1"/>
        <charset val="178"/>
      </rPr>
      <t xml:space="preserve"> نظراً لقيام الدول ببعض التحديثات على بيانات السنوات التي سبق نشرها في نشرات المركز السابقة، لذا تعتمد بيانات هذه النشرة ويلغى ما سبق نشرها من بيانات مختلفة عن النشرة الحالية</t>
    </r>
  </si>
  <si>
    <r>
      <t xml:space="preserve">4 </t>
    </r>
    <r>
      <rPr>
        <sz val="12"/>
        <color rgb="FF000000"/>
        <rFont val="GE SS Text Light"/>
        <family val="1"/>
        <charset val="178"/>
      </rPr>
      <t>- لا ينطبق تعليم الطفولة المبكرة الحكومي لمملكة البحرين وسلطنة عمان.</t>
    </r>
  </si>
  <si>
    <t>4 - Governmental Childhood stage is not applicable for Kingdom of Bahrain and Sultanate of Oman.</t>
  </si>
  <si>
    <t xml:space="preserve">8- The GCC total counts of citizen teachers or students is an aggregation of these country counts. It excludes GCC Citizens who are Teachers or Students from other GCC countries. </t>
  </si>
  <si>
    <t>شكل 16: التوزيع النسبي للدارسين بمراكز تعليم الكبار حسب النوع في مجلس التعاون</t>
  </si>
  <si>
    <t>Figure 16: Percentage Distribution of Participants in Adult Education Centers by Gender in GCC</t>
  </si>
  <si>
    <t>شكل 17: طلاب التعليم العالي في دول مجلس التعاون</t>
  </si>
  <si>
    <t>Figure 17: Students in High Education in GCC Countries</t>
  </si>
  <si>
    <t>شكل 18: معدل التغير لطلاب التعليم العالي في دول مجلس التعاون</t>
  </si>
  <si>
    <t>Figure 18: Change Rate of Students in High Education in GCC Countries</t>
  </si>
  <si>
    <t>Figure 25: Change Rate of Teachers in Governmental School Education by Gender in GCC Countries</t>
  </si>
  <si>
    <t>شكل 29: معدل التغير في مدرسي التعليم المدرسي حسب النوع في دول مجلس التعاون</t>
  </si>
  <si>
    <t>Figure 29: Change  Rate of Teachers in  School Education by Gender in GCC Countries</t>
  </si>
  <si>
    <t>شكل 30: معدل التغير في أعضاء هيئة التدريس في التعليم العالي في دول مجلس التعاون</t>
  </si>
  <si>
    <t>Figure 30: Change Rate of Faculty Staff in Higher Education in GCC Countries</t>
  </si>
  <si>
    <t>شكل 31: أعضاء هيئة التدريس في التعليم العالي حسب القطاع في دول مجلس التعاون</t>
  </si>
  <si>
    <t>Figure 31: Faculty Staff in Higher Education by Sector in GCC Countries</t>
  </si>
  <si>
    <t>شكل 33: معدل التغير في مؤسسات مرحلة التعليم المدرسي حسب القطاع في دول مجلس التعاون</t>
  </si>
  <si>
    <t>شكل 34: معدل التغير في أعداد مؤسسات تعليم الكبار في دول مجلس التعاون</t>
  </si>
  <si>
    <t>شكل 35: التوزيع النسبي لمؤسسات التعليم العالي حسب القطاع في دول مجلس التعاون</t>
  </si>
  <si>
    <t>شكل 36: معدل الطلاب لكل مدرس حسب المرحلة في دول مجلس التعاون، 2015/2014م</t>
  </si>
  <si>
    <t>Figure36: Students per Teacher Rate by Stage in GCC Countries, 2014/2015</t>
  </si>
  <si>
    <t>شكل 19: مدرسو مرحلة الطفولة المبكرة في دول مجلس التعاون (حكومي)</t>
  </si>
  <si>
    <t>شكل 20: معدل التغير في مدرسي مرحلة الطفولة المبكرة في دول مجلس التعاون (حكومي)</t>
  </si>
  <si>
    <t>شكل 21 :مدرسو مرحلة الطفولة المبكرة في دول مجلس التعاون (خاص)</t>
  </si>
  <si>
    <t>شكل 22: معدل التغير في مدرسي مرحلة الطفولة المبكرة في دول مجلس التعاون (خاص)</t>
  </si>
  <si>
    <t>شكل 23: نسبة مشاركة المدرسات الإناث في مرحلة الطفولة المبكرة في دول مجلس التعاون ( حكومي وخاص)</t>
  </si>
  <si>
    <t>شكل 24: نسبة مشاركة المدرسين المواطنين في مرحلة الطفولة المبكرة في دول مجلس التعاون ( حكومي وخاص)</t>
  </si>
  <si>
    <t xml:space="preserve">شكل 25: معدل التغير في مدرسي التعليم المدرسي الحكومي حسب النوع في دول مجلس التعاون </t>
  </si>
  <si>
    <t>شكل 27: معدل التغير في مدرسي التعليم المدرسي الخاص حسب النوع في دول مجلس التعاون</t>
  </si>
  <si>
    <t>شكل 32: معدل التغير في أعداد مؤسسات مرحلة الطفولة المبكرة حسب القطاع في دول مجلس التعاون</t>
  </si>
  <si>
    <t>Figure36: Students per Teacher Rate by Stage in GCC Countries,2014/2015</t>
  </si>
  <si>
    <t>Figure 35: Percentage Distribution of Higher Education Institutions by Sector in GCC Countries</t>
  </si>
  <si>
    <t>Figure 34: Change Rate in Numbers of Adult Education Institutions in GCC Countries</t>
  </si>
  <si>
    <t xml:space="preserve">Figure 33: Change Rate of School Education Institutions by Sector in GCC Countries </t>
  </si>
  <si>
    <t>Figure 32: Change Rate in Numbers of Early Childhood Institutions by Sector in GCC Countries</t>
  </si>
  <si>
    <t xml:space="preserve">Figure 28: Teachers in Private School Education in GCC Countries </t>
  </si>
  <si>
    <t xml:space="preserve">Figure 27: Change  Rate of Teachers in Private School Education by Gender in GCC Countries </t>
  </si>
  <si>
    <t xml:space="preserve">Figure 26: Teachers in Governmental School Education by Gender in GCC Countries </t>
  </si>
  <si>
    <t>Figure 24: Citizen Teachers Participation in Early Childhood in GCC Countries (Governmental and Private)</t>
  </si>
  <si>
    <t>Figure 23: Female Teachers Participation in Early Childhood in GCC Countries (Governmental and Private)</t>
  </si>
  <si>
    <t>Figure 22: Change Rate of Teachers in Early Childhood in GCC Countries  (Private)</t>
  </si>
  <si>
    <t>Figure 21: Teachers of Early Childhood Stage in GCC Countries  (Private)</t>
  </si>
  <si>
    <t>Figure 20: Change Rate of Teachers in Early childhood* in GCC Countries (Governmental)</t>
  </si>
  <si>
    <t>Figure 19: Teachers of Early childhood in GCC Countries  (Governmental)</t>
  </si>
  <si>
    <t>شكل 26: مدرسو التعليم المدرسي الحكومي حسب النوع في دول مجلس التعاون</t>
  </si>
  <si>
    <t>شكل 28: مدرسو التعليم المدرسي الخاص في دول مجلس التعاون</t>
  </si>
  <si>
    <t>10- بيانات الطلبة والمدرسين غير المواطنين في كل دولة تشمل بيانات المواطنين الخليجين والجنسيات الأخرى.</t>
  </si>
  <si>
    <t>10- The data of non citizens students and teachers in Gcc country include other Gcc citizens and other nationalities.</t>
  </si>
  <si>
    <t>2016/2015</t>
  </si>
  <si>
    <t>2015/2016</t>
  </si>
  <si>
    <t>الإمارات**</t>
  </si>
  <si>
    <t>UAE**</t>
  </si>
  <si>
    <t xml:space="preserve">** رياض الأطفال فقط </t>
  </si>
  <si>
    <t>الإمارات **</t>
  </si>
  <si>
    <t>** رياض الأطفال فقط</t>
  </si>
  <si>
    <t>2017/2016</t>
  </si>
  <si>
    <t>2016/2017</t>
  </si>
  <si>
    <t>2016/2016</t>
  </si>
  <si>
    <r>
      <t>Kuwait</t>
    </r>
    <r>
      <rPr>
        <vertAlign val="superscript"/>
        <sz val="10"/>
        <color indexed="8"/>
        <rFont val="Calibri"/>
        <family val="2"/>
        <scheme val="minor"/>
      </rPr>
      <t>**</t>
    </r>
  </si>
  <si>
    <r>
      <t>الكويت</t>
    </r>
    <r>
      <rPr>
        <vertAlign val="superscript"/>
        <sz val="11"/>
        <color indexed="8"/>
        <rFont val="Calibri"/>
        <family val="2"/>
        <scheme val="minor"/>
      </rPr>
      <t>**</t>
    </r>
  </si>
  <si>
    <r>
      <t>السعودية</t>
    </r>
    <r>
      <rPr>
        <vertAlign val="superscript"/>
        <sz val="11"/>
        <color indexed="8"/>
        <rFont val="Calibri"/>
        <family val="2"/>
        <scheme val="minor"/>
      </rPr>
      <t>**</t>
    </r>
  </si>
  <si>
    <r>
      <t>KSA</t>
    </r>
    <r>
      <rPr>
        <vertAlign val="superscript"/>
        <sz val="10"/>
        <color indexed="8"/>
        <rFont val="Calibri"/>
        <family val="2"/>
        <scheme val="minor"/>
      </rPr>
      <t>**</t>
    </r>
  </si>
  <si>
    <r>
      <t>الإمارات</t>
    </r>
    <r>
      <rPr>
        <vertAlign val="superscript"/>
        <sz val="11"/>
        <color indexed="8"/>
        <rFont val="Calibri"/>
        <family val="2"/>
        <scheme val="minor"/>
      </rPr>
      <t xml:space="preserve"> **</t>
    </r>
  </si>
  <si>
    <t>الكويت*</t>
  </si>
  <si>
    <t>Kuwait*</t>
  </si>
  <si>
    <t xml:space="preserve">* لا يشمل جميع الجامعات والكليات الخاصة للعام 2015/2016 </t>
  </si>
  <si>
    <t>مصروفات التعليم</t>
  </si>
  <si>
    <t>Education Expanditure</t>
  </si>
  <si>
    <t>الانفاق الحكومي على التعليم كنسبة من الناتج المحلي الإجمالي</t>
  </si>
  <si>
    <t>إجمالي الإنفاق الحكومي على التعليم كنسبة من مجموع الإنفاق الحكومي</t>
  </si>
  <si>
    <t>إجمالي الإنفاق الحكومي العام على التعليم ( بالدولار الأمريكي)</t>
  </si>
  <si>
    <t>Total Education Expanditure as % from GDP</t>
  </si>
  <si>
    <t>Total Expanditure on Education as % from total Expanditure</t>
  </si>
  <si>
    <t xml:space="preserve"> Total Govermental Expanditure on Education ( USD $)</t>
  </si>
  <si>
    <t>الإمارات *</t>
  </si>
  <si>
    <t>UAE*</t>
  </si>
  <si>
    <t>غير المواطنين</t>
  </si>
  <si>
    <t>المواطنون</t>
  </si>
  <si>
    <t>Kuwait**</t>
  </si>
  <si>
    <t>الكويت**</t>
  </si>
  <si>
    <t>….</t>
  </si>
  <si>
    <t>2018/2017</t>
  </si>
  <si>
    <t>2017/2018</t>
  </si>
  <si>
    <t>2013/2014 -2017/2018</t>
  </si>
  <si>
    <t>العام الأكاديمي</t>
  </si>
  <si>
    <t>إجمالي</t>
  </si>
  <si>
    <t xml:space="preserve">حكومي </t>
  </si>
  <si>
    <t>من اجمالي دول المجلس</t>
  </si>
  <si>
    <t>معدل نمو</t>
  </si>
  <si>
    <t>2019/2018</t>
  </si>
  <si>
    <t>2018/2019</t>
  </si>
  <si>
    <t xml:space="preserve"> عمان**</t>
  </si>
  <si>
    <t>Oman**</t>
  </si>
  <si>
    <t xml:space="preserve">جدول 8.1: الطلبة الخريجون من مؤسسات التعليم العالي حسب الجنسية والنوع في دول مجلس التعاون </t>
  </si>
  <si>
    <t xml:space="preserve"> Table 8: Graduated Students from Higher Education Institusions by Nationality and Gender in GCC Countries  </t>
  </si>
  <si>
    <t xml:space="preserve">جدول 8.1: الطلبة الخريجون من مؤسسات التعليم العالي حسب الجنسية والنوع والمؤهل في دول مجلس التعاون </t>
  </si>
  <si>
    <t>بكالوريوس</t>
  </si>
  <si>
    <t>دبلوم</t>
  </si>
  <si>
    <t>ماجستير</t>
  </si>
  <si>
    <t>Master</t>
  </si>
  <si>
    <t>دكتوراه</t>
  </si>
  <si>
    <t>Doctorate</t>
  </si>
  <si>
    <t>Diploma</t>
  </si>
  <si>
    <t>Bachelor</t>
  </si>
  <si>
    <t>Governmental</t>
  </si>
  <si>
    <t>Other</t>
  </si>
  <si>
    <t>التوزيع النسبي</t>
  </si>
  <si>
    <t>على مستوى كل دولة</t>
  </si>
  <si>
    <t>نسبة النمو</t>
  </si>
  <si>
    <t>الحكومي</t>
  </si>
  <si>
    <t>الخاص</t>
  </si>
  <si>
    <t>كل دولة على حده</t>
  </si>
  <si>
    <t>نسبة نمو</t>
  </si>
  <si>
    <t>معدل النمو السنوي</t>
  </si>
  <si>
    <t>إجمالي الطلبة</t>
  </si>
  <si>
    <t>متوسط معدل نمو السنوي</t>
  </si>
  <si>
    <t>متوسط معدل النمو السنوي</t>
  </si>
  <si>
    <t>متوسط معدل النمو السنوي للذكور</t>
  </si>
  <si>
    <t>متوسط معدل النمو السنوي للإناث</t>
  </si>
  <si>
    <t>نسبة الذكور</t>
  </si>
  <si>
    <t>نسبة من اجمالي المجلس</t>
  </si>
  <si>
    <t>متوسط معدل النمو</t>
  </si>
  <si>
    <t>نوع المؤسسة</t>
  </si>
  <si>
    <t>تنمية الطفولة المبكرة</t>
  </si>
  <si>
    <t>التعليم المدرسي</t>
  </si>
  <si>
    <t>تعليم الكبار</t>
  </si>
  <si>
    <t>التعليم العالي</t>
  </si>
  <si>
    <t>BHR</t>
  </si>
  <si>
    <t>OMN</t>
  </si>
  <si>
    <t>QTR</t>
  </si>
  <si>
    <t>KWT</t>
  </si>
  <si>
    <t>إجمالي المدرسين</t>
  </si>
  <si>
    <t>إجمالي أعضاء هيئة التدريس</t>
  </si>
  <si>
    <t xml:space="preserve">متوسط معدل النمو </t>
  </si>
  <si>
    <t>معدل النمو السنوي (حكومي)</t>
  </si>
  <si>
    <t>إجمالي الطلبة حسب المرحلة الدراسية</t>
  </si>
  <si>
    <t>2015/2014م</t>
  </si>
  <si>
    <t>2019/2018م</t>
  </si>
  <si>
    <t>إجمالي السكان</t>
  </si>
  <si>
    <t>نسبة الطلبة من السكان</t>
  </si>
  <si>
    <t>New</t>
  </si>
  <si>
    <t>Old</t>
  </si>
  <si>
    <t>Years</t>
  </si>
  <si>
    <t>Values</t>
  </si>
  <si>
    <t>Growth</t>
  </si>
  <si>
    <t>متوسط معدل النمو السنوي لإجمالي الطلبة</t>
  </si>
  <si>
    <t>التوزيع النسبي للطلبة %</t>
  </si>
  <si>
    <t>متوسط معدل النمو السنوي للمرحلة</t>
  </si>
  <si>
    <t>عدد السنوات</t>
  </si>
  <si>
    <t>الطلبة حسب القطاع</t>
  </si>
  <si>
    <t>التوزيع النسبي للطلبة حسب القطاع</t>
  </si>
  <si>
    <t>متوسط معدل النمو السنوي للطلبة في القطاع الحكومي</t>
  </si>
  <si>
    <t>متوسط معدل النمو السنوي للطلبة في القطاع الخاص</t>
  </si>
  <si>
    <t>التوزيع النسبي للطلبة في القطاع الحكومي كل دولة على حدة</t>
  </si>
  <si>
    <t>التوزيع النسبي للطلبة في القطاع الخاص كل دولة على حدة</t>
  </si>
  <si>
    <t>إجمالي الطالبات حسب المرحلة الدراسية</t>
  </si>
  <si>
    <t>إجمالي الطلبة الذكور حسب المرحلة الدراسية</t>
  </si>
  <si>
    <t>نسبة الطالبات</t>
  </si>
  <si>
    <t>متوسط معدل النمو السنوي لإجمالي الطالبات</t>
  </si>
  <si>
    <t>متوسط معدل النمو السنوي لإجمالي الطلبة الذكور</t>
  </si>
  <si>
    <t>لا ينطبق</t>
  </si>
  <si>
    <t>إجمالي المدرسين حسب المرحلة الدراسية</t>
  </si>
  <si>
    <t>إجمالي المرافق التعليمية حسب المرحلة الدراسية</t>
  </si>
  <si>
    <t>إجمالي عدد المدرسات</t>
  </si>
  <si>
    <t xml:space="preserve">نسبة المدرسات </t>
  </si>
  <si>
    <t>إجمالي المرافق الحكومية</t>
  </si>
  <si>
    <t>نسبة المرافق الحكومية</t>
  </si>
  <si>
    <t>الزيادة خلال خمس سنوات</t>
  </si>
  <si>
    <t>متوسط معدل النمو السنوي لإجمالي المرافق</t>
  </si>
  <si>
    <t>عدد المدرسين بالالف (000)</t>
  </si>
  <si>
    <t>التوزيع النسبي للمدرسين حسب المرحلة الدراسية</t>
  </si>
  <si>
    <t>عدد الطلبة بالمليون</t>
  </si>
  <si>
    <t>العدد بالالف</t>
  </si>
  <si>
    <t>عدد المرافق الحكومية</t>
  </si>
  <si>
    <t>التوزيع النسبي حسب المرحلة</t>
  </si>
  <si>
    <t>2020/2019</t>
  </si>
  <si>
    <t>2019/2020</t>
  </si>
  <si>
    <t>Gov</t>
  </si>
  <si>
    <t>Prv</t>
  </si>
  <si>
    <t>M</t>
  </si>
  <si>
    <t>F</t>
  </si>
  <si>
    <t>T</t>
  </si>
  <si>
    <t>تم تقدير بيانات دولة الإمارات للعام 2019/2020م حسب القطاع من بيانات العام 2018/2019م وذلك لتوفر البيانات كمجموع</t>
  </si>
  <si>
    <t>Gov%</t>
  </si>
  <si>
    <t>G.University</t>
  </si>
  <si>
    <t>PRV</t>
  </si>
  <si>
    <t>Abroad</t>
  </si>
  <si>
    <t>Prv%</t>
  </si>
  <si>
    <t>بيانات المملكة العربية السعودية من وزارة التعليم</t>
  </si>
  <si>
    <t>تم تقدير بيانات السعودية للعام 2019/2020م للقطاع الخاص من بيانات العام 2018/2019م وذلك لتوفر البيانات كمجموع</t>
  </si>
  <si>
    <t>بيانات مملكة البحرين للعام 2018/2019م</t>
  </si>
  <si>
    <t>ksa</t>
  </si>
  <si>
    <t>بيانات دولة الإمارات للعام 2017/2018م</t>
  </si>
  <si>
    <t>WT</t>
  </si>
  <si>
    <t>بيانات المملكة العربية السعودية للعام 2018/2019م</t>
  </si>
  <si>
    <t>GOV</t>
  </si>
  <si>
    <t>بيانات دولة قطر للعام 2018/2017م</t>
  </si>
  <si>
    <t>بيانات دولة الإمارات للعام 2018/2017م</t>
  </si>
  <si>
    <t>بيانات دولة الكويت للعام 2017/2016م</t>
  </si>
  <si>
    <t>تم تقدير بيانات دولة الإمارات للعام 2019/2020م حسب القطاع من بيانات العام 2018/2017م وذلك لتوفر البيانات كمجموع</t>
  </si>
  <si>
    <t>..</t>
  </si>
  <si>
    <t>2020/2019م</t>
  </si>
  <si>
    <t>نسبة الطالبات حسب المرحلة الدراسية 2020/2019م</t>
  </si>
  <si>
    <t>إجمالي الطالبات حسب القطاع 2020/2019م</t>
  </si>
  <si>
    <t>الانخفاض</t>
  </si>
  <si>
    <t>2016/2015م</t>
  </si>
  <si>
    <t>معدل الطلاب لكل مدرس حسب المرحلة الدراسية في دول المجلس</t>
  </si>
  <si>
    <t>معدل الطلاب لكل مدرس حسب المرحلة الدراسية في دول المجلس للعام 2020/2018م</t>
  </si>
  <si>
    <t>معدل الطلاب لكل مرفق حسب المرحلة الدراسية في دول المجلس للعام 2020/2019م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</si>
</sst>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_(* \(#,##0\);_(* &quot;-&quot;??_);_(@_)"/>
    <numFmt numFmtId="165" formatCode="_(* #,##0.0_);_(* \(#,##0.0\);_(* &quot;-&quot;??_);_(@_)"/>
    <numFmt numFmtId="166" formatCode="0.0"/>
    <numFmt numFmtId="167" formatCode="#,##0.0_);\(#,##0.0\)"/>
    <numFmt numFmtId="168" formatCode="#,##0.0"/>
    <numFmt numFmtId="169" formatCode="0.0%"/>
  </numFmts>
  <fonts count="8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12"/>
      <color indexed="8"/>
      <name val="Calibri"/>
      <family val="2"/>
      <scheme val="minor"/>
    </font>
    <font>
      <sz val="10"/>
      <color theme="1"/>
      <name val="Calibri"/>
      <family val="2"/>
      <scheme val="minor"/>
    </font>
    <font>
      <b/>
      <sz val="13"/>
      <color theme="1"/>
      <name val="Calibri"/>
      <family val="2"/>
      <scheme val="minor"/>
    </font>
    <font>
      <sz val="9"/>
      <color theme="1"/>
      <name val="Calibri"/>
      <family val="2"/>
      <scheme val="minor"/>
    </font>
    <font>
      <b/>
      <sz val="11"/>
      <color theme="4"/>
      <name val="Calibri"/>
      <family val="2"/>
      <scheme val="minor"/>
    </font>
    <font>
      <b/>
      <sz val="10"/>
      <color theme="4"/>
      <name val="Calibri"/>
      <family val="2"/>
      <scheme val="minor"/>
    </font>
    <font>
      <sz val="10"/>
      <color theme="4"/>
      <name val="Calibri"/>
      <family val="2"/>
      <scheme val="minor"/>
    </font>
    <font>
      <b/>
      <sz val="10"/>
      <color theme="1"/>
      <name val="Calibri"/>
      <family val="2"/>
      <scheme val="minor"/>
    </font>
    <font>
      <b/>
      <sz val="11"/>
      <name val="Calibri"/>
      <family val="2"/>
      <scheme val="minor"/>
    </font>
    <font>
      <sz val="10"/>
      <name val="Calibri"/>
      <family val="2"/>
      <scheme val="minor"/>
    </font>
    <font>
      <b/>
      <sz val="10"/>
      <name val="Calibri"/>
      <family val="2"/>
      <scheme val="minor"/>
    </font>
    <font>
      <b/>
      <sz val="9"/>
      <color theme="1"/>
      <name val="Calibri"/>
      <family val="2"/>
      <scheme val="minor"/>
    </font>
    <font>
      <b/>
      <sz val="72"/>
      <color theme="1"/>
      <name val="Calibri"/>
      <family val="2"/>
      <scheme val="minor"/>
    </font>
    <font>
      <sz val="12"/>
      <color theme="1"/>
      <name val="Calibri"/>
      <family val="2"/>
      <scheme val="minor"/>
    </font>
    <font>
      <b/>
      <sz val="11"/>
      <color theme="1"/>
      <name val="GEss"/>
    </font>
    <font>
      <sz val="11"/>
      <color theme="1"/>
      <name val="GEss"/>
    </font>
    <font>
      <sz val="11"/>
      <color indexed="8"/>
      <name val="Calibri"/>
      <family val="2"/>
      <scheme val="minor"/>
    </font>
    <font>
      <sz val="12"/>
      <color indexed="8"/>
      <name val="Calibri"/>
      <family val="2"/>
      <scheme val="minor"/>
    </font>
    <font>
      <b/>
      <sz val="11"/>
      <color indexed="8"/>
      <name val="Calibri"/>
      <family val="2"/>
      <scheme val="minor"/>
    </font>
    <font>
      <sz val="16"/>
      <name val="GE SS Text Bold"/>
      <family val="1"/>
      <charset val="178"/>
    </font>
    <font>
      <sz val="12"/>
      <name val="Arial"/>
      <family val="2"/>
    </font>
    <font>
      <b/>
      <sz val="16"/>
      <name val="Calibri"/>
      <family val="2"/>
      <scheme val="minor"/>
    </font>
    <font>
      <sz val="12"/>
      <color theme="1"/>
      <name val="GE SS Text Light"/>
      <family val="1"/>
      <charset val="178"/>
    </font>
    <font>
      <b/>
      <sz val="11"/>
      <name val="Times New Roman"/>
      <family val="1"/>
    </font>
    <font>
      <sz val="10"/>
      <name val="GE SS Text Light"/>
      <family val="1"/>
      <charset val="178"/>
    </font>
    <font>
      <sz val="16"/>
      <color rgb="FF000000"/>
      <name val="GE SS Text Bold"/>
      <family val="1"/>
      <charset val="178"/>
    </font>
    <font>
      <b/>
      <sz val="16"/>
      <color rgb="FF000000"/>
      <name val="Calibri"/>
      <family val="2"/>
      <scheme val="minor"/>
    </font>
    <font>
      <sz val="12"/>
      <color rgb="FF000000"/>
      <name val="GE SS Text Light"/>
      <family val="1"/>
      <charset val="178"/>
    </font>
    <font>
      <sz val="12"/>
      <color rgb="FF000000"/>
      <name val="Calibri"/>
      <family val="2"/>
      <scheme val="minor"/>
    </font>
    <font>
      <sz val="16"/>
      <color theme="1"/>
      <name val="Calibri"/>
      <family val="2"/>
      <scheme val="minor"/>
    </font>
    <font>
      <b/>
      <sz val="12"/>
      <color rgb="FF000000"/>
      <name val="Calibri"/>
      <family val="2"/>
      <scheme val="minor"/>
    </font>
    <font>
      <b/>
      <sz val="11"/>
      <color theme="1"/>
      <name val="GE SS Text Bold"/>
      <family val="1"/>
      <charset val="178"/>
    </font>
    <font>
      <b/>
      <sz val="12"/>
      <color theme="1"/>
      <name val="GE SS Text Bold"/>
      <family val="1"/>
      <charset val="178"/>
    </font>
    <font>
      <sz val="11"/>
      <color theme="1"/>
      <name val="GE SS Text Light"/>
      <family val="1"/>
      <charset val="178"/>
    </font>
    <font>
      <sz val="12"/>
      <color theme="1"/>
      <name val="GE SS Text Bold"/>
      <family val="1"/>
      <charset val="178"/>
    </font>
    <font>
      <b/>
      <sz val="12"/>
      <color theme="1"/>
      <name val="GE SS Text Light"/>
      <family val="1"/>
      <charset val="178"/>
    </font>
    <font>
      <sz val="11"/>
      <color rgb="FF000000"/>
      <name val="Calibri"/>
      <family val="2"/>
      <scheme val="minor"/>
    </font>
    <font>
      <sz val="72"/>
      <color theme="1"/>
      <name val="GE SS Text Bold"/>
      <family val="1"/>
      <charset val="178"/>
    </font>
    <font>
      <b/>
      <sz val="9"/>
      <color theme="4"/>
      <name val="Calibri"/>
      <family val="2"/>
      <scheme val="minor"/>
    </font>
    <font>
      <b/>
      <sz val="9"/>
      <name val="Calibri"/>
      <family val="2"/>
      <scheme val="minor"/>
    </font>
    <font>
      <sz val="9"/>
      <name val="Calibri"/>
      <family val="2"/>
      <scheme val="minor"/>
    </font>
    <font>
      <sz val="9"/>
      <color theme="4"/>
      <name val="Calibri"/>
      <family val="2"/>
      <scheme val="minor"/>
    </font>
    <font>
      <sz val="10"/>
      <color theme="1"/>
      <name val="Arial"/>
      <family val="2"/>
    </font>
    <font>
      <sz val="10"/>
      <color theme="1"/>
      <name val="Calibri Light"/>
      <family val="2"/>
    </font>
    <font>
      <sz val="11"/>
      <color rgb="FF000000"/>
      <name val="GE SS Text Light"/>
      <family val="1"/>
      <charset val="178"/>
    </font>
    <font>
      <b/>
      <sz val="16"/>
      <name val="GE SS Text Bold"/>
      <family val="1"/>
      <charset val="178"/>
    </font>
    <font>
      <sz val="10"/>
      <name val="GE SS Text Bold"/>
      <family val="1"/>
      <charset val="178"/>
    </font>
    <font>
      <sz val="16"/>
      <name val="Calibri"/>
      <family val="2"/>
      <scheme val="minor"/>
    </font>
    <font>
      <sz val="28"/>
      <name val="GE SS Text Bold"/>
      <family val="1"/>
      <charset val="178"/>
    </font>
    <font>
      <b/>
      <sz val="28"/>
      <name val="Calibri"/>
      <family val="2"/>
      <scheme val="minor"/>
    </font>
    <font>
      <b/>
      <sz val="18"/>
      <name val="Calibri"/>
      <family val="2"/>
      <scheme val="minor"/>
    </font>
    <font>
      <sz val="12"/>
      <name val="GE SS Text Bold"/>
      <family val="1"/>
      <charset val="178"/>
    </font>
    <font>
      <b/>
      <sz val="14"/>
      <name val="Calibri"/>
      <family val="2"/>
      <scheme val="minor"/>
    </font>
    <font>
      <sz val="18"/>
      <color rgb="FF000000"/>
      <name val="GE SS Text Bold"/>
      <family val="1"/>
      <charset val="178"/>
    </font>
    <font>
      <b/>
      <sz val="18"/>
      <color rgb="FF000000"/>
      <name val="Calibri"/>
      <family val="2"/>
      <scheme val="minor"/>
    </font>
    <font>
      <sz val="8"/>
      <color theme="1"/>
      <name val="Calibri"/>
      <family val="2"/>
      <scheme val="minor"/>
    </font>
    <font>
      <b/>
      <vertAlign val="superscript"/>
      <sz val="12"/>
      <color theme="1"/>
      <name val="Calibri"/>
      <family val="2"/>
      <scheme val="minor"/>
    </font>
    <font>
      <sz val="10"/>
      <color indexed="8"/>
      <name val="Calibri"/>
      <family val="2"/>
      <scheme val="minor"/>
    </font>
    <font>
      <b/>
      <sz val="11.5"/>
      <color theme="1"/>
      <name val="Calibri"/>
      <family val="2"/>
      <scheme val="minor"/>
    </font>
    <font>
      <sz val="11"/>
      <color theme="1"/>
      <name val="Arial"/>
      <family val="2"/>
    </font>
    <font>
      <sz val="12"/>
      <color rgb="FF000000"/>
      <name val="Arial"/>
      <family val="2"/>
    </font>
    <font>
      <vertAlign val="superscript"/>
      <sz val="11"/>
      <color indexed="8"/>
      <name val="Calibri"/>
      <family val="2"/>
      <scheme val="minor"/>
    </font>
    <font>
      <vertAlign val="superscript"/>
      <sz val="10"/>
      <color indexed="8"/>
      <name val="Calibri"/>
      <family val="2"/>
      <scheme val="minor"/>
    </font>
    <font>
      <sz val="12"/>
      <color rgb="FF000000"/>
      <name val="GE SS Text Bold"/>
      <family val="1"/>
      <charset val="178"/>
    </font>
    <font>
      <b/>
      <sz val="9"/>
      <color rgb="FFFF0000"/>
      <name val="Calibri"/>
      <family val="2"/>
      <scheme val="minor"/>
    </font>
    <font>
      <sz val="9"/>
      <color rgb="FFFF0000"/>
      <name val="Calibri"/>
      <family val="2"/>
      <scheme val="minor"/>
    </font>
    <font>
      <b/>
      <sz val="10"/>
      <color rgb="FFFF000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1"/>
      <color rgb="FFFF0000"/>
      <name val="Sakkal Majalla"/>
    </font>
    <font>
      <sz val="9"/>
      <color indexed="81"/>
      <name val="Tahoma"/>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4BA9B"/>
        <bgColor indexed="64"/>
      </patternFill>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83B4E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s>
  <borders count="12">
    <border>
      <left/>
      <right/>
      <top/>
      <bottom/>
      <diagonal/>
    </border>
    <border>
      <left/>
      <right/>
      <top/>
      <bottom style="thick">
        <color theme="2" tint="-0.24994659260841701"/>
      </bottom>
      <diagonal/>
    </border>
    <border>
      <left style="thick">
        <color theme="0"/>
      </left>
      <right style="thick">
        <color theme="0"/>
      </right>
      <top/>
      <bottom/>
      <diagonal/>
    </border>
    <border>
      <left/>
      <right/>
      <top/>
      <bottom style="thick">
        <color rgb="FFC4BA9B"/>
      </bottom>
      <diagonal/>
    </border>
    <border>
      <left/>
      <right/>
      <top/>
      <bottom style="thin">
        <color rgb="FFC4BA9B"/>
      </bottom>
      <diagonal/>
    </border>
    <border>
      <left/>
      <right/>
      <top style="thin">
        <color rgb="FFC4BA9B"/>
      </top>
      <bottom style="thin">
        <color rgb="FFC4BA9B"/>
      </bottom>
      <diagonal/>
    </border>
    <border>
      <left/>
      <right/>
      <top style="thin">
        <color rgb="FFC4BA9B"/>
      </top>
      <bottom style="thick">
        <color rgb="FFC4BA9B"/>
      </bottom>
      <diagonal/>
    </border>
    <border>
      <left/>
      <right/>
      <top style="thin">
        <color rgb="FFC4BA9B"/>
      </top>
      <bottom style="medium">
        <color rgb="FFC4BA9B"/>
      </bottom>
      <diagonal/>
    </border>
    <border>
      <left/>
      <right/>
      <top style="thick">
        <color rgb="FFC4BA9B"/>
      </top>
      <bottom/>
      <diagonal/>
    </border>
    <border>
      <left/>
      <right/>
      <top/>
      <bottom style="medium">
        <color rgb="FF9D8E59"/>
      </bottom>
      <diagonal/>
    </border>
    <border>
      <left/>
      <right/>
      <top/>
      <bottom style="thick">
        <color theme="2" tint="-0.499984740745262"/>
      </bottom>
      <diagonal/>
    </border>
    <border>
      <left style="thin">
        <color theme="0"/>
      </left>
      <right style="thin">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9" fontId="1" fillId="0" borderId="0" applyFont="0" applyFill="0" applyBorder="0" applyAlignment="0" applyProtection="0"/>
  </cellStyleXfs>
  <cellXfs count="516">
    <xf numFmtId="0" fontId="0" fillId="0" borderId="0" xfId="0"/>
    <xf numFmtId="0" fontId="4" fillId="0" borderId="0" xfId="0" applyFont="1" applyBorder="1" applyAlignment="1">
      <alignment horizontal="centerContinuous"/>
    </xf>
    <xf numFmtId="0" fontId="0" fillId="0" borderId="0" xfId="0" applyFont="1" applyBorder="1"/>
    <xf numFmtId="0" fontId="0" fillId="0" borderId="0" xfId="0" applyFont="1" applyBorder="1" applyAlignment="1"/>
    <xf numFmtId="0" fontId="5" fillId="0" borderId="0" xfId="0" applyFont="1" applyBorder="1" applyAlignment="1">
      <alignment horizontal="centerContinuous" vertical="top"/>
    </xf>
    <xf numFmtId="0" fontId="0" fillId="0" borderId="0" xfId="0" applyFont="1" applyBorder="1" applyAlignment="1">
      <alignment horizontal="centerContinuous" vertical="top"/>
    </xf>
    <xf numFmtId="0" fontId="0" fillId="0" borderId="0" xfId="0" applyFont="1" applyBorder="1" applyAlignment="1">
      <alignment vertical="top"/>
    </xf>
    <xf numFmtId="0" fontId="0" fillId="0" borderId="0" xfId="0" applyFont="1" applyBorder="1" applyAlignment="1">
      <alignment horizontal="right" readingOrder="2"/>
    </xf>
    <xf numFmtId="0" fontId="5" fillId="0" borderId="0" xfId="0" applyFont="1" applyBorder="1" applyAlignment="1">
      <alignment horizontal="right" vertical="top" indent="2"/>
    </xf>
    <xf numFmtId="0" fontId="5" fillId="0" borderId="0" xfId="0" applyFont="1" applyBorder="1" applyAlignment="1">
      <alignment horizontal="right" vertical="top" indent="3"/>
    </xf>
    <xf numFmtId="0" fontId="0" fillId="0" borderId="0" xfId="0" applyFont="1" applyBorder="1" applyAlignment="1">
      <alignment horizontal="right" vertical="top"/>
    </xf>
    <xf numFmtId="0" fontId="0" fillId="0" borderId="0" xfId="0" applyFont="1" applyBorder="1" applyAlignment="1">
      <alignment horizontal="left" vertical="top"/>
    </xf>
    <xf numFmtId="0" fontId="4" fillId="3" borderId="0" xfId="0" applyFont="1" applyFill="1" applyBorder="1" applyAlignment="1">
      <alignment horizontal="right" readingOrder="2"/>
    </xf>
    <xf numFmtId="164" fontId="10" fillId="3" borderId="0" xfId="1" applyNumberFormat="1" applyFont="1" applyFill="1" applyBorder="1" applyAlignment="1">
      <alignment horizontal="center"/>
    </xf>
    <xf numFmtId="0" fontId="4" fillId="3" borderId="0" xfId="0" applyFont="1" applyFill="1" applyBorder="1" applyAlignment="1">
      <alignment horizontal="left" readingOrder="1"/>
    </xf>
    <xf numFmtId="0" fontId="2" fillId="0" borderId="0" xfId="0" applyFont="1" applyBorder="1" applyAlignment="1">
      <alignment readingOrder="1"/>
    </xf>
    <xf numFmtId="0" fontId="0" fillId="0" borderId="0" xfId="0" applyFont="1" applyFill="1" applyBorder="1"/>
    <xf numFmtId="0" fontId="0" fillId="0" borderId="0" xfId="0" applyFont="1" applyBorder="1" applyAlignment="1">
      <alignment horizontal="right"/>
    </xf>
    <xf numFmtId="0" fontId="0" fillId="0" borderId="0" xfId="0" applyFont="1" applyFill="1" applyBorder="1" applyAlignment="1">
      <alignment horizontal="right"/>
    </xf>
    <xf numFmtId="165" fontId="0" fillId="0" borderId="0" xfId="0" applyNumberFormat="1" applyFont="1" applyBorder="1"/>
    <xf numFmtId="166" fontId="0" fillId="0" borderId="0" xfId="0" applyNumberFormat="1" applyFont="1" applyBorder="1"/>
    <xf numFmtId="165" fontId="0" fillId="0" borderId="0" xfId="0" applyNumberFormat="1" applyFont="1" applyFill="1" applyBorder="1"/>
    <xf numFmtId="0" fontId="4" fillId="0" borderId="0" xfId="0" applyFont="1" applyBorder="1" applyAlignment="1"/>
    <xf numFmtId="0" fontId="4" fillId="3" borderId="0" xfId="0" applyFont="1" applyFill="1" applyBorder="1" applyAlignment="1">
      <alignment readingOrder="1"/>
    </xf>
    <xf numFmtId="0" fontId="0" fillId="0" borderId="0" xfId="0" applyAlignment="1"/>
    <xf numFmtId="166" fontId="0" fillId="0" borderId="0" xfId="0" applyNumberFormat="1"/>
    <xf numFmtId="0" fontId="0" fillId="0" borderId="0" xfId="0" applyAlignment="1">
      <alignment horizontal="right" indent="1"/>
    </xf>
    <xf numFmtId="0" fontId="4" fillId="0" borderId="0" xfId="0" applyFont="1" applyBorder="1" applyAlignment="1">
      <alignment horizontal="right" indent="1"/>
    </xf>
    <xf numFmtId="0" fontId="0" fillId="0" borderId="0" xfId="0" applyFont="1" applyBorder="1" applyAlignment="1">
      <alignment horizontal="right" vertical="top" indent="1"/>
    </xf>
    <xf numFmtId="37" fontId="0" fillId="0" borderId="0" xfId="0" applyNumberFormat="1" applyFont="1" applyBorder="1" applyAlignment="1">
      <alignment horizontal="right"/>
    </xf>
    <xf numFmtId="165" fontId="0" fillId="0" borderId="0" xfId="0" applyNumberFormat="1"/>
    <xf numFmtId="164" fontId="11" fillId="3" borderId="0" xfId="1" applyNumberFormat="1" applyFont="1" applyFill="1" applyBorder="1" applyAlignment="1">
      <alignment horizontal="center"/>
    </xf>
    <xf numFmtId="164" fontId="13" fillId="3" borderId="0" xfId="1" applyNumberFormat="1" applyFont="1" applyFill="1" applyBorder="1" applyAlignment="1">
      <alignment horizontal="center"/>
    </xf>
    <xf numFmtId="164" fontId="12" fillId="3" borderId="0" xfId="1" applyNumberFormat="1" applyFont="1" applyFill="1" applyBorder="1" applyAlignment="1">
      <alignment horizontal="center"/>
    </xf>
    <xf numFmtId="0" fontId="2" fillId="0" borderId="0" xfId="0" applyFont="1" applyBorder="1" applyAlignment="1">
      <alignment horizontal="right" readingOrder="2"/>
    </xf>
    <xf numFmtId="0" fontId="7" fillId="0" borderId="0" xfId="0" applyFont="1" applyBorder="1" applyAlignment="1">
      <alignment horizontal="right" vertical="top" indent="1" readingOrder="2"/>
    </xf>
    <xf numFmtId="0" fontId="0" fillId="0" borderId="0" xfId="0" applyFont="1" applyBorder="1" applyAlignment="1">
      <alignment horizontal="center"/>
    </xf>
    <xf numFmtId="0" fontId="0" fillId="0" borderId="0" xfId="0" applyAlignment="1">
      <alignment readingOrder="2"/>
    </xf>
    <xf numFmtId="166" fontId="0" fillId="0" borderId="0" xfId="0" applyNumberFormat="1" applyFont="1" applyFill="1" applyBorder="1"/>
    <xf numFmtId="0" fontId="0" fillId="0" borderId="0" xfId="0" applyAlignment="1">
      <alignment horizontal="center" vertical="center"/>
    </xf>
    <xf numFmtId="0" fontId="0" fillId="0" borderId="0" xfId="0" applyAlignment="1">
      <alignment horizontal="justify" vertical="top" wrapText="1"/>
    </xf>
    <xf numFmtId="0" fontId="2" fillId="0" borderId="0" xfId="0" applyFont="1" applyAlignment="1">
      <alignment horizontal="justify" vertical="top" wrapText="1"/>
    </xf>
    <xf numFmtId="0" fontId="4" fillId="0" borderId="0" xfId="0" applyFont="1" applyBorder="1" applyAlignment="1">
      <alignment vertical="center"/>
    </xf>
    <xf numFmtId="0" fontId="5" fillId="0" borderId="0" xfId="0" applyFont="1" applyBorder="1" applyAlignment="1">
      <alignment horizontal="right"/>
    </xf>
    <xf numFmtId="0" fontId="5" fillId="0" borderId="0" xfId="0" applyFont="1" applyBorder="1" applyAlignment="1">
      <alignment horizontal="center"/>
    </xf>
    <xf numFmtId="0" fontId="22" fillId="4" borderId="0" xfId="2" applyFont="1" applyFill="1" applyBorder="1" applyAlignment="1">
      <alignment horizontal="right" vertical="top" wrapText="1" readingOrder="1"/>
    </xf>
    <xf numFmtId="0" fontId="23" fillId="4" borderId="0" xfId="2" applyFont="1" applyFill="1" applyBorder="1" applyAlignment="1">
      <alignment horizontal="right" wrapText="1" readingOrder="2"/>
    </xf>
    <xf numFmtId="0" fontId="2" fillId="0" borderId="0" xfId="0" applyFont="1" applyFill="1" applyBorder="1" applyAlignment="1">
      <alignment horizontal="right" readingOrder="2"/>
    </xf>
    <xf numFmtId="0" fontId="7" fillId="0" borderId="0" xfId="0" applyFont="1" applyBorder="1" applyAlignment="1">
      <alignment horizontal="left"/>
    </xf>
    <xf numFmtId="164" fontId="17" fillId="0" borderId="0" xfId="1" applyNumberFormat="1" applyFont="1" applyFill="1" applyBorder="1" applyAlignment="1">
      <alignment horizontal="right"/>
    </xf>
    <xf numFmtId="164" fontId="17" fillId="0" borderId="0" xfId="1" applyNumberFormat="1" applyFont="1" applyFill="1" applyBorder="1" applyAlignment="1">
      <alignment horizontal="right" vertical="center"/>
    </xf>
    <xf numFmtId="164" fontId="17" fillId="0" borderId="0" xfId="1" applyNumberFormat="1" applyFont="1" applyFill="1" applyBorder="1" applyAlignment="1">
      <alignment horizontal="right" vertical="top"/>
    </xf>
    <xf numFmtId="0" fontId="9" fillId="0" borderId="0" xfId="0" applyFont="1" applyFill="1" applyBorder="1" applyAlignment="1">
      <alignment horizontal="left" vertical="center" indent="2" readingOrder="1"/>
    </xf>
    <xf numFmtId="0" fontId="7" fillId="0" borderId="0" xfId="0" applyFont="1" applyFill="1" applyBorder="1" applyAlignment="1">
      <alignment horizontal="right" vertical="center" indent="2" readingOrder="2"/>
    </xf>
    <xf numFmtId="0" fontId="7" fillId="0" borderId="0" xfId="0" applyFont="1" applyFill="1" applyBorder="1" applyAlignment="1">
      <alignment horizontal="right" vertical="top" indent="2" readingOrder="2"/>
    </xf>
    <xf numFmtId="164" fontId="9" fillId="0"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top"/>
    </xf>
    <xf numFmtId="0" fontId="7" fillId="0" borderId="1" xfId="0" applyFont="1" applyFill="1" applyBorder="1" applyAlignment="1">
      <alignment horizontal="right" vertical="top" indent="2" readingOrder="2"/>
    </xf>
    <xf numFmtId="164" fontId="9" fillId="0" borderId="1" xfId="1" applyNumberFormat="1" applyFont="1" applyFill="1" applyBorder="1" applyAlignment="1">
      <alignment horizontal="right" vertical="top"/>
    </xf>
    <xf numFmtId="165" fontId="9" fillId="0" borderId="0" xfId="1" applyNumberFormat="1" applyFont="1" applyBorder="1"/>
    <xf numFmtId="0" fontId="3" fillId="0" borderId="0" xfId="3" applyBorder="1"/>
    <xf numFmtId="0" fontId="28" fillId="0" borderId="0" xfId="0" applyFont="1" applyBorder="1" applyAlignment="1">
      <alignment horizontal="right" vertical="center" wrapText="1" readingOrder="2"/>
    </xf>
    <xf numFmtId="0" fontId="19" fillId="0" borderId="0" xfId="0" applyFont="1" applyBorder="1" applyAlignment="1">
      <alignment horizontal="center"/>
    </xf>
    <xf numFmtId="0" fontId="19" fillId="0" borderId="0" xfId="0" applyFont="1" applyBorder="1" applyAlignment="1">
      <alignment vertical="center" wrapText="1"/>
    </xf>
    <xf numFmtId="0" fontId="29" fillId="0" borderId="0" xfId="3" applyFont="1" applyBorder="1" applyAlignment="1">
      <alignment horizontal="left" vertical="top" wrapText="1" readingOrder="2"/>
    </xf>
    <xf numFmtId="0" fontId="30" fillId="0" borderId="0" xfId="3" applyFont="1" applyBorder="1"/>
    <xf numFmtId="0" fontId="15" fillId="0" borderId="0" xfId="3" applyFont="1" applyBorder="1" applyAlignment="1"/>
    <xf numFmtId="0" fontId="26" fillId="5" borderId="2" xfId="3" applyFont="1" applyFill="1" applyBorder="1" applyAlignment="1">
      <alignment horizontal="center" wrapText="1" readingOrder="2"/>
    </xf>
    <xf numFmtId="0" fontId="3" fillId="5" borderId="2" xfId="3" applyFont="1" applyFill="1" applyBorder="1" applyAlignment="1">
      <alignment horizontal="center" vertical="top" wrapText="1"/>
    </xf>
    <xf numFmtId="0" fontId="28" fillId="0" borderId="3" xfId="0" applyFont="1" applyBorder="1" applyAlignment="1">
      <alignment horizontal="right" vertical="center" wrapText="1" readingOrder="2"/>
    </xf>
    <xf numFmtId="0" fontId="19" fillId="0" borderId="3" xfId="0" applyFont="1" applyBorder="1" applyAlignment="1">
      <alignment horizontal="center"/>
    </xf>
    <xf numFmtId="0" fontId="19" fillId="0" borderId="3" xfId="0" applyFont="1" applyBorder="1" applyAlignment="1">
      <alignment vertical="center" wrapText="1"/>
    </xf>
    <xf numFmtId="0" fontId="31" fillId="0" borderId="0" xfId="0" applyFont="1" applyAlignment="1">
      <alignment vertical="center" readingOrder="2"/>
    </xf>
    <xf numFmtId="0" fontId="32" fillId="0" borderId="0" xfId="0" applyFont="1"/>
    <xf numFmtId="0" fontId="28" fillId="0" borderId="0" xfId="0" applyFont="1" applyBorder="1" applyAlignment="1">
      <alignment horizontal="right" readingOrder="2"/>
    </xf>
    <xf numFmtId="0" fontId="35" fillId="0" borderId="0" xfId="0" applyFont="1" applyBorder="1" applyAlignment="1">
      <alignment horizontal="left" vertical="center"/>
    </xf>
    <xf numFmtId="0" fontId="33" fillId="0" borderId="0" xfId="0" applyFont="1" applyAlignment="1">
      <alignment horizontal="right" vertical="top" wrapText="1" indent="1" readingOrder="2"/>
    </xf>
    <xf numFmtId="0" fontId="34" fillId="0" borderId="0" xfId="0" applyFont="1" applyAlignment="1">
      <alignment horizontal="left" vertical="top" wrapText="1" indent="1"/>
    </xf>
    <xf numFmtId="0" fontId="32" fillId="0" borderId="0" xfId="0" applyFont="1" applyBorder="1"/>
    <xf numFmtId="0" fontId="33" fillId="0" borderId="0" xfId="0" applyFont="1" applyAlignment="1">
      <alignment horizontal="left" vertical="center" readingOrder="1"/>
    </xf>
    <xf numFmtId="0" fontId="36" fillId="0" borderId="0" xfId="0" applyFont="1" applyAlignment="1">
      <alignment horizontal="right" vertical="center" indent="1" readingOrder="1"/>
    </xf>
    <xf numFmtId="0" fontId="33" fillId="0" borderId="0" xfId="0" applyFont="1" applyAlignment="1">
      <alignment horizontal="left" vertical="center" indent="2" readingOrder="1"/>
    </xf>
    <xf numFmtId="0" fontId="36" fillId="0" borderId="0" xfId="0" applyFont="1" applyAlignment="1">
      <alignment horizontal="right" vertical="center" readingOrder="1"/>
    </xf>
    <xf numFmtId="0" fontId="31" fillId="0" borderId="0" xfId="0" applyFont="1" applyAlignment="1">
      <alignment vertical="top" readingOrder="2"/>
    </xf>
    <xf numFmtId="0" fontId="32" fillId="0" borderId="0" xfId="0" applyFont="1" applyAlignment="1">
      <alignment vertical="top"/>
    </xf>
    <xf numFmtId="0" fontId="34" fillId="0" borderId="0" xfId="0" applyFont="1" applyAlignment="1">
      <alignment horizontal="justify" vertical="top" wrapText="1"/>
    </xf>
    <xf numFmtId="0" fontId="43" fillId="0" borderId="0" xfId="0" applyFont="1" applyBorder="1" applyAlignment="1">
      <alignment horizontal="center"/>
    </xf>
    <xf numFmtId="0" fontId="18" fillId="0" borderId="0" xfId="0" applyFont="1" applyBorder="1" applyAlignment="1">
      <alignment horizontal="center" vertical="top"/>
    </xf>
    <xf numFmtId="0" fontId="19" fillId="0" borderId="0" xfId="0" applyFont="1" applyBorder="1" applyAlignment="1">
      <alignment horizontal="centerContinuous" vertical="top"/>
    </xf>
    <xf numFmtId="0" fontId="19" fillId="0" borderId="0" xfId="0" applyFont="1" applyBorder="1" applyAlignment="1">
      <alignment horizontal="centerContinuous" wrapText="1"/>
    </xf>
    <xf numFmtId="0" fontId="19" fillId="0" borderId="0" xfId="0" applyFont="1" applyBorder="1" applyAlignment="1">
      <alignment horizontal="centerContinuous" vertical="top" wrapText="1"/>
    </xf>
    <xf numFmtId="164" fontId="17" fillId="2" borderId="0" xfId="1" applyNumberFormat="1" applyFont="1" applyFill="1" applyBorder="1" applyAlignment="1">
      <alignment horizontal="right"/>
    </xf>
    <xf numFmtId="164" fontId="9" fillId="2" borderId="0" xfId="1" applyNumberFormat="1" applyFont="1" applyFill="1" applyBorder="1" applyAlignment="1">
      <alignment horizontal="right"/>
    </xf>
    <xf numFmtId="164" fontId="9" fillId="2" borderId="0" xfId="1" applyNumberFormat="1" applyFont="1" applyFill="1" applyBorder="1" applyAlignment="1">
      <alignment horizontal="center"/>
    </xf>
    <xf numFmtId="164" fontId="44" fillId="3" borderId="0" xfId="1" applyNumberFormat="1" applyFont="1" applyFill="1" applyBorder="1" applyAlignment="1">
      <alignment horizontal="center"/>
    </xf>
    <xf numFmtId="164" fontId="17" fillId="3" borderId="0" xfId="1" applyNumberFormat="1" applyFont="1" applyFill="1" applyBorder="1" applyAlignment="1">
      <alignment horizontal="center"/>
    </xf>
    <xf numFmtId="164" fontId="17" fillId="2" borderId="0" xfId="1" applyNumberFormat="1" applyFont="1" applyFill="1" applyBorder="1" applyAlignment="1">
      <alignment horizontal="center"/>
    </xf>
    <xf numFmtId="164" fontId="47" fillId="3" borderId="0" xfId="1" applyNumberFormat="1" applyFont="1" applyFill="1" applyBorder="1" applyAlignment="1">
      <alignment horizontal="center"/>
    </xf>
    <xf numFmtId="0" fontId="13" fillId="0" borderId="0" xfId="0" applyFont="1" applyFill="1" applyBorder="1" applyAlignment="1">
      <alignment horizontal="right" vertical="center" indent="2" readingOrder="2"/>
    </xf>
    <xf numFmtId="0" fontId="17" fillId="0" borderId="0" xfId="0" applyFont="1" applyFill="1" applyBorder="1" applyAlignment="1">
      <alignment horizontal="left" vertical="center" indent="2" readingOrder="1"/>
    </xf>
    <xf numFmtId="0" fontId="13" fillId="0" borderId="0" xfId="0" applyFont="1" applyFill="1" applyBorder="1" applyAlignment="1">
      <alignment horizontal="right" vertical="top" indent="2" readingOrder="2"/>
    </xf>
    <xf numFmtId="0" fontId="7" fillId="0" borderId="1" xfId="0" applyFont="1" applyFill="1" applyBorder="1" applyAlignment="1">
      <alignment horizontal="right" vertical="top" indent="1" readingOrder="2"/>
    </xf>
    <xf numFmtId="164" fontId="11" fillId="3" borderId="0" xfId="1" applyNumberFormat="1" applyFont="1" applyFill="1" applyBorder="1" applyAlignment="1">
      <alignment horizontal="right"/>
    </xf>
    <xf numFmtId="164" fontId="13" fillId="3" borderId="0" xfId="1" applyNumberFormat="1" applyFont="1" applyFill="1" applyBorder="1" applyAlignment="1">
      <alignment horizontal="right"/>
    </xf>
    <xf numFmtId="0" fontId="33" fillId="0" borderId="0" xfId="0" applyFont="1" applyAlignment="1">
      <alignment horizontal="right" vertical="top" wrapText="1" readingOrder="2"/>
    </xf>
    <xf numFmtId="0" fontId="19" fillId="0" borderId="0" xfId="0" applyFont="1" applyBorder="1" applyAlignment="1">
      <alignment horizontal="center" vertical="center"/>
    </xf>
    <xf numFmtId="0" fontId="33" fillId="0" borderId="0" xfId="0" applyFont="1" applyAlignment="1">
      <alignment horizontal="left" vertical="justify" readingOrder="2"/>
    </xf>
    <xf numFmtId="0" fontId="17" fillId="0" borderId="0" xfId="0" applyFont="1" applyFill="1" applyBorder="1" applyAlignment="1">
      <alignment horizontal="right" vertical="center" indent="5" readingOrder="1"/>
    </xf>
    <xf numFmtId="0" fontId="9" fillId="0" borderId="0" xfId="0" applyFont="1" applyFill="1" applyBorder="1" applyAlignment="1">
      <alignment horizontal="left" vertical="center" indent="2"/>
    </xf>
    <xf numFmtId="0" fontId="9" fillId="0" borderId="1" xfId="0" applyFont="1" applyFill="1" applyBorder="1" applyAlignment="1">
      <alignment horizontal="left" vertical="center" indent="2"/>
    </xf>
    <xf numFmtId="0" fontId="17" fillId="0" borderId="0" xfId="0" applyFont="1" applyFill="1" applyBorder="1" applyAlignment="1">
      <alignment horizontal="left" vertical="center" indent="2"/>
    </xf>
    <xf numFmtId="0" fontId="9" fillId="0" borderId="1" xfId="0" applyFont="1" applyFill="1" applyBorder="1" applyAlignment="1">
      <alignment horizontal="left" vertical="center" indent="2" readingOrder="1"/>
    </xf>
    <xf numFmtId="0" fontId="51" fillId="0" borderId="0" xfId="3" applyFont="1" applyAlignment="1">
      <alignment horizontal="right" vertical="center" readingOrder="2"/>
    </xf>
    <xf numFmtId="0" fontId="27" fillId="0" borderId="0" xfId="0" applyFont="1" applyAlignment="1">
      <alignment vertical="center" readingOrder="1"/>
    </xf>
    <xf numFmtId="0" fontId="52" fillId="0" borderId="0" xfId="3" applyFont="1" applyAlignment="1">
      <alignment horizontal="right" vertical="center" readingOrder="2"/>
    </xf>
    <xf numFmtId="0" fontId="25" fillId="0" borderId="0" xfId="0" applyFont="1" applyBorder="1" applyAlignment="1">
      <alignment horizontal="right" vertical="center" readingOrder="2"/>
    </xf>
    <xf numFmtId="0" fontId="53" fillId="0" borderId="0" xfId="0" applyFont="1" applyBorder="1" applyAlignment="1">
      <alignment horizontal="left" vertical="center" readingOrder="1"/>
    </xf>
    <xf numFmtId="0" fontId="54" fillId="0" borderId="0" xfId="0" applyFont="1" applyBorder="1" applyAlignment="1">
      <alignment horizontal="right" vertical="center" wrapText="1" readingOrder="2"/>
    </xf>
    <xf numFmtId="0" fontId="15" fillId="0" borderId="0" xfId="3" applyFont="1" applyAlignment="1">
      <alignment readingOrder="1"/>
    </xf>
    <xf numFmtId="0" fontId="56" fillId="0" borderId="0" xfId="0" applyFont="1" applyBorder="1" applyAlignment="1">
      <alignment horizontal="center" vertical="center" readingOrder="1"/>
    </xf>
    <xf numFmtId="0" fontId="57" fillId="0" borderId="0" xfId="0" applyFont="1" applyAlignment="1">
      <alignment horizontal="left" vertical="center" readingOrder="2"/>
    </xf>
    <xf numFmtId="0" fontId="58" fillId="0" borderId="0" xfId="0" applyFont="1" applyAlignment="1">
      <alignment horizontal="right" vertical="center" readingOrder="1"/>
    </xf>
    <xf numFmtId="0" fontId="57" fillId="0" borderId="0" xfId="3" applyFont="1" applyAlignment="1">
      <alignment horizontal="left" vertical="center" readingOrder="2"/>
    </xf>
    <xf numFmtId="0" fontId="58" fillId="0" borderId="0" xfId="3" applyFont="1" applyAlignment="1">
      <alignment horizontal="right" readingOrder="1"/>
    </xf>
    <xf numFmtId="0" fontId="0" fillId="0" borderId="0" xfId="0" applyAlignment="1">
      <alignment vertical="center"/>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34" fillId="0" borderId="0" xfId="0" applyFont="1" applyAlignment="1">
      <alignment horizontal="justify" vertical="center" wrapText="1"/>
    </xf>
    <xf numFmtId="0" fontId="20" fillId="0" borderId="0" xfId="0" applyFont="1" applyBorder="1" applyAlignment="1">
      <alignment horizontal="justify" vertical="center" wrapText="1" readingOrder="2"/>
    </xf>
    <xf numFmtId="0" fontId="0" fillId="0" borderId="0" xfId="0" applyAlignment="1">
      <alignment horizontal="justify" vertical="center" wrapText="1"/>
    </xf>
    <xf numFmtId="0" fontId="33" fillId="0" borderId="0" xfId="0" applyFont="1" applyAlignment="1">
      <alignment horizontal="right" vertical="center" indent="3" readingOrder="2"/>
    </xf>
    <xf numFmtId="164" fontId="45" fillId="0" borderId="0" xfId="1" applyNumberFormat="1" applyFont="1" applyFill="1" applyBorder="1" applyAlignment="1">
      <alignment horizontal="right"/>
    </xf>
    <xf numFmtId="164" fontId="45" fillId="0" borderId="0" xfId="1" applyNumberFormat="1" applyFont="1" applyFill="1" applyBorder="1" applyAlignment="1">
      <alignment horizontal="right" vertical="center"/>
    </xf>
    <xf numFmtId="164" fontId="45" fillId="0" borderId="0" xfId="1" applyNumberFormat="1" applyFont="1" applyFill="1" applyBorder="1" applyAlignment="1">
      <alignment horizontal="right" vertical="top"/>
    </xf>
    <xf numFmtId="164" fontId="46" fillId="0" borderId="0" xfId="1" applyNumberFormat="1" applyFont="1" applyFill="1" applyBorder="1" applyAlignment="1">
      <alignment horizontal="right" vertical="center"/>
    </xf>
    <xf numFmtId="164" fontId="46" fillId="0" borderId="0" xfId="1" applyNumberFormat="1" applyFont="1" applyFill="1" applyBorder="1" applyAlignment="1">
      <alignment horizontal="right" vertical="top"/>
    </xf>
    <xf numFmtId="164" fontId="46" fillId="0" borderId="1" xfId="1" applyNumberFormat="1" applyFont="1" applyFill="1" applyBorder="1" applyAlignment="1">
      <alignment horizontal="right" vertical="top"/>
    </xf>
    <xf numFmtId="0" fontId="7" fillId="6" borderId="0" xfId="0" applyFont="1" applyFill="1"/>
    <xf numFmtId="164" fontId="13" fillId="6" borderId="0" xfId="1" applyNumberFormat="1" applyFont="1" applyFill="1" applyBorder="1" applyAlignment="1">
      <alignment horizontal="right"/>
    </xf>
    <xf numFmtId="164" fontId="13" fillId="6" borderId="0" xfId="1" applyNumberFormat="1" applyFont="1" applyFill="1" applyBorder="1" applyAlignment="1">
      <alignment horizontal="center"/>
    </xf>
    <xf numFmtId="164" fontId="11" fillId="6" borderId="0" xfId="1" applyNumberFormat="1" applyFont="1" applyFill="1" applyBorder="1" applyAlignment="1">
      <alignment horizontal="center"/>
    </xf>
    <xf numFmtId="0" fontId="2" fillId="6" borderId="0" xfId="0" applyFont="1" applyFill="1" applyBorder="1" applyAlignment="1">
      <alignment vertical="center" wrapText="1" readingOrder="1"/>
    </xf>
    <xf numFmtId="0" fontId="2" fillId="6" borderId="0" xfId="0" applyFont="1" applyFill="1" applyBorder="1" applyAlignment="1">
      <alignment horizontal="right" readingOrder="2"/>
    </xf>
    <xf numFmtId="0" fontId="2" fillId="6" borderId="0" xfId="0" applyFont="1" applyFill="1" applyBorder="1" applyAlignment="1">
      <alignment readingOrder="1"/>
    </xf>
    <xf numFmtId="0" fontId="7" fillId="6" borderId="0" xfId="0" applyFont="1" applyFill="1" applyAlignment="1">
      <alignment vertical="center"/>
    </xf>
    <xf numFmtId="164" fontId="11" fillId="6" borderId="0" xfId="1" applyNumberFormat="1" applyFont="1" applyFill="1" applyBorder="1" applyAlignment="1">
      <alignment horizontal="center" vertical="center"/>
    </xf>
    <xf numFmtId="164" fontId="45" fillId="3" borderId="0" xfId="1" applyNumberFormat="1" applyFont="1" applyFill="1" applyBorder="1" applyAlignment="1">
      <alignment horizontal="center"/>
    </xf>
    <xf numFmtId="164" fontId="12" fillId="6" borderId="0" xfId="1" applyNumberFormat="1" applyFont="1" applyFill="1" applyBorder="1" applyAlignment="1">
      <alignment horizontal="center"/>
    </xf>
    <xf numFmtId="164" fontId="13" fillId="6" borderId="0" xfId="1" applyNumberFormat="1" applyFont="1" applyFill="1" applyBorder="1" applyAlignment="1">
      <alignment horizontal="right" vertical="center"/>
    </xf>
    <xf numFmtId="164" fontId="13" fillId="6" borderId="0" xfId="1" applyNumberFormat="1" applyFont="1" applyFill="1" applyBorder="1" applyAlignment="1">
      <alignment horizontal="right" vertical="top"/>
    </xf>
    <xf numFmtId="164" fontId="7" fillId="6" borderId="0" xfId="1" applyNumberFormat="1" applyFont="1" applyFill="1" applyBorder="1" applyAlignment="1">
      <alignment horizontal="right"/>
    </xf>
    <xf numFmtId="0" fontId="59" fillId="0" borderId="0" xfId="0" applyFont="1" applyAlignment="1">
      <alignment vertical="top" readingOrder="2"/>
    </xf>
    <xf numFmtId="0" fontId="60" fillId="0" borderId="0" xfId="0" applyFont="1" applyAlignment="1">
      <alignment vertical="top" readingOrder="1"/>
    </xf>
    <xf numFmtId="0" fontId="28" fillId="0" borderId="0" xfId="0" applyFont="1" applyAlignment="1">
      <alignment horizontal="right" vertical="top" wrapText="1" readingOrder="2"/>
    </xf>
    <xf numFmtId="164" fontId="16" fillId="6" borderId="0" xfId="1" applyNumberFormat="1" applyFont="1" applyFill="1" applyBorder="1" applyAlignment="1">
      <alignment horizontal="right"/>
    </xf>
    <xf numFmtId="0" fontId="4" fillId="3" borderId="0" xfId="0" applyFont="1" applyFill="1" applyBorder="1" applyAlignment="1">
      <alignment vertical="top" readingOrder="1"/>
    </xf>
    <xf numFmtId="0" fontId="4" fillId="3" borderId="0" xfId="0" applyFont="1" applyFill="1" applyBorder="1" applyAlignment="1">
      <alignment horizontal="right" vertical="top" readingOrder="2"/>
    </xf>
    <xf numFmtId="164" fontId="10" fillId="3" borderId="0" xfId="1" applyNumberFormat="1" applyFont="1" applyFill="1" applyBorder="1" applyAlignment="1">
      <alignment horizontal="center" vertical="top"/>
    </xf>
    <xf numFmtId="164" fontId="14" fillId="3" borderId="0" xfId="1" applyNumberFormat="1" applyFont="1" applyFill="1" applyBorder="1" applyAlignment="1">
      <alignment horizontal="center" vertical="top"/>
    </xf>
    <xf numFmtId="0" fontId="4" fillId="3" borderId="0" xfId="0" applyFont="1" applyFill="1" applyBorder="1" applyAlignment="1">
      <alignment horizontal="left" vertical="top" readingOrder="1"/>
    </xf>
    <xf numFmtId="0" fontId="34" fillId="0" borderId="0" xfId="0" applyFont="1" applyAlignment="1">
      <alignment horizontal="left" vertical="center" indent="2"/>
    </xf>
    <xf numFmtId="0" fontId="39" fillId="0" borderId="0" xfId="0" applyFont="1" applyAlignment="1">
      <alignment horizontal="right" vertical="top" wrapText="1" readingOrder="2"/>
    </xf>
    <xf numFmtId="0" fontId="19" fillId="0" borderId="0" xfId="0" applyFont="1" applyBorder="1" applyAlignment="1">
      <alignment horizontal="centerContinuous" vertical="center"/>
    </xf>
    <xf numFmtId="0" fontId="0" fillId="0" borderId="0" xfId="0" applyFont="1" applyBorder="1" applyAlignment="1">
      <alignment horizontal="centerContinuous" vertical="center"/>
    </xf>
    <xf numFmtId="0" fontId="48" fillId="0" borderId="4" xfId="0" applyFont="1" applyBorder="1" applyAlignment="1">
      <alignment horizontal="right" vertical="justify" wrapText="1" readingOrder="2"/>
    </xf>
    <xf numFmtId="0" fontId="19" fillId="0" borderId="4" xfId="0" applyFont="1" applyBorder="1" applyAlignment="1">
      <alignment horizontal="center"/>
    </xf>
    <xf numFmtId="0" fontId="48" fillId="0" borderId="5" xfId="0" applyFont="1" applyBorder="1" applyAlignment="1">
      <alignment horizontal="right" vertical="center" wrapText="1" readingOrder="2"/>
    </xf>
    <xf numFmtId="0" fontId="19" fillId="0" borderId="5" xfId="0" applyFont="1" applyBorder="1" applyAlignment="1">
      <alignment horizontal="center" vertical="center"/>
    </xf>
    <xf numFmtId="0" fontId="48" fillId="0" borderId="5" xfId="0" applyFont="1" applyBorder="1" applyAlignment="1">
      <alignment horizontal="right" vertical="justify" wrapText="1" readingOrder="2"/>
    </xf>
    <xf numFmtId="0" fontId="19" fillId="0" borderId="5" xfId="0" applyFont="1" applyBorder="1" applyAlignment="1">
      <alignment horizontal="center"/>
    </xf>
    <xf numFmtId="0" fontId="48" fillId="0" borderId="4" xfId="0" applyFont="1" applyBorder="1" applyAlignment="1">
      <alignment horizontal="right" vertical="center" wrapText="1" readingOrder="2"/>
    </xf>
    <xf numFmtId="0" fontId="19" fillId="0" borderId="4" xfId="0" applyFont="1" applyBorder="1" applyAlignment="1">
      <alignment horizontal="justify" vertical="top"/>
    </xf>
    <xf numFmtId="0" fontId="49" fillId="0" borderId="4" xfId="0" applyFont="1" applyBorder="1" applyAlignment="1">
      <alignment horizontal="left" vertical="center" wrapText="1"/>
    </xf>
    <xf numFmtId="0" fontId="19" fillId="0" borderId="5" xfId="0" applyFont="1" applyBorder="1" applyAlignment="1">
      <alignment horizontal="justify" vertical="center"/>
    </xf>
    <xf numFmtId="0" fontId="49" fillId="0" borderId="5" xfId="0" applyFont="1" applyBorder="1" applyAlignment="1">
      <alignment horizontal="left" vertical="center" wrapText="1"/>
    </xf>
    <xf numFmtId="0" fontId="19" fillId="0" borderId="5" xfId="0" applyFont="1" applyBorder="1" applyAlignment="1">
      <alignment horizontal="justify" vertical="top"/>
    </xf>
    <xf numFmtId="0" fontId="48" fillId="0" borderId="6" xfId="0" applyFont="1" applyBorder="1" applyAlignment="1">
      <alignment horizontal="right" vertical="center" wrapText="1" readingOrder="2"/>
    </xf>
    <xf numFmtId="0" fontId="19" fillId="0" borderId="6" xfId="0" applyFont="1" applyBorder="1" applyAlignment="1">
      <alignment horizontal="center" vertical="top"/>
    </xf>
    <xf numFmtId="0" fontId="49" fillId="0" borderId="6" xfId="0" applyFont="1" applyBorder="1" applyAlignment="1">
      <alignment horizontal="left" vertical="center" wrapText="1"/>
    </xf>
    <xf numFmtId="0" fontId="48" fillId="0" borderId="7" xfId="0" applyFont="1" applyBorder="1" applyAlignment="1">
      <alignment horizontal="right" vertical="justify" wrapText="1" readingOrder="2"/>
    </xf>
    <xf numFmtId="0" fontId="19" fillId="0" borderId="7" xfId="0" applyFont="1" applyBorder="1" applyAlignment="1">
      <alignment horizontal="center"/>
    </xf>
    <xf numFmtId="0" fontId="34" fillId="0" borderId="0" xfId="0" applyFont="1" applyAlignment="1">
      <alignment horizontal="left" vertical="top" wrapText="1"/>
    </xf>
    <xf numFmtId="0" fontId="49" fillId="0" borderId="5" xfId="0" applyFont="1" applyBorder="1" applyAlignment="1">
      <alignment horizontal="left" vertical="top" wrapText="1"/>
    </xf>
    <xf numFmtId="0" fontId="49" fillId="0" borderId="7" xfId="0" applyFont="1" applyBorder="1" applyAlignment="1">
      <alignment horizontal="left" vertical="center" wrapText="1"/>
    </xf>
    <xf numFmtId="0" fontId="9" fillId="0" borderId="0" xfId="0" applyFont="1" applyBorder="1" applyAlignment="1">
      <alignment horizontal="right" readingOrder="2"/>
    </xf>
    <xf numFmtId="0" fontId="61" fillId="0" borderId="0" xfId="0" applyFont="1" applyBorder="1"/>
    <xf numFmtId="0" fontId="61" fillId="0" borderId="0" xfId="0" applyFont="1" applyBorder="1" applyAlignment="1">
      <alignment horizontal="right" readingOrder="2"/>
    </xf>
    <xf numFmtId="0" fontId="22" fillId="4" borderId="0" xfId="2" applyFont="1" applyFill="1" applyBorder="1" applyAlignment="1">
      <alignment horizontal="right" wrapText="1" readingOrder="2"/>
    </xf>
    <xf numFmtId="0" fontId="63" fillId="4" borderId="0" xfId="2" applyFont="1" applyFill="1" applyBorder="1" applyAlignment="1">
      <alignment horizontal="right" vertical="top" wrapText="1" readingOrder="1"/>
    </xf>
    <xf numFmtId="0" fontId="8" fillId="0" borderId="0" xfId="0" applyFont="1" applyBorder="1" applyAlignment="1">
      <alignment horizontal="center"/>
    </xf>
    <xf numFmtId="0" fontId="4" fillId="0" borderId="0" xfId="0" applyFont="1" applyBorder="1" applyAlignment="1">
      <alignment vertical="top" readingOrder="2"/>
    </xf>
    <xf numFmtId="0" fontId="0" fillId="0" borderId="0" xfId="0" applyFont="1" applyBorder="1" applyAlignment="1">
      <alignment horizontal="center" vertical="top"/>
    </xf>
    <xf numFmtId="0" fontId="4" fillId="0" borderId="0" xfId="0" applyFont="1" applyBorder="1" applyAlignment="1">
      <alignment horizontal="centerContinuous" vertical="top"/>
    </xf>
    <xf numFmtId="0" fontId="2" fillId="0" borderId="0" xfId="0" applyFont="1" applyBorder="1" applyAlignment="1"/>
    <xf numFmtId="0" fontId="2" fillId="0" borderId="0" xfId="0" applyFont="1" applyBorder="1" applyAlignment="1">
      <alignment vertical="top"/>
    </xf>
    <xf numFmtId="0" fontId="2" fillId="0" borderId="0" xfId="0" applyFont="1" applyBorder="1" applyAlignment="1">
      <alignment horizontal="center" vertical="top"/>
    </xf>
    <xf numFmtId="0" fontId="0" fillId="0" borderId="0" xfId="0" applyFont="1" applyBorder="1" applyAlignment="1">
      <alignment wrapText="1"/>
    </xf>
    <xf numFmtId="0" fontId="8" fillId="0" borderId="0" xfId="0" applyFont="1" applyBorder="1" applyAlignment="1">
      <alignment horizontal="center" wrapText="1"/>
    </xf>
    <xf numFmtId="0" fontId="0" fillId="0" borderId="0" xfId="0" applyFont="1" applyBorder="1" applyAlignment="1">
      <alignment vertical="top" wrapText="1"/>
    </xf>
    <xf numFmtId="0" fontId="4" fillId="0" borderId="0" xfId="0" applyFont="1" applyBorder="1" applyAlignment="1">
      <alignment vertical="top" wrapText="1" readingOrder="2"/>
    </xf>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164" fontId="17" fillId="0" borderId="0" xfId="1" applyNumberFormat="1" applyFont="1" applyFill="1" applyBorder="1" applyAlignment="1">
      <alignment horizontal="center"/>
    </xf>
    <xf numFmtId="164" fontId="9" fillId="0" borderId="0" xfId="1" applyNumberFormat="1" applyFont="1" applyFill="1" applyBorder="1" applyAlignment="1">
      <alignment horizontal="center"/>
    </xf>
    <xf numFmtId="164" fontId="9" fillId="0" borderId="0" xfId="1" applyNumberFormat="1" applyFont="1" applyFill="1" applyBorder="1" applyAlignment="1">
      <alignment horizontal="right"/>
    </xf>
    <xf numFmtId="164" fontId="13" fillId="0" borderId="0" xfId="1" applyNumberFormat="1" applyFont="1" applyFill="1" applyBorder="1" applyAlignment="1">
      <alignment horizontal="right"/>
    </xf>
    <xf numFmtId="164" fontId="13" fillId="0" borderId="0" xfId="1" applyNumberFormat="1" applyFont="1" applyFill="1" applyBorder="1" applyAlignment="1">
      <alignment horizontal="center"/>
    </xf>
    <xf numFmtId="164" fontId="16" fillId="0" borderId="0" xfId="1" applyNumberFormat="1" applyFont="1" applyFill="1" applyBorder="1" applyAlignment="1">
      <alignment horizontal="right"/>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right"/>
    </xf>
    <xf numFmtId="0" fontId="2" fillId="6" borderId="0" xfId="0" applyFont="1" applyFill="1" applyBorder="1" applyAlignment="1">
      <alignment horizontal="right" vertical="center" readingOrder="2"/>
    </xf>
    <xf numFmtId="0" fontId="2" fillId="6" borderId="0" xfId="0" applyFont="1" applyFill="1" applyBorder="1" applyAlignment="1">
      <alignment horizontal="left" vertical="center" readingOrder="1"/>
    </xf>
    <xf numFmtId="164" fontId="15" fillId="0" borderId="0" xfId="1" applyNumberFormat="1" applyFont="1" applyFill="1" applyBorder="1" applyAlignment="1">
      <alignment horizontal="right"/>
    </xf>
    <xf numFmtId="0" fontId="0" fillId="0" borderId="0" xfId="0" applyBorder="1"/>
    <xf numFmtId="0" fontId="2" fillId="0" borderId="0" xfId="0" applyFont="1" applyFill="1" applyBorder="1" applyAlignment="1">
      <alignment readingOrder="1"/>
    </xf>
    <xf numFmtId="0" fontId="0" fillId="0" borderId="0" xfId="0" applyFill="1"/>
    <xf numFmtId="164" fontId="46" fillId="0" borderId="0" xfId="1" applyNumberFormat="1" applyFont="1" applyFill="1" applyBorder="1" applyAlignment="1">
      <alignment horizontal="right"/>
    </xf>
    <xf numFmtId="0" fontId="0" fillId="0" borderId="0" xfId="0" applyFill="1" applyAlignment="1">
      <alignment horizontal="left" readingOrder="1"/>
    </xf>
    <xf numFmtId="0" fontId="2" fillId="0" borderId="0" xfId="0" applyFont="1" applyBorder="1" applyAlignment="1">
      <alignment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166" fontId="0" fillId="0" borderId="0" xfId="0" applyNumberFormat="1" applyFill="1"/>
    <xf numFmtId="0" fontId="0" fillId="0" borderId="0" xfId="0" applyFill="1" applyAlignment="1">
      <alignment readingOrder="2"/>
    </xf>
    <xf numFmtId="0" fontId="0" fillId="0" borderId="0" xfId="0" applyFont="1" applyAlignment="1"/>
    <xf numFmtId="0" fontId="2" fillId="6" borderId="0" xfId="0" applyFont="1" applyFill="1" applyBorder="1" applyAlignment="1">
      <alignment vertical="center" readingOrder="1"/>
    </xf>
    <xf numFmtId="0" fontId="7" fillId="6" borderId="0" xfId="0" applyFont="1" applyFill="1" applyAlignment="1"/>
    <xf numFmtId="0" fontId="0" fillId="6" borderId="0" xfId="0" applyFont="1" applyFill="1" applyBorder="1" applyAlignment="1"/>
    <xf numFmtId="166" fontId="0" fillId="0" borderId="0" xfId="0" applyNumberFormat="1" applyFont="1" applyFill="1" applyBorder="1" applyAlignment="1">
      <alignment horizontal="right"/>
    </xf>
    <xf numFmtId="0" fontId="7" fillId="0" borderId="0" xfId="0" applyFont="1" applyFill="1" applyBorder="1" applyAlignment="1">
      <alignment horizontal="right" indent="1" readingOrder="2"/>
    </xf>
    <xf numFmtId="0" fontId="43" fillId="0" borderId="0" xfId="0" applyFont="1" applyBorder="1" applyAlignment="1">
      <alignment horizontal="center" wrapText="1"/>
    </xf>
    <xf numFmtId="0" fontId="18" fillId="0" borderId="0" xfId="0" applyFont="1" applyBorder="1" applyAlignment="1">
      <alignment horizontal="center" vertical="top" wrapText="1"/>
    </xf>
    <xf numFmtId="0" fontId="9" fillId="0" borderId="0" xfId="0" applyFont="1" applyFill="1"/>
    <xf numFmtId="164" fontId="46" fillId="0" borderId="0" xfId="1" applyNumberFormat="1" applyFont="1" applyFill="1" applyBorder="1" applyAlignment="1">
      <alignment horizontal="center"/>
    </xf>
    <xf numFmtId="41" fontId="45" fillId="0" borderId="0" xfId="1" applyNumberFormat="1" applyFont="1" applyFill="1" applyBorder="1" applyAlignment="1">
      <alignment horizontal="right"/>
    </xf>
    <xf numFmtId="0" fontId="45" fillId="0" borderId="0" xfId="0" applyFont="1" applyFill="1"/>
    <xf numFmtId="164" fontId="0" fillId="0" borderId="0" xfId="0" applyNumberFormat="1" applyFill="1"/>
    <xf numFmtId="0" fontId="9" fillId="0" borderId="0" xfId="0" applyFont="1" applyFill="1" applyAlignment="1">
      <alignment horizontal="right"/>
    </xf>
    <xf numFmtId="0" fontId="2" fillId="6" borderId="0" xfId="0" applyFont="1" applyFill="1" applyBorder="1" applyAlignment="1">
      <alignment horizontal="right" vertical="top" readingOrder="2"/>
    </xf>
    <xf numFmtId="0" fontId="2" fillId="6" borderId="0" xfId="0" applyFont="1" applyFill="1" applyBorder="1" applyAlignment="1">
      <alignment vertical="top" readingOrder="1"/>
    </xf>
    <xf numFmtId="41" fontId="13" fillId="0" borderId="0" xfId="1" applyNumberFormat="1" applyFont="1" applyFill="1" applyBorder="1" applyAlignment="1">
      <alignment horizontal="right"/>
    </xf>
    <xf numFmtId="0" fontId="17" fillId="0" borderId="0" xfId="0" applyFont="1" applyFill="1" applyBorder="1" applyAlignment="1">
      <alignment horizontal="left" indent="1" readingOrder="1"/>
    </xf>
    <xf numFmtId="0" fontId="17" fillId="0" borderId="0" xfId="0" applyFont="1" applyFill="1" applyAlignment="1">
      <alignment horizontal="left" indent="1"/>
    </xf>
    <xf numFmtId="0" fontId="9" fillId="0" borderId="0" xfId="0" applyFont="1" applyFill="1" applyBorder="1" applyAlignment="1">
      <alignment horizontal="left" indent="1" readingOrder="1"/>
    </xf>
    <xf numFmtId="0" fontId="0" fillId="0" borderId="0" xfId="0" applyFont="1" applyFill="1" applyAlignment="1">
      <alignment horizontal="left" indent="1"/>
    </xf>
    <xf numFmtId="0" fontId="9" fillId="0" borderId="1" xfId="0" applyFont="1" applyFill="1" applyBorder="1" applyAlignment="1">
      <alignment horizontal="left" indent="1" readingOrder="1"/>
    </xf>
    <xf numFmtId="41" fontId="7" fillId="0" borderId="0" xfId="1" applyNumberFormat="1" applyFont="1" applyFill="1" applyBorder="1" applyAlignment="1">
      <alignment horizontal="right"/>
    </xf>
    <xf numFmtId="0" fontId="13" fillId="0" borderId="0" xfId="0" applyFont="1" applyFill="1" applyBorder="1" applyAlignment="1">
      <alignment horizontal="right" indent="1" readingOrder="2"/>
    </xf>
    <xf numFmtId="0" fontId="13" fillId="0" borderId="0" xfId="0" applyFont="1" applyFill="1" applyBorder="1" applyAlignment="1">
      <alignment horizontal="right" vertical="top" indent="1" readingOrder="2"/>
    </xf>
    <xf numFmtId="0" fontId="2" fillId="0" borderId="0" xfId="0" applyFont="1" applyFill="1" applyAlignment="1">
      <alignment horizontal="right" indent="1"/>
    </xf>
    <xf numFmtId="0" fontId="7" fillId="0" borderId="0" xfId="0" applyFont="1" applyFill="1" applyBorder="1" applyAlignment="1">
      <alignment horizontal="right" indent="2" readingOrder="2"/>
    </xf>
    <xf numFmtId="37"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2" fillId="0" borderId="0" xfId="0" applyFont="1" applyFill="1" applyBorder="1" applyAlignment="1">
      <alignment horizontal="left" indent="1" readingOrder="1"/>
    </xf>
    <xf numFmtId="0" fontId="7" fillId="0" borderId="0" xfId="0" applyFont="1" applyFill="1" applyAlignment="1">
      <alignment horizontal="right" vertical="center"/>
    </xf>
    <xf numFmtId="0" fontId="49" fillId="0" borderId="8" xfId="0" applyFont="1" applyBorder="1" applyAlignment="1">
      <alignment horizontal="left" vertical="center" wrapText="1"/>
    </xf>
    <xf numFmtId="164" fontId="17" fillId="0" borderId="1" xfId="1" applyNumberFormat="1" applyFont="1" applyFill="1" applyBorder="1" applyAlignment="1">
      <alignment horizontal="right" vertical="top"/>
    </xf>
    <xf numFmtId="0" fontId="0" fillId="0" borderId="0" xfId="0" applyAlignment="1">
      <alignment horizontal="right" readingOrder="1"/>
    </xf>
    <xf numFmtId="0" fontId="2" fillId="6" borderId="0" xfId="0" applyFont="1" applyFill="1" applyBorder="1" applyAlignment="1">
      <alignment vertical="center" readingOrder="2"/>
    </xf>
    <xf numFmtId="164" fontId="13" fillId="6" borderId="0" xfId="1" applyNumberFormat="1" applyFont="1" applyFill="1" applyAlignment="1">
      <alignment horizontal="right" vertical="center"/>
    </xf>
    <xf numFmtId="166" fontId="7" fillId="0" borderId="0" xfId="0" applyNumberFormat="1" applyFont="1" applyFill="1" applyAlignment="1">
      <alignment horizontal="right"/>
    </xf>
    <xf numFmtId="0" fontId="7" fillId="0" borderId="0" xfId="0" applyFont="1" applyFill="1" applyAlignment="1">
      <alignment horizontal="right"/>
    </xf>
    <xf numFmtId="37" fontId="7" fillId="0" borderId="0" xfId="0" applyNumberFormat="1" applyFont="1" applyFill="1" applyAlignment="1">
      <alignment horizontal="right" vertical="center"/>
    </xf>
    <xf numFmtId="167" fontId="7" fillId="0" borderId="0" xfId="0" applyNumberFormat="1" applyFont="1" applyFill="1" applyAlignment="1">
      <alignment horizontal="right" vertical="center"/>
    </xf>
    <xf numFmtId="166" fontId="7" fillId="0" borderId="0" xfId="0" applyNumberFormat="1" applyFont="1" applyFill="1" applyAlignment="1">
      <alignment horizontal="right" vertical="center"/>
    </xf>
    <xf numFmtId="0" fontId="7" fillId="0" borderId="1" xfId="0" applyFont="1" applyFill="1" applyBorder="1" applyAlignment="1">
      <alignment horizontal="right" vertical="center"/>
    </xf>
    <xf numFmtId="166" fontId="7" fillId="0" borderId="1" xfId="0" applyNumberFormat="1" applyFont="1" applyFill="1" applyBorder="1" applyAlignment="1">
      <alignment horizontal="right" vertical="center"/>
    </xf>
    <xf numFmtId="164" fontId="7" fillId="0" borderId="1" xfId="1" applyNumberFormat="1" applyFont="1" applyFill="1" applyBorder="1" applyAlignment="1">
      <alignment horizontal="right" vertical="top"/>
    </xf>
    <xf numFmtId="0" fontId="66" fillId="0" borderId="0" xfId="0" applyFont="1" applyAlignment="1">
      <alignment horizontal="right" vertical="top" wrapText="1" readingOrder="2"/>
    </xf>
    <xf numFmtId="164" fontId="13" fillId="0" borderId="0" xfId="0" applyNumberFormat="1" applyFont="1" applyFill="1"/>
    <xf numFmtId="164" fontId="13" fillId="0" borderId="1" xfId="1" applyNumberFormat="1" applyFont="1" applyFill="1" applyBorder="1" applyAlignment="1">
      <alignment horizontal="right" vertical="top"/>
    </xf>
    <xf numFmtId="41" fontId="9" fillId="0" borderId="0" xfId="0" applyNumberFormat="1" applyFont="1" applyFill="1" applyAlignment="1">
      <alignment horizontal="right"/>
    </xf>
    <xf numFmtId="41" fontId="9" fillId="0" borderId="1" xfId="1" applyNumberFormat="1" applyFont="1" applyFill="1" applyBorder="1" applyAlignment="1">
      <alignment horizontal="right"/>
    </xf>
    <xf numFmtId="41" fontId="9" fillId="0" borderId="1" xfId="1" applyNumberFormat="1" applyFont="1" applyFill="1" applyBorder="1" applyAlignment="1">
      <alignment horizontal="right" vertical="top"/>
    </xf>
    <xf numFmtId="41" fontId="13" fillId="6" borderId="0" xfId="1" applyNumberFormat="1" applyFont="1" applyFill="1" applyBorder="1" applyAlignment="1">
      <alignment horizontal="right"/>
    </xf>
    <xf numFmtId="41" fontId="7" fillId="6" borderId="0" xfId="1" applyNumberFormat="1" applyFont="1" applyFill="1" applyBorder="1" applyAlignment="1">
      <alignment horizontal="right"/>
    </xf>
    <xf numFmtId="41" fontId="9" fillId="0" borderId="0" xfId="1" applyNumberFormat="1" applyFont="1" applyFill="1" applyBorder="1" applyAlignment="1">
      <alignment horizontal="right" vertical="top"/>
    </xf>
    <xf numFmtId="41" fontId="11" fillId="3" borderId="0" xfId="1" applyNumberFormat="1" applyFont="1" applyFill="1" applyBorder="1" applyAlignment="1">
      <alignment horizontal="center"/>
    </xf>
    <xf numFmtId="41" fontId="13" fillId="3" borderId="0" xfId="1" applyNumberFormat="1" applyFont="1" applyFill="1" applyBorder="1" applyAlignment="1">
      <alignment horizontal="center"/>
    </xf>
    <xf numFmtId="41" fontId="13" fillId="6" borderId="0" xfId="1" applyNumberFormat="1" applyFont="1" applyFill="1" applyBorder="1" applyAlignment="1">
      <alignment horizontal="right" vertical="top"/>
    </xf>
    <xf numFmtId="0" fontId="7" fillId="0" borderId="0" xfId="0" applyFont="1" applyFill="1" applyBorder="1" applyAlignment="1">
      <alignment horizontal="right" vertical="center"/>
    </xf>
    <xf numFmtId="166" fontId="7" fillId="0" borderId="0" xfId="0" applyNumberFormat="1" applyFont="1" applyFill="1" applyBorder="1" applyAlignment="1">
      <alignment horizontal="right" vertical="center"/>
    </xf>
    <xf numFmtId="165" fontId="7" fillId="0" borderId="1" xfId="1" applyNumberFormat="1" applyFont="1" applyFill="1" applyBorder="1" applyAlignment="1">
      <alignment horizontal="right" vertical="top"/>
    </xf>
    <xf numFmtId="0" fontId="64" fillId="0" borderId="0" xfId="0" applyFont="1" applyBorder="1" applyAlignment="1">
      <alignment horizontal="centerContinuous" vertical="top" wrapText="1"/>
    </xf>
    <xf numFmtId="0" fontId="55" fillId="0" borderId="0" xfId="0" applyFont="1" applyAlignment="1">
      <alignment horizontal="left" vertical="center" wrapText="1" readingOrder="1"/>
    </xf>
    <xf numFmtId="164" fontId="7" fillId="0" borderId="9" xfId="1" applyNumberFormat="1" applyFont="1" applyFill="1" applyBorder="1" applyAlignment="1">
      <alignment horizontal="right"/>
    </xf>
    <xf numFmtId="164" fontId="16" fillId="0" borderId="9" xfId="1" applyNumberFormat="1" applyFont="1" applyFill="1" applyBorder="1" applyAlignment="1">
      <alignment horizontal="right"/>
    </xf>
    <xf numFmtId="0" fontId="9" fillId="0" borderId="9" xfId="0" applyFont="1" applyFill="1" applyBorder="1" applyAlignment="1">
      <alignment horizontal="left" vertical="center" indent="2"/>
    </xf>
    <xf numFmtId="164" fontId="9" fillId="0" borderId="9" xfId="1" applyNumberFormat="1" applyFont="1" applyFill="1" applyBorder="1" applyAlignment="1">
      <alignment horizontal="right" vertical="top"/>
    </xf>
    <xf numFmtId="0" fontId="7" fillId="0" borderId="9" xfId="0" applyFont="1" applyFill="1" applyBorder="1" applyAlignment="1">
      <alignment horizontal="right" vertical="top" indent="1" readingOrder="2"/>
    </xf>
    <xf numFmtId="164" fontId="7" fillId="0" borderId="9" xfId="1" applyNumberFormat="1" applyFont="1" applyFill="1" applyBorder="1" applyAlignment="1">
      <alignment horizontal="right" vertical="top"/>
    </xf>
    <xf numFmtId="164" fontId="9" fillId="0" borderId="1" xfId="1" applyNumberFormat="1" applyFont="1" applyFill="1" applyBorder="1" applyAlignment="1">
      <alignment horizontal="right"/>
    </xf>
    <xf numFmtId="41" fontId="17" fillId="0" borderId="0" xfId="1" applyNumberFormat="1" applyFont="1" applyFill="1" applyBorder="1" applyAlignment="1">
      <alignment horizontal="right"/>
    </xf>
    <xf numFmtId="41" fontId="9" fillId="0" borderId="0" xfId="1" applyNumberFormat="1" applyFont="1" applyFill="1" applyBorder="1" applyAlignment="1">
      <alignment horizontal="right"/>
    </xf>
    <xf numFmtId="41" fontId="17" fillId="0" borderId="0" xfId="1" applyNumberFormat="1" applyFont="1" applyFill="1" applyBorder="1" applyAlignment="1">
      <alignment horizontal="center"/>
    </xf>
    <xf numFmtId="41" fontId="9" fillId="0" borderId="0" xfId="1" applyNumberFormat="1" applyFont="1" applyFill="1" applyBorder="1" applyAlignment="1">
      <alignment horizontal="center"/>
    </xf>
    <xf numFmtId="41" fontId="46" fillId="0" borderId="0" xfId="1" applyNumberFormat="1" applyFont="1" applyFill="1" applyBorder="1" applyAlignment="1">
      <alignment horizontal="right"/>
    </xf>
    <xf numFmtId="41" fontId="46" fillId="0" borderId="0" xfId="1" applyNumberFormat="1" applyFont="1" applyFill="1" applyBorder="1" applyAlignment="1">
      <alignment horizontal="right" vertical="top"/>
    </xf>
    <xf numFmtId="41" fontId="46" fillId="0" borderId="1" xfId="1" applyNumberFormat="1" applyFont="1" applyFill="1" applyBorder="1" applyAlignment="1">
      <alignment horizontal="right" vertical="top"/>
    </xf>
    <xf numFmtId="41" fontId="46" fillId="0" borderId="0" xfId="1" applyNumberFormat="1" applyFont="1" applyFill="1" applyBorder="1" applyAlignment="1">
      <alignment horizontal="center"/>
    </xf>
    <xf numFmtId="0" fontId="0" fillId="0" borderId="0" xfId="0" applyAlignment="1">
      <alignment horizontal="right" vertical="center" indent="1" readingOrder="2"/>
    </xf>
    <xf numFmtId="0" fontId="48" fillId="0" borderId="5" xfId="0" applyFont="1" applyBorder="1" applyAlignment="1">
      <alignment horizontal="right" vertical="center" indent="1" readingOrder="2"/>
    </xf>
    <xf numFmtId="0" fontId="28" fillId="0" borderId="0" xfId="0" applyFont="1" applyBorder="1" applyAlignment="1">
      <alignment horizontal="right" vertical="center" indent="1" readingOrder="2"/>
    </xf>
    <xf numFmtId="49" fontId="58" fillId="0" borderId="0" xfId="0" applyNumberFormat="1" applyFont="1" applyAlignment="1">
      <alignment horizontal="right" vertical="center" indent="1" readingOrder="1"/>
    </xf>
    <xf numFmtId="0" fontId="57" fillId="0" borderId="0" xfId="0" applyFont="1" applyAlignment="1">
      <alignment horizontal="right" vertical="center" indent="31" readingOrder="2"/>
    </xf>
    <xf numFmtId="0" fontId="7" fillId="0" borderId="0" xfId="0" applyFont="1" applyFill="1" applyBorder="1" applyAlignment="1">
      <alignment horizontal="right" vertical="top" indent="1" readingOrder="2"/>
    </xf>
    <xf numFmtId="164" fontId="7" fillId="0" borderId="0" xfId="1" applyNumberFormat="1" applyFont="1" applyFill="1" applyBorder="1" applyAlignment="1">
      <alignment horizontal="right" vertical="top"/>
    </xf>
    <xf numFmtId="164" fontId="13" fillId="0" borderId="0" xfId="1" applyNumberFormat="1" applyFont="1" applyFill="1" applyBorder="1" applyAlignment="1">
      <alignment horizontal="right" vertical="top"/>
    </xf>
    <xf numFmtId="41" fontId="7" fillId="0" borderId="0" xfId="1" applyNumberFormat="1" applyFont="1" applyFill="1" applyBorder="1" applyAlignment="1">
      <alignment horizontal="right" vertical="top"/>
    </xf>
    <xf numFmtId="165" fontId="7" fillId="0" borderId="0" xfId="1" applyNumberFormat="1" applyFont="1" applyFill="1" applyBorder="1" applyAlignment="1">
      <alignment horizontal="right" vertical="top"/>
    </xf>
    <xf numFmtId="0" fontId="9" fillId="0" borderId="0" xfId="0" applyFont="1" applyFill="1" applyBorder="1" applyAlignment="1">
      <alignment horizontal="left" vertical="top" indent="2" readingOrder="1"/>
    </xf>
    <xf numFmtId="164" fontId="2" fillId="0" borderId="0" xfId="0" applyNumberFormat="1" applyFont="1"/>
    <xf numFmtId="164" fontId="2" fillId="0" borderId="0" xfId="1" applyNumberFormat="1" applyFont="1" applyFill="1" applyBorder="1" applyAlignment="1">
      <alignment horizontal="right"/>
    </xf>
    <xf numFmtId="0" fontId="7" fillId="0" borderId="0" xfId="0" applyFont="1" applyFill="1" applyBorder="1" applyAlignment="1">
      <alignment horizontal="right" vertical="center" wrapText="1" indent="2" readingOrder="2"/>
    </xf>
    <xf numFmtId="0" fontId="9" fillId="0" borderId="0" xfId="0" applyFont="1" applyFill="1" applyBorder="1" applyAlignment="1">
      <alignment horizontal="left" vertical="center" wrapText="1" indent="2" readingOrder="1"/>
    </xf>
    <xf numFmtId="0" fontId="7" fillId="0" borderId="1" xfId="0" applyFont="1" applyFill="1" applyBorder="1" applyAlignment="1">
      <alignment horizontal="right" vertical="center" wrapText="1" indent="2"/>
    </xf>
    <xf numFmtId="0" fontId="9" fillId="0" borderId="1" xfId="0" applyFont="1" applyFill="1" applyBorder="1" applyAlignment="1">
      <alignment horizontal="left" vertical="center" wrapText="1" indent="2" readingOrder="1"/>
    </xf>
    <xf numFmtId="0" fontId="7" fillId="0" borderId="0" xfId="0" applyFont="1" applyFill="1"/>
    <xf numFmtId="164" fontId="13" fillId="2" borderId="0" xfId="1" applyNumberFormat="1" applyFont="1" applyFill="1" applyBorder="1" applyAlignment="1">
      <alignment horizontal="right"/>
    </xf>
    <xf numFmtId="0" fontId="28" fillId="0" borderId="0" xfId="0" applyFont="1" applyAlignment="1">
      <alignment horizontal="right" vertical="center" wrapText="1" indent="1" readingOrder="2"/>
    </xf>
    <xf numFmtId="164" fontId="70" fillId="0" borderId="0" xfId="1" applyNumberFormat="1" applyFont="1" applyFill="1" applyBorder="1" applyAlignment="1">
      <alignment horizontal="right"/>
    </xf>
    <xf numFmtId="164" fontId="71" fillId="0" borderId="0" xfId="1" applyNumberFormat="1" applyFont="1" applyFill="1" applyBorder="1" applyAlignment="1">
      <alignment horizontal="right" vertical="top"/>
    </xf>
    <xf numFmtId="164" fontId="71" fillId="0" borderId="0" xfId="1" applyNumberFormat="1" applyFont="1" applyFill="1" applyBorder="1" applyAlignment="1">
      <alignment horizontal="right"/>
    </xf>
    <xf numFmtId="164" fontId="17" fillId="0" borderId="1" xfId="1" applyNumberFormat="1" applyFont="1" applyFill="1" applyBorder="1" applyAlignment="1">
      <alignment horizontal="right"/>
    </xf>
    <xf numFmtId="0" fontId="7" fillId="0" borderId="0" xfId="0" applyFont="1" applyFill="1" applyBorder="1" applyAlignment="1">
      <alignment horizontal="right" vertical="center" wrapText="1" indent="2"/>
    </xf>
    <xf numFmtId="164" fontId="45" fillId="2" borderId="0" xfId="1" applyNumberFormat="1" applyFont="1" applyFill="1" applyBorder="1" applyAlignment="1">
      <alignment horizontal="right"/>
    </xf>
    <xf numFmtId="164" fontId="46" fillId="2" borderId="0" xfId="1" applyNumberFormat="1" applyFont="1" applyFill="1" applyBorder="1" applyAlignment="1">
      <alignment horizontal="right"/>
    </xf>
    <xf numFmtId="2" fontId="7" fillId="0" borderId="0" xfId="1" applyNumberFormat="1" applyFont="1" applyFill="1" applyBorder="1" applyAlignment="1">
      <alignment horizontal="right" vertical="center"/>
    </xf>
    <xf numFmtId="168" fontId="0" fillId="0" borderId="0" xfId="0" applyNumberFormat="1" applyFont="1" applyBorder="1"/>
    <xf numFmtId="169" fontId="0" fillId="0" borderId="0" xfId="4" applyNumberFormat="1" applyFont="1" applyBorder="1"/>
    <xf numFmtId="169" fontId="0" fillId="0" borderId="0" xfId="0" applyNumberFormat="1" applyFont="1" applyBorder="1"/>
    <xf numFmtId="164" fontId="16" fillId="6" borderId="0" xfId="1" applyNumberFormat="1" applyFont="1" applyFill="1" applyAlignment="1">
      <alignment horizontal="right" vertical="center"/>
    </xf>
    <xf numFmtId="41" fontId="16" fillId="0" borderId="0" xfId="1" applyNumberFormat="1" applyFont="1" applyFill="1" applyBorder="1" applyAlignment="1">
      <alignment horizontal="right"/>
    </xf>
    <xf numFmtId="41" fontId="16" fillId="6" borderId="0" xfId="1" applyNumberFormat="1" applyFont="1" applyFill="1" applyBorder="1" applyAlignment="1">
      <alignment horizontal="right" vertical="top"/>
    </xf>
    <xf numFmtId="41" fontId="15" fillId="0" borderId="0" xfId="1" applyNumberFormat="1" applyFont="1" applyFill="1" applyBorder="1" applyAlignment="1">
      <alignment horizontal="right"/>
    </xf>
    <xf numFmtId="41" fontId="16" fillId="6" borderId="0" xfId="1" applyNumberFormat="1" applyFont="1" applyFill="1" applyBorder="1" applyAlignment="1">
      <alignment horizontal="right"/>
    </xf>
    <xf numFmtId="41" fontId="15" fillId="6" borderId="0" xfId="1" applyNumberFormat="1" applyFont="1" applyFill="1" applyBorder="1" applyAlignment="1">
      <alignment horizontal="right"/>
    </xf>
    <xf numFmtId="166" fontId="0" fillId="0" borderId="0" xfId="0" applyNumberFormat="1" applyFont="1" applyBorder="1" applyAlignment="1"/>
    <xf numFmtId="164" fontId="13" fillId="2" borderId="0" xfId="1" applyNumberFormat="1" applyFont="1" applyFill="1" applyAlignment="1">
      <alignment horizontal="right" vertical="center"/>
    </xf>
    <xf numFmtId="169" fontId="0" fillId="0" borderId="0" xfId="4" applyNumberFormat="1" applyFont="1"/>
    <xf numFmtId="169" fontId="0" fillId="0" borderId="0" xfId="4" applyNumberFormat="1" applyFont="1" applyFill="1"/>
    <xf numFmtId="169" fontId="0" fillId="0" borderId="0" xfId="4" applyNumberFormat="1" applyFont="1" applyFill="1" applyBorder="1"/>
    <xf numFmtId="164" fontId="72" fillId="6" borderId="0" xfId="1" applyNumberFormat="1" applyFont="1" applyFill="1" applyBorder="1" applyAlignment="1">
      <alignment horizontal="right"/>
    </xf>
    <xf numFmtId="164" fontId="72" fillId="0" borderId="0" xfId="1" applyNumberFormat="1" applyFont="1" applyFill="1" applyBorder="1" applyAlignment="1">
      <alignment horizontal="right"/>
    </xf>
    <xf numFmtId="164" fontId="73" fillId="0" borderId="0" xfId="1" applyNumberFormat="1" applyFont="1" applyFill="1" applyBorder="1" applyAlignment="1">
      <alignment horizontal="right"/>
    </xf>
    <xf numFmtId="0" fontId="73" fillId="6" borderId="0" xfId="0" applyFont="1" applyFill="1"/>
    <xf numFmtId="0" fontId="7" fillId="0" borderId="10" xfId="0" applyFont="1" applyFill="1" applyBorder="1" applyAlignment="1">
      <alignment horizontal="right" vertical="top" indent="2" readingOrder="2"/>
    </xf>
    <xf numFmtId="164" fontId="7" fillId="0" borderId="10" xfId="1" applyNumberFormat="1" applyFont="1" applyFill="1" applyBorder="1" applyAlignment="1">
      <alignment horizontal="right"/>
    </xf>
    <xf numFmtId="164" fontId="15" fillId="0" borderId="10" xfId="1" applyNumberFormat="1" applyFont="1" applyFill="1" applyBorder="1" applyAlignment="1">
      <alignment horizontal="right"/>
    </xf>
    <xf numFmtId="164" fontId="16" fillId="0" borderId="10" xfId="1" applyNumberFormat="1" applyFont="1" applyFill="1" applyBorder="1" applyAlignment="1">
      <alignment horizontal="right"/>
    </xf>
    <xf numFmtId="0" fontId="9" fillId="0" borderId="10" xfId="0" applyFont="1" applyFill="1" applyBorder="1" applyAlignment="1">
      <alignment horizontal="left" vertical="center" indent="2"/>
    </xf>
    <xf numFmtId="164" fontId="14" fillId="0" borderId="0" xfId="1" applyNumberFormat="1" applyFont="1" applyFill="1" applyBorder="1" applyAlignment="1">
      <alignment horizontal="right"/>
    </xf>
    <xf numFmtId="164" fontId="1" fillId="0" borderId="0" xfId="1" applyNumberFormat="1" applyFont="1" applyFill="1" applyBorder="1" applyAlignment="1">
      <alignment horizontal="right"/>
    </xf>
    <xf numFmtId="164" fontId="74" fillId="0" borderId="0" xfId="1" applyNumberFormat="1" applyFont="1" applyFill="1" applyBorder="1" applyAlignment="1">
      <alignment horizontal="right"/>
    </xf>
    <xf numFmtId="164" fontId="45" fillId="0" borderId="1" xfId="1" applyNumberFormat="1" applyFont="1" applyFill="1" applyBorder="1" applyAlignment="1">
      <alignment horizontal="right"/>
    </xf>
    <xf numFmtId="164" fontId="72" fillId="6" borderId="0" xfId="1" applyNumberFormat="1" applyFont="1" applyFill="1" applyAlignment="1">
      <alignment horizontal="right" vertical="center"/>
    </xf>
    <xf numFmtId="43" fontId="0" fillId="0" borderId="0" xfId="0" applyNumberFormat="1" applyFont="1" applyBorder="1"/>
    <xf numFmtId="2" fontId="0" fillId="0" borderId="0" xfId="0" applyNumberFormat="1" applyFont="1" applyBorder="1"/>
    <xf numFmtId="164" fontId="72" fillId="6" borderId="0" xfId="1" applyNumberFormat="1" applyFont="1" applyFill="1" applyBorder="1" applyAlignment="1">
      <alignment horizontal="right" vertical="center"/>
    </xf>
    <xf numFmtId="164" fontId="72" fillId="2" borderId="0" xfId="1" applyNumberFormat="1" applyFont="1" applyFill="1" applyBorder="1" applyAlignment="1">
      <alignment horizontal="right" vertical="center"/>
    </xf>
    <xf numFmtId="0" fontId="73" fillId="6" borderId="0" xfId="0" applyFont="1" applyFill="1" applyAlignment="1">
      <alignment vertical="center"/>
    </xf>
    <xf numFmtId="164" fontId="71" fillId="0" borderId="1" xfId="1" applyNumberFormat="1" applyFont="1" applyFill="1" applyBorder="1" applyAlignment="1">
      <alignment horizontal="right" vertical="top"/>
    </xf>
    <xf numFmtId="164" fontId="74" fillId="0" borderId="0" xfId="0" applyNumberFormat="1" applyFont="1" applyFill="1" applyBorder="1"/>
    <xf numFmtId="41" fontId="70" fillId="0" borderId="0" xfId="1" applyNumberFormat="1" applyFont="1" applyFill="1" applyBorder="1" applyAlignment="1">
      <alignment horizontal="right"/>
    </xf>
    <xf numFmtId="41" fontId="71" fillId="0" borderId="0" xfId="1" applyNumberFormat="1" applyFont="1" applyFill="1" applyBorder="1" applyAlignment="1">
      <alignment horizontal="right"/>
    </xf>
    <xf numFmtId="41" fontId="71" fillId="0" borderId="1" xfId="1" applyNumberFormat="1" applyFont="1" applyFill="1" applyBorder="1" applyAlignment="1">
      <alignment horizontal="right" vertical="top"/>
    </xf>
    <xf numFmtId="41" fontId="72" fillId="0" borderId="0" xfId="1" applyNumberFormat="1" applyFont="1" applyFill="1" applyBorder="1" applyAlignment="1">
      <alignment horizontal="right"/>
    </xf>
    <xf numFmtId="164" fontId="72" fillId="6" borderId="0" xfId="1" applyNumberFormat="1" applyFont="1" applyFill="1" applyBorder="1" applyAlignment="1">
      <alignment horizontal="right" vertical="top"/>
    </xf>
    <xf numFmtId="41" fontId="73" fillId="0" borderId="0" xfId="1" applyNumberFormat="1" applyFont="1" applyFill="1" applyBorder="1" applyAlignment="1">
      <alignment horizontal="right"/>
    </xf>
    <xf numFmtId="41" fontId="72" fillId="6" borderId="0" xfId="1" applyNumberFormat="1" applyFont="1" applyFill="1" applyBorder="1" applyAlignment="1">
      <alignment horizontal="right"/>
    </xf>
    <xf numFmtId="164" fontId="73" fillId="6" borderId="0" xfId="1" applyNumberFormat="1" applyFont="1" applyFill="1" applyBorder="1" applyAlignment="1">
      <alignment horizontal="right"/>
    </xf>
    <xf numFmtId="166" fontId="0" fillId="0" borderId="0" xfId="0" applyNumberFormat="1" applyFill="1" applyAlignment="1">
      <alignment horizontal="left" readingOrder="1"/>
    </xf>
    <xf numFmtId="168" fontId="0" fillId="0" borderId="0" xfId="0" applyNumberFormat="1" applyFont="1" applyFill="1" applyBorder="1"/>
    <xf numFmtId="0" fontId="0" fillId="0" borderId="0" xfId="0" applyFont="1" applyFill="1" applyBorder="1" applyAlignment="1">
      <alignment wrapText="1"/>
    </xf>
    <xf numFmtId="166" fontId="0" fillId="0" borderId="0" xfId="4" applyNumberFormat="1" applyFont="1"/>
    <xf numFmtId="164" fontId="16" fillId="2" borderId="0" xfId="1" applyNumberFormat="1" applyFont="1" applyFill="1" applyAlignment="1">
      <alignment horizontal="right" vertical="center"/>
    </xf>
    <xf numFmtId="0" fontId="0" fillId="0" borderId="0" xfId="0" applyFont="1" applyFill="1" applyBorder="1" applyAlignment="1"/>
    <xf numFmtId="164" fontId="0" fillId="0" borderId="0" xfId="0" applyNumberFormat="1" applyFont="1" applyBorder="1"/>
    <xf numFmtId="165" fontId="0" fillId="0" borderId="0" xfId="0" applyNumberFormat="1" applyFill="1"/>
    <xf numFmtId="0" fontId="0" fillId="0" borderId="0" xfId="0" applyFill="1" applyAlignment="1">
      <alignment horizontal="center"/>
    </xf>
    <xf numFmtId="0" fontId="0" fillId="0" borderId="0" xfId="0" applyAlignment="1">
      <alignment horizontal="center"/>
    </xf>
    <xf numFmtId="0" fontId="0" fillId="0" borderId="0" xfId="0" applyFont="1" applyFill="1" applyBorder="1" applyAlignment="1">
      <alignment horizontal="center"/>
    </xf>
    <xf numFmtId="0" fontId="0" fillId="7" borderId="0" xfId="0" applyFont="1" applyFill="1" applyBorder="1"/>
    <xf numFmtId="0" fontId="0" fillId="8" borderId="0" xfId="0" applyFont="1" applyFill="1" applyBorder="1"/>
    <xf numFmtId="164" fontId="0" fillId="8" borderId="0" xfId="1" applyNumberFormat="1" applyFont="1" applyFill="1" applyBorder="1"/>
    <xf numFmtId="166" fontId="0" fillId="8" borderId="0" xfId="0" applyNumberFormat="1" applyFont="1" applyFill="1" applyBorder="1"/>
    <xf numFmtId="0" fontId="0" fillId="9" borderId="0" xfId="0" applyFont="1" applyFill="1" applyBorder="1" applyAlignment="1">
      <alignment vertical="top"/>
    </xf>
    <xf numFmtId="0" fontId="0" fillId="9" borderId="0" xfId="0" applyFont="1" applyFill="1" applyBorder="1" applyAlignment="1"/>
    <xf numFmtId="164" fontId="0" fillId="9" borderId="0" xfId="1" applyNumberFormat="1" applyFont="1" applyFill="1" applyBorder="1" applyAlignment="1">
      <alignment vertical="top"/>
    </xf>
    <xf numFmtId="0" fontId="0" fillId="9" borderId="0" xfId="0" applyFont="1" applyFill="1" applyBorder="1"/>
    <xf numFmtId="164" fontId="0" fillId="9" borderId="0" xfId="1" applyNumberFormat="1" applyFont="1" applyFill="1" applyBorder="1"/>
    <xf numFmtId="164" fontId="0" fillId="9" borderId="0" xfId="0" applyNumberFormat="1" applyFont="1" applyFill="1" applyBorder="1"/>
    <xf numFmtId="0" fontId="0" fillId="6" borderId="0" xfId="0" applyFont="1" applyFill="1" applyBorder="1" applyAlignment="1">
      <alignment horizontal="center" vertical="top"/>
    </xf>
    <xf numFmtId="0" fontId="0" fillId="6" borderId="0" xfId="0" applyFont="1" applyFill="1" applyBorder="1" applyAlignment="1">
      <alignment horizontal="center"/>
    </xf>
    <xf numFmtId="0" fontId="0" fillId="10" borderId="0" xfId="0" applyFont="1" applyFill="1" applyBorder="1" applyAlignment="1">
      <alignment horizontal="center" vertical="top"/>
    </xf>
    <xf numFmtId="0" fontId="0" fillId="11" borderId="0" xfId="0" applyFont="1" applyFill="1" applyBorder="1" applyAlignment="1">
      <alignment horizontal="center" vertical="top"/>
    </xf>
    <xf numFmtId="164" fontId="0" fillId="10" borderId="0" xfId="1" applyNumberFormat="1" applyFont="1" applyFill="1" applyBorder="1" applyAlignment="1">
      <alignment horizontal="center"/>
    </xf>
    <xf numFmtId="164" fontId="0" fillId="11" borderId="0" xfId="1" applyNumberFormat="1" applyFont="1" applyFill="1" applyBorder="1" applyAlignment="1">
      <alignment horizontal="center"/>
    </xf>
    <xf numFmtId="166" fontId="0" fillId="11" borderId="0" xfId="0" applyNumberFormat="1" applyFont="1" applyFill="1" applyBorder="1" applyAlignment="1">
      <alignment horizontal="center"/>
    </xf>
    <xf numFmtId="0" fontId="0" fillId="4" borderId="0" xfId="0" applyFont="1" applyFill="1" applyBorder="1" applyAlignment="1">
      <alignment vertical="top"/>
    </xf>
    <xf numFmtId="0" fontId="0" fillId="4" borderId="0" xfId="0" applyFont="1" applyFill="1" applyBorder="1" applyAlignment="1"/>
    <xf numFmtId="166" fontId="0" fillId="4" borderId="0" xfId="0" applyNumberFormat="1" applyFont="1" applyFill="1" applyBorder="1" applyAlignment="1">
      <alignment vertical="top"/>
    </xf>
    <xf numFmtId="0" fontId="0" fillId="12" borderId="0" xfId="0" applyFont="1" applyFill="1" applyBorder="1" applyAlignment="1">
      <alignment vertical="top"/>
    </xf>
    <xf numFmtId="166" fontId="0" fillId="12" borderId="0" xfId="0" applyNumberFormat="1" applyFont="1" applyFill="1" applyBorder="1" applyAlignment="1">
      <alignment vertical="top"/>
    </xf>
    <xf numFmtId="0" fontId="0" fillId="12" borderId="0" xfId="0" applyFont="1" applyFill="1" applyBorder="1"/>
    <xf numFmtId="0" fontId="0" fillId="10" borderId="0" xfId="0" applyFont="1" applyFill="1" applyBorder="1"/>
    <xf numFmtId="0" fontId="0" fillId="10" borderId="0" xfId="0" applyFont="1" applyFill="1" applyBorder="1" applyAlignment="1">
      <alignment horizontal="right"/>
    </xf>
    <xf numFmtId="164" fontId="0" fillId="10" borderId="0" xfId="1" applyNumberFormat="1" applyFont="1" applyFill="1" applyBorder="1" applyAlignment="1">
      <alignment vertical="top"/>
    </xf>
    <xf numFmtId="164" fontId="0" fillId="10" borderId="0" xfId="1" applyNumberFormat="1" applyFont="1" applyFill="1" applyBorder="1"/>
    <xf numFmtId="0" fontId="0" fillId="13" borderId="0" xfId="0" applyFont="1" applyFill="1" applyBorder="1"/>
    <xf numFmtId="0" fontId="0" fillId="14" borderId="0" xfId="0" applyFont="1" applyFill="1" applyBorder="1"/>
    <xf numFmtId="165" fontId="0" fillId="10" borderId="0" xfId="1" applyNumberFormat="1" applyFont="1" applyFill="1" applyBorder="1" applyAlignment="1">
      <alignment vertical="top"/>
    </xf>
    <xf numFmtId="165" fontId="0" fillId="10" borderId="0" xfId="1" applyNumberFormat="1" applyFont="1" applyFill="1" applyBorder="1"/>
    <xf numFmtId="165" fontId="0" fillId="14" borderId="0" xfId="1" applyNumberFormat="1" applyFont="1" applyFill="1" applyBorder="1"/>
    <xf numFmtId="164" fontId="0" fillId="14" borderId="0" xfId="1" applyNumberFormat="1" applyFont="1" applyFill="1" applyBorder="1"/>
    <xf numFmtId="0" fontId="5" fillId="0" borderId="0" xfId="0" applyFont="1" applyBorder="1"/>
    <xf numFmtId="0" fontId="0" fillId="9" borderId="0" xfId="0" applyFont="1" applyFill="1" applyBorder="1" applyAlignment="1">
      <alignment wrapText="1"/>
    </xf>
    <xf numFmtId="166" fontId="0" fillId="12" borderId="0" xfId="0" applyNumberFormat="1" applyFont="1" applyFill="1" applyBorder="1" applyAlignment="1">
      <alignment horizontal="right" vertical="top"/>
    </xf>
    <xf numFmtId="0" fontId="0" fillId="12" borderId="0" xfId="0" applyFont="1" applyFill="1" applyBorder="1" applyAlignment="1">
      <alignment wrapText="1"/>
    </xf>
    <xf numFmtId="0" fontId="0" fillId="13" borderId="0" xfId="0" applyFont="1" applyFill="1" applyBorder="1" applyAlignment="1">
      <alignment vertical="top"/>
    </xf>
    <xf numFmtId="0" fontId="0" fillId="13" borderId="0" xfId="0" applyFont="1" applyFill="1" applyBorder="1" applyAlignment="1"/>
    <xf numFmtId="164" fontId="0" fillId="13" borderId="0" xfId="1" applyNumberFormat="1" applyFont="1" applyFill="1" applyBorder="1" applyAlignment="1">
      <alignment vertical="top"/>
    </xf>
    <xf numFmtId="164" fontId="0" fillId="13" borderId="0" xfId="1" applyNumberFormat="1" applyFont="1" applyFill="1" applyBorder="1"/>
    <xf numFmtId="164" fontId="0" fillId="13" borderId="0" xfId="0" applyNumberFormat="1" applyFont="1" applyFill="1" applyBorder="1"/>
    <xf numFmtId="0" fontId="0" fillId="15" borderId="0" xfId="0" applyFont="1" applyFill="1" applyBorder="1"/>
    <xf numFmtId="166" fontId="0" fillId="15" borderId="0" xfId="0" applyNumberFormat="1" applyFont="1" applyFill="1" applyBorder="1"/>
    <xf numFmtId="165" fontId="0" fillId="9" borderId="0" xfId="1" applyNumberFormat="1" applyFont="1" applyFill="1" applyBorder="1" applyAlignment="1">
      <alignment vertical="top"/>
    </xf>
    <xf numFmtId="0" fontId="0" fillId="10" borderId="0" xfId="0" applyFont="1" applyFill="1" applyBorder="1" applyAlignment="1">
      <alignment horizontal="center" vertical="top"/>
    </xf>
    <xf numFmtId="164" fontId="0" fillId="14" borderId="0" xfId="0" applyNumberFormat="1" applyFont="1" applyFill="1" applyBorder="1"/>
    <xf numFmtId="0" fontId="4" fillId="9" borderId="0" xfId="0" applyFont="1" applyFill="1" applyBorder="1" applyAlignment="1">
      <alignment vertical="top"/>
    </xf>
    <xf numFmtId="0" fontId="0" fillId="10" borderId="0" xfId="0" applyFont="1" applyFill="1" applyBorder="1" applyAlignment="1">
      <alignment horizontal="center"/>
    </xf>
    <xf numFmtId="166" fontId="0" fillId="12" borderId="0" xfId="0" applyNumberFormat="1" applyFont="1" applyFill="1" applyBorder="1" applyAlignment="1">
      <alignment horizontal="center" vertical="top"/>
    </xf>
    <xf numFmtId="164" fontId="0" fillId="0" borderId="0" xfId="1" applyNumberFormat="1" applyFont="1" applyBorder="1"/>
    <xf numFmtId="0" fontId="4" fillId="13" borderId="0" xfId="0" applyFont="1" applyFill="1" applyBorder="1" applyAlignment="1">
      <alignment vertical="top"/>
    </xf>
    <xf numFmtId="166" fontId="0" fillId="10" borderId="0" xfId="0" applyNumberFormat="1" applyFont="1" applyFill="1" applyBorder="1"/>
    <xf numFmtId="0" fontId="75" fillId="10" borderId="0" xfId="0" applyFont="1" applyFill="1" applyBorder="1" applyAlignment="1">
      <alignment horizontal="center" vertical="top"/>
    </xf>
    <xf numFmtId="0" fontId="75" fillId="6" borderId="0" xfId="0" applyFont="1" applyFill="1" applyBorder="1" applyAlignment="1">
      <alignment horizontal="center"/>
    </xf>
    <xf numFmtId="164" fontId="76" fillId="3" borderId="0" xfId="1" applyNumberFormat="1" applyFont="1" applyFill="1" applyBorder="1" applyAlignment="1">
      <alignment horizontal="center"/>
    </xf>
    <xf numFmtId="165" fontId="74" fillId="9" borderId="0" xfId="1" applyNumberFormat="1" applyFont="1" applyFill="1" applyBorder="1" applyAlignment="1">
      <alignment vertical="top"/>
    </xf>
    <xf numFmtId="165" fontId="0" fillId="9" borderId="0" xfId="0" applyNumberFormat="1" applyFont="1" applyFill="1" applyBorder="1" applyAlignment="1">
      <alignment vertical="top"/>
    </xf>
    <xf numFmtId="164" fontId="74" fillId="9" borderId="0" xfId="1" applyNumberFormat="1" applyFont="1" applyFill="1" applyBorder="1" applyAlignment="1">
      <alignment vertical="top"/>
    </xf>
    <xf numFmtId="164" fontId="0" fillId="0" borderId="0" xfId="0" applyNumberFormat="1"/>
    <xf numFmtId="164" fontId="16" fillId="6" borderId="0" xfId="1" applyNumberFormat="1" applyFont="1" applyFill="1" applyBorder="1" applyAlignment="1">
      <alignment horizontal="right" vertical="center"/>
    </xf>
    <xf numFmtId="164" fontId="74" fillId="9" borderId="0" xfId="1" applyNumberFormat="1" applyFont="1" applyFill="1" applyBorder="1"/>
    <xf numFmtId="164" fontId="74" fillId="9" borderId="0" xfId="0" applyNumberFormat="1" applyFont="1" applyFill="1" applyBorder="1"/>
    <xf numFmtId="164" fontId="74" fillId="13" borderId="0" xfId="1" applyNumberFormat="1" applyFont="1" applyFill="1" applyBorder="1" applyAlignment="1">
      <alignment vertical="top"/>
    </xf>
    <xf numFmtId="164" fontId="74" fillId="13" borderId="0" xfId="1" applyNumberFormat="1" applyFont="1" applyFill="1" applyBorder="1"/>
    <xf numFmtId="164" fontId="74" fillId="10" borderId="0" xfId="1" applyNumberFormat="1" applyFont="1" applyFill="1" applyBorder="1" applyAlignment="1">
      <alignment vertical="top"/>
    </xf>
    <xf numFmtId="164" fontId="74" fillId="10" borderId="0" xfId="1" applyNumberFormat="1" applyFont="1" applyFill="1" applyBorder="1"/>
    <xf numFmtId="164" fontId="74" fillId="14" borderId="0" xfId="1" applyNumberFormat="1" applyFont="1" applyFill="1" applyBorder="1"/>
    <xf numFmtId="165" fontId="74" fillId="10" borderId="0" xfId="1" applyNumberFormat="1" applyFont="1" applyFill="1" applyBorder="1" applyAlignment="1">
      <alignment vertical="top"/>
    </xf>
    <xf numFmtId="165" fontId="74" fillId="10" borderId="0" xfId="1" applyNumberFormat="1" applyFont="1" applyFill="1" applyBorder="1"/>
    <xf numFmtId="165" fontId="74" fillId="14" borderId="0" xfId="1" applyNumberFormat="1" applyFont="1" applyFill="1" applyBorder="1"/>
    <xf numFmtId="164" fontId="74" fillId="13" borderId="0" xfId="0" applyNumberFormat="1" applyFont="1" applyFill="1" applyBorder="1"/>
    <xf numFmtId="0" fontId="4" fillId="0" borderId="0" xfId="0" applyFont="1" applyBorder="1"/>
    <xf numFmtId="165" fontId="0" fillId="12" borderId="0" xfId="1" applyNumberFormat="1" applyFont="1" applyFill="1" applyBorder="1" applyAlignment="1">
      <alignment horizontal="center" vertical="top"/>
    </xf>
    <xf numFmtId="0" fontId="0" fillId="6" borderId="0" xfId="0" applyFont="1" applyFill="1" applyBorder="1"/>
    <xf numFmtId="164" fontId="0" fillId="6" borderId="0" xfId="1" applyNumberFormat="1" applyFont="1" applyFill="1" applyBorder="1"/>
    <xf numFmtId="166" fontId="0" fillId="6" borderId="0" xfId="0" applyNumberFormat="1" applyFont="1" applyFill="1" applyBorder="1"/>
    <xf numFmtId="0" fontId="0" fillId="16" borderId="0" xfId="0" applyFont="1" applyFill="1" applyBorder="1"/>
    <xf numFmtId="166" fontId="0" fillId="16" borderId="0" xfId="0" applyNumberFormat="1" applyFont="1" applyFill="1" applyBorder="1"/>
    <xf numFmtId="0" fontId="13" fillId="6" borderId="0" xfId="0" applyFont="1" applyFill="1" applyAlignment="1">
      <alignment vertical="center"/>
    </xf>
    <xf numFmtId="41" fontId="71" fillId="0" borderId="0" xfId="1" applyNumberFormat="1" applyFont="1" applyFill="1" applyBorder="1" applyAlignment="1">
      <alignment horizontal="right" vertical="top"/>
    </xf>
    <xf numFmtId="41" fontId="9" fillId="0" borderId="0" xfId="1" applyNumberFormat="1" applyFont="1" applyFill="1" applyBorder="1" applyAlignment="1">
      <alignment horizontal="center" vertical="top"/>
    </xf>
    <xf numFmtId="164" fontId="46" fillId="0" borderId="1" xfId="1" applyNumberFormat="1" applyFont="1" applyFill="1" applyBorder="1" applyAlignment="1">
      <alignment horizontal="right"/>
    </xf>
    <xf numFmtId="0" fontId="0" fillId="0" borderId="0" xfId="0" applyFont="1" applyBorder="1" applyAlignment="1">
      <alignment horizontal="center"/>
    </xf>
    <xf numFmtId="164" fontId="70" fillId="0" borderId="0" xfId="1" applyNumberFormat="1" applyFont="1" applyFill="1" applyBorder="1" applyAlignment="1">
      <alignment horizontal="right" vertical="center"/>
    </xf>
    <xf numFmtId="164" fontId="70" fillId="0" borderId="0" xfId="1" applyNumberFormat="1" applyFont="1" applyFill="1" applyBorder="1" applyAlignment="1">
      <alignment horizontal="right" vertical="top"/>
    </xf>
    <xf numFmtId="0" fontId="79" fillId="0" borderId="0" xfId="0" applyFont="1" applyBorder="1"/>
    <xf numFmtId="169" fontId="0" fillId="7" borderId="0" xfId="4" applyNumberFormat="1" applyFont="1" applyFill="1" applyBorder="1"/>
    <xf numFmtId="169" fontId="0" fillId="7" borderId="0" xfId="4" applyNumberFormat="1" applyFont="1" applyFill="1" applyBorder="1" applyAlignment="1">
      <alignment horizontal="center"/>
    </xf>
    <xf numFmtId="164" fontId="0" fillId="7" borderId="0" xfId="1" applyNumberFormat="1" applyFont="1" applyFill="1" applyBorder="1" applyAlignment="1">
      <alignment horizontal="center"/>
    </xf>
    <xf numFmtId="169" fontId="0" fillId="7" borderId="0" xfId="0" applyNumberFormat="1" applyFont="1" applyFill="1" applyBorder="1" applyAlignment="1">
      <alignment horizontal="center"/>
    </xf>
    <xf numFmtId="164" fontId="70" fillId="2" borderId="0" xfId="1" applyNumberFormat="1" applyFont="1" applyFill="1" applyBorder="1" applyAlignment="1">
      <alignment horizontal="right"/>
    </xf>
    <xf numFmtId="169" fontId="0" fillId="0" borderId="0" xfId="0" applyNumberFormat="1"/>
    <xf numFmtId="164" fontId="0" fillId="7" borderId="0" xfId="0" applyNumberFormat="1" applyFont="1" applyFill="1" applyBorder="1"/>
    <xf numFmtId="169" fontId="0" fillId="7" borderId="0" xfId="0" applyNumberFormat="1" applyFont="1" applyFill="1" applyBorder="1"/>
    <xf numFmtId="0" fontId="0" fillId="17" borderId="0" xfId="0" applyFont="1" applyFill="1" applyBorder="1"/>
    <xf numFmtId="169" fontId="0" fillId="17" borderId="0" xfId="4" applyNumberFormat="1" applyFont="1" applyFill="1" applyBorder="1"/>
    <xf numFmtId="164" fontId="0" fillId="17" borderId="0" xfId="0" applyNumberFormat="1" applyFont="1" applyFill="1" applyBorder="1"/>
    <xf numFmtId="43" fontId="10" fillId="3" borderId="0" xfId="1" applyNumberFormat="1" applyFont="1" applyFill="1" applyBorder="1" applyAlignment="1">
      <alignment horizontal="center"/>
    </xf>
    <xf numFmtId="165" fontId="10" fillId="3" borderId="0" xfId="1" applyNumberFormat="1" applyFont="1" applyFill="1" applyBorder="1" applyAlignment="1">
      <alignment horizontal="center"/>
    </xf>
    <xf numFmtId="43" fontId="44" fillId="3" borderId="0" xfId="1" applyNumberFormat="1" applyFont="1" applyFill="1" applyBorder="1" applyAlignment="1">
      <alignment horizontal="center"/>
    </xf>
    <xf numFmtId="165" fontId="44" fillId="3" borderId="0" xfId="1" applyNumberFormat="1" applyFont="1" applyFill="1" applyBorder="1" applyAlignment="1">
      <alignment horizontal="center"/>
    </xf>
    <xf numFmtId="41" fontId="0" fillId="0" borderId="11" xfId="0" applyNumberFormat="1" applyBorder="1" applyAlignment="1">
      <alignment horizontal="center"/>
    </xf>
    <xf numFmtId="164" fontId="14" fillId="3" borderId="0" xfId="1" applyNumberFormat="1" applyFont="1" applyFill="1" applyBorder="1" applyAlignment="1">
      <alignment horizontal="center"/>
    </xf>
    <xf numFmtId="169" fontId="2" fillId="0" borderId="0" xfId="4" applyNumberFormat="1" applyFont="1" applyBorder="1" applyAlignment="1">
      <alignment wrapText="1"/>
    </xf>
    <xf numFmtId="9" fontId="0" fillId="0" borderId="0" xfId="4" applyFont="1" applyFill="1"/>
    <xf numFmtId="9" fontId="0" fillId="0" borderId="0" xfId="4" applyFont="1" applyFill="1" applyAlignment="1">
      <alignment horizontal="right" readingOrder="1"/>
    </xf>
    <xf numFmtId="169" fontId="0" fillId="0" borderId="0" xfId="4" applyNumberFormat="1" applyFont="1" applyFill="1" applyAlignment="1">
      <alignment horizontal="right" readingOrder="1"/>
    </xf>
    <xf numFmtId="164" fontId="16" fillId="2" borderId="0" xfId="1" applyNumberFormat="1" applyFont="1" applyFill="1" applyBorder="1" applyAlignment="1">
      <alignment horizontal="right"/>
    </xf>
    <xf numFmtId="0" fontId="58" fillId="0" borderId="0" xfId="3" applyFont="1" applyAlignment="1">
      <alignment horizontal="center" readingOrder="1"/>
    </xf>
    <xf numFmtId="0" fontId="25" fillId="5" borderId="0" xfId="3" applyFont="1" applyFill="1" applyBorder="1" applyAlignment="1">
      <alignment horizontal="right" vertical="center" wrapText="1" readingOrder="2"/>
    </xf>
    <xf numFmtId="0" fontId="27" fillId="5" borderId="0" xfId="3" applyFont="1" applyFill="1" applyBorder="1" applyAlignment="1">
      <alignment horizontal="left" vertical="center" wrapText="1"/>
    </xf>
    <xf numFmtId="0" fontId="0" fillId="10" borderId="0" xfId="0" applyFont="1" applyFill="1" applyBorder="1" applyAlignment="1">
      <alignment horizontal="center" vertical="top"/>
    </xf>
    <xf numFmtId="0" fontId="0" fillId="14" borderId="0" xfId="0" applyFont="1" applyFill="1" applyBorder="1" applyAlignment="1">
      <alignment horizontal="center" vertical="top"/>
    </xf>
    <xf numFmtId="0" fontId="24" fillId="4" borderId="0" xfId="2" applyFont="1" applyFill="1" applyBorder="1" applyAlignment="1">
      <alignment horizontal="left" vertical="center" wrapText="1" readingOrder="1"/>
    </xf>
    <xf numFmtId="0" fontId="4" fillId="4" borderId="0" xfId="0" applyFont="1" applyFill="1" applyBorder="1" applyAlignment="1">
      <alignment horizontal="right" vertical="center" wrapText="1" readingOrder="2"/>
    </xf>
    <xf numFmtId="0" fontId="24" fillId="4" borderId="0" xfId="2" applyFont="1" applyFill="1" applyBorder="1" applyAlignment="1">
      <alignment horizontal="right" vertical="center" wrapText="1" readingOrder="2"/>
    </xf>
    <xf numFmtId="0" fontId="0" fillId="0" borderId="0" xfId="0" applyFont="1" applyBorder="1" applyAlignment="1">
      <alignment horizontal="center"/>
    </xf>
    <xf numFmtId="0" fontId="4" fillId="0" borderId="0" xfId="0" applyFont="1" applyBorder="1" applyAlignment="1">
      <alignment horizontal="center" wrapText="1" readingOrder="1"/>
    </xf>
    <xf numFmtId="0" fontId="61" fillId="0" borderId="0" xfId="0" applyFont="1" applyBorder="1" applyAlignment="1">
      <alignment horizontal="left"/>
    </xf>
    <xf numFmtId="0" fontId="6" fillId="4" borderId="0" xfId="2" applyFont="1" applyFill="1" applyBorder="1" applyAlignment="1">
      <alignment horizontal="left" vertical="center" wrapText="1" readingOrder="1"/>
    </xf>
    <xf numFmtId="0" fontId="8" fillId="4" borderId="0" xfId="0" applyFont="1" applyFill="1" applyBorder="1" applyAlignment="1">
      <alignment horizontal="right" vertical="center" wrapText="1" readingOrder="2"/>
    </xf>
    <xf numFmtId="0" fontId="6" fillId="4" borderId="0" xfId="2" applyFont="1" applyFill="1" applyBorder="1" applyAlignment="1">
      <alignment horizontal="left" vertical="center" wrapText="1" readingOrder="2"/>
    </xf>
    <xf numFmtId="164" fontId="0" fillId="7" borderId="0" xfId="1" applyNumberFormat="1" applyFont="1" applyFill="1" applyBorder="1"/>
    <xf numFmtId="164" fontId="2" fillId="0" borderId="0" xfId="0" applyNumberFormat="1" applyFont="1" applyBorder="1" applyAlignment="1"/>
    <xf numFmtId="164" fontId="74" fillId="0" borderId="0" xfId="1" applyNumberFormat="1" applyFont="1"/>
    <xf numFmtId="166" fontId="0" fillId="0" borderId="0" xfId="0" applyNumberFormat="1" applyFont="1" applyBorder="1" applyAlignment="1">
      <alignment vertical="top"/>
    </xf>
    <xf numFmtId="166" fontId="2" fillId="18" borderId="0" xfId="0" applyNumberFormat="1" applyFont="1" applyFill="1" applyBorder="1"/>
    <xf numFmtId="0" fontId="71" fillId="0" borderId="0" xfId="0" applyFont="1" applyFill="1"/>
    <xf numFmtId="164" fontId="16" fillId="6" borderId="0" xfId="1" applyNumberFormat="1" applyFont="1" applyFill="1" applyBorder="1" applyAlignment="1">
      <alignment horizontal="right" vertical="top"/>
    </xf>
    <xf numFmtId="164" fontId="15" fillId="6" borderId="0" xfId="1" applyNumberFormat="1" applyFont="1" applyFill="1" applyBorder="1" applyAlignment="1">
      <alignment horizontal="right"/>
    </xf>
    <xf numFmtId="41" fontId="72" fillId="6" borderId="0" xfId="1" applyNumberFormat="1" applyFont="1" applyFill="1" applyBorder="1" applyAlignment="1">
      <alignment horizontal="right" vertical="top"/>
    </xf>
    <xf numFmtId="41" fontId="73" fillId="6" borderId="0" xfId="1" applyNumberFormat="1" applyFont="1" applyFill="1" applyBorder="1" applyAlignment="1">
      <alignment horizontal="right"/>
    </xf>
    <xf numFmtId="1" fontId="0" fillId="0" borderId="0" xfId="0" applyNumberFormat="1" applyFont="1" applyBorder="1"/>
    <xf numFmtId="164" fontId="16" fillId="2" borderId="0" xfId="1" applyNumberFormat="1" applyFont="1" applyFill="1" applyBorder="1" applyAlignment="1">
      <alignment horizontal="right" vertical="center"/>
    </xf>
  </cellXfs>
  <cellStyles count="5">
    <cellStyle name="Comma" xfId="1" builtinId="3"/>
    <cellStyle name="Normal" xfId="0" builtinId="0"/>
    <cellStyle name="Normal 10" xfId="2"/>
    <cellStyle name="Normal 5" xfId="3"/>
    <cellStyle name="Percent" xfId="4" builtinId="5"/>
  </cellStyles>
  <dxfs count="0"/>
  <tableStyles count="0" defaultTableStyle="TableStyleMedium2" defaultPivotStyle="PivotStyleMedium9"/>
  <colors>
    <mruColors>
      <color rgb="FFDCD8BE"/>
      <color rgb="FF83B4E1"/>
      <color rgb="FFED7D31"/>
      <color rgb="FFAFABAB"/>
      <color rgb="FF215483"/>
      <color rgb="FF008035"/>
      <color rgb="FF817E59"/>
      <color rgb="FF817E56"/>
      <color rgb="FF000000"/>
      <color rgb="FFD9D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autoTitleDeleted val="0"/>
    <c:plotArea>
      <c:layout/>
      <c:lineChart>
        <c:grouping val="stacked"/>
        <c:varyColors val="0"/>
        <c:ser>
          <c:idx val="0"/>
          <c:order val="0"/>
          <c:tx>
            <c:strRef>
              <c:f>'T01'!$L$2</c:f>
              <c:strCache>
                <c:ptCount val="1"/>
                <c:pt idx="0">
                  <c:v>حكومي </c:v>
                </c:pt>
              </c:strCache>
            </c:strRef>
          </c:tx>
          <c:spPr>
            <a:ln w="28575" cap="rnd">
              <a:solidFill>
                <a:schemeClr val="accent1"/>
              </a:solidFill>
              <a:round/>
            </a:ln>
            <a:effectLst/>
          </c:spPr>
          <c:marker>
            <c:symbol val="none"/>
          </c:marker>
          <c:val>
            <c:numRef>
              <c:f>'T01'!$L$3:$L$7</c:f>
            </c:numRef>
          </c:val>
          <c:smooth val="0"/>
          <c:extLst>
            <c:ext xmlns:c15="http://schemas.microsoft.com/office/drawing/2012/chart" uri="{02D57815-91ED-43cb-92C2-25804820EDAC}">
              <c15:filteredCategoryTitle>
                <c15:cat>
                  <c:multiLvlStrRef>
                    <c:extLst>
                      <c:ext uri="{02D57815-91ED-43cb-92C2-25804820EDAC}">
                        <c15:formulaRef>
                          <c15:sqref>'T01'!$K$3:$K$7</c15:sqref>
                        </c15:formulaRef>
                      </c:ext>
                    </c:extLst>
                  </c:multiLvlStrRef>
                </c15:cat>
              </c15:filteredCategoryTitle>
            </c:ext>
            <c:ext xmlns:c16="http://schemas.microsoft.com/office/drawing/2014/chart" uri="{C3380CC4-5D6E-409C-BE32-E72D297353CC}">
              <c16:uniqueId val="{00000000-AD3B-4F79-B1D4-387A353E12F1}"/>
            </c:ext>
          </c:extLst>
        </c:ser>
        <c:ser>
          <c:idx val="1"/>
          <c:order val="1"/>
          <c:tx>
            <c:strRef>
              <c:f>'T01'!$M$2</c:f>
              <c:strCache>
                <c:ptCount val="1"/>
                <c:pt idx="0">
                  <c:v>خاص</c:v>
                </c:pt>
              </c:strCache>
            </c:strRef>
          </c:tx>
          <c:spPr>
            <a:ln w="28575" cap="rnd">
              <a:solidFill>
                <a:schemeClr val="accent2"/>
              </a:solidFill>
              <a:round/>
            </a:ln>
            <a:effectLst/>
          </c:spPr>
          <c:marker>
            <c:symbol val="none"/>
          </c:marker>
          <c:val>
            <c:numRef>
              <c:f>'T01'!$M$3:$M$7</c:f>
            </c:numRef>
          </c:val>
          <c:smooth val="0"/>
          <c:extLst>
            <c:ext xmlns:c15="http://schemas.microsoft.com/office/drawing/2012/chart" uri="{02D57815-91ED-43cb-92C2-25804820EDAC}">
              <c15:filteredCategoryTitle>
                <c15:cat>
                  <c:multiLvlStrRef>
                    <c:extLst>
                      <c:ext uri="{02D57815-91ED-43cb-92C2-25804820EDAC}">
                        <c15:formulaRef>
                          <c15:sqref>'T01'!$K$3:$K$7</c15:sqref>
                        </c15:formulaRef>
                      </c:ext>
                    </c:extLst>
                  </c:multiLvlStrRef>
                </c15:cat>
              </c15:filteredCategoryTitle>
            </c:ext>
            <c:ext xmlns:c16="http://schemas.microsoft.com/office/drawing/2014/chart" uri="{C3380CC4-5D6E-409C-BE32-E72D297353CC}">
              <c16:uniqueId val="{00000001-AD3B-4F79-B1D4-387A353E12F1}"/>
            </c:ext>
          </c:extLst>
        </c:ser>
        <c:dLbls>
          <c:showLegendKey val="0"/>
          <c:showVal val="0"/>
          <c:showCatName val="0"/>
          <c:showSerName val="0"/>
          <c:showPercent val="0"/>
          <c:showBubbleSize val="0"/>
        </c:dLbls>
        <c:marker val="1"/>
        <c:smooth val="0"/>
        <c:axId val="69101599"/>
        <c:axId val="69103263"/>
      </c:lineChart>
      <c:catAx>
        <c:axId val="69101599"/>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69103263"/>
        <c:crosses val="autoZero"/>
        <c:auto val="1"/>
        <c:lblAlgn val="ctr"/>
        <c:lblOffset val="100"/>
        <c:noMultiLvlLbl val="0"/>
      </c:catAx>
      <c:valAx>
        <c:axId val="69103263"/>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69101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akkal Majalla" panose="02000000000000000000" pitchFamily="2" charset="-78"/>
          <a:cs typeface="Sakkal Majalla" panose="02000000000000000000" pitchFamily="2" charset="-78"/>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8296367904506986"/>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[1]T06!$K$11</c:f>
              <c:strCache>
                <c:ptCount val="1"/>
                <c:pt idx="0">
                  <c:v>حكومي </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3B1A-49A7-B535-2B11E76DECE1}"/>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3B1A-49A7-B535-2B11E76DECE1}"/>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3B1A-49A7-B535-2B11E76DECE1}"/>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3B1A-49A7-B535-2B11E76DECE1}"/>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3B1A-49A7-B535-2B11E76DECE1}"/>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3B1A-49A7-B535-2B11E76DECE1}"/>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1A-49A7-B535-2B11E76DECE1}"/>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1A-49A7-B535-2B11E76DECE1}"/>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3B1A-49A7-B535-2B11E76DECE1}"/>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1A-49A7-B535-2B11E76DECE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[1]T06!$L$9:$Q$9</c:f>
              <c:strCache>
                <c:ptCount val="6"/>
                <c:pt idx="0">
                  <c:v>الإمارات</c:v>
                </c:pt>
                <c:pt idx="1">
                  <c:v>البحرين</c:v>
                </c:pt>
                <c:pt idx="2">
                  <c:v>السعودية</c:v>
                </c:pt>
                <c:pt idx="3">
                  <c:v>عمان</c:v>
                </c:pt>
                <c:pt idx="4">
                  <c:v>قطر</c:v>
                </c:pt>
                <c:pt idx="5">
                  <c:v>الكويت</c:v>
                </c:pt>
              </c:strCache>
            </c:strRef>
          </c:cat>
          <c:val>
            <c:numRef>
              <c:f>[1]T06!$L$11:$Q$11</c:f>
              <c:numCache>
                <c:formatCode>General</c:formatCode>
                <c:ptCount val="6"/>
                <c:pt idx="0">
                  <c:v>3.3</c:v>
                </c:pt>
                <c:pt idx="1">
                  <c:v>1.8</c:v>
                </c:pt>
                <c:pt idx="2">
                  <c:v>82</c:v>
                </c:pt>
                <c:pt idx="3">
                  <c:v>7.2</c:v>
                </c:pt>
                <c:pt idx="4">
                  <c:v>1.3</c:v>
                </c:pt>
                <c:pt idx="5">
                  <c:v>4.4000000000000004</c:v>
                </c:pt>
              </c:numCache>
            </c:numRef>
          </c:val>
          <c:extLst>
            <c:ext xmlns:c16="http://schemas.microsoft.com/office/drawing/2014/chart" uri="{C3380CC4-5D6E-409C-BE32-E72D297353CC}">
              <c16:uniqueId val="{0000000C-3B1A-49A7-B535-2B11E76DECE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8296367904506986"/>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[1]T06!$K$12</c:f>
              <c:strCache>
                <c:ptCount val="1"/>
                <c:pt idx="0">
                  <c:v>خاص</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6C40-4956-AE4C-CDBB85AB9B7C}"/>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6C40-4956-AE4C-CDBB85AB9B7C}"/>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6C40-4956-AE4C-CDBB85AB9B7C}"/>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6C40-4956-AE4C-CDBB85AB9B7C}"/>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6C40-4956-AE4C-CDBB85AB9B7C}"/>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6C40-4956-AE4C-CDBB85AB9B7C}"/>
              </c:ext>
            </c:extLst>
          </c:dPt>
          <c:dLbls>
            <c:dLbl>
              <c:idx val="1"/>
              <c:layout>
                <c:manualLayout>
                  <c:x val="-8.9542025068648598E-2"/>
                  <c:y val="-5.84660250801983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40-4956-AE4C-CDBB85AB9B7C}"/>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40-4956-AE4C-CDBB85AB9B7C}"/>
                </c:ext>
              </c:extLst>
            </c:dLbl>
            <c:dLbl>
              <c:idx val="3"/>
              <c:layout>
                <c:manualLayout>
                  <c:x val="9.7787826026697139E-2"/>
                  <c:y val="4.0485199766695831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40-4956-AE4C-CDBB85AB9B7C}"/>
                </c:ext>
              </c:extLst>
            </c:dLbl>
            <c:dLbl>
              <c:idx val="4"/>
              <c:layout>
                <c:manualLayout>
                  <c:x val="0.1029006522699514"/>
                  <c:y val="6.94236657917760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40-4956-AE4C-CDBB85AB9B7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[1]T06!$L$9:$Q$9</c:f>
              <c:strCache>
                <c:ptCount val="6"/>
                <c:pt idx="0">
                  <c:v>الإمارات</c:v>
                </c:pt>
                <c:pt idx="1">
                  <c:v>البحرين</c:v>
                </c:pt>
                <c:pt idx="2">
                  <c:v>السعودية</c:v>
                </c:pt>
                <c:pt idx="3">
                  <c:v>عمان</c:v>
                </c:pt>
                <c:pt idx="4">
                  <c:v>قطر</c:v>
                </c:pt>
                <c:pt idx="5">
                  <c:v>الكويت</c:v>
                </c:pt>
              </c:strCache>
            </c:strRef>
          </c:cat>
          <c:val>
            <c:numRef>
              <c:f>[1]T06!$L$12:$Q$12</c:f>
              <c:numCache>
                <c:formatCode>General</c:formatCode>
                <c:ptCount val="6"/>
                <c:pt idx="0">
                  <c:v>31.7</c:v>
                </c:pt>
                <c:pt idx="1">
                  <c:v>3.3</c:v>
                </c:pt>
                <c:pt idx="2">
                  <c:v>44.1</c:v>
                </c:pt>
                <c:pt idx="3">
                  <c:v>2.6</c:v>
                </c:pt>
                <c:pt idx="4">
                  <c:v>6.3</c:v>
                </c:pt>
                <c:pt idx="5">
                  <c:v>12</c:v>
                </c:pt>
              </c:numCache>
            </c:numRef>
          </c:val>
          <c:extLst>
            <c:ext xmlns:c16="http://schemas.microsoft.com/office/drawing/2014/chart" uri="{C3380CC4-5D6E-409C-BE32-E72D297353CC}">
              <c16:uniqueId val="{0000000C-6C40-4956-AE4C-CDBB85AB9B7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05938514679455E-2"/>
          <c:y val="0.16191452118144484"/>
          <c:w val="0.95519406148532049"/>
          <c:h val="0.63021301032569055"/>
        </c:manualLayout>
      </c:layout>
      <c:barChart>
        <c:barDir val="col"/>
        <c:grouping val="clustered"/>
        <c:varyColors val="0"/>
        <c:dLbls>
          <c:showLegendKey val="0"/>
          <c:showVal val="0"/>
          <c:showCatName val="0"/>
          <c:showSerName val="0"/>
          <c:showPercent val="0"/>
          <c:showBubbleSize val="0"/>
        </c:dLbls>
        <c:gapWidth val="219"/>
        <c:overlap val="-27"/>
        <c:axId val="169406848"/>
        <c:axId val="169408768"/>
        <c:extLst>
          <c:ext xmlns:c15="http://schemas.microsoft.com/office/drawing/2012/chart" uri="{02D57815-91ED-43cb-92C2-25804820EDAC}">
            <c15:filteredBarSeries>
              <c15:ser>
                <c:idx val="0"/>
                <c:order val="0"/>
                <c:spPr>
                  <a:solidFill>
                    <a:srgbClr val="9D8E59"/>
                  </a:solidFill>
                  <a:ln>
                    <a:noFill/>
                  </a:ln>
                  <a:effectLst/>
                </c:spPr>
                <c:invertIfNegative val="0"/>
                <c:dLbls>
                  <c:dLbl>
                    <c:idx val="0"/>
                    <c:layout>
                      <c:manualLayout>
                        <c:x val="0"/>
                        <c:y val="0.10969350597955245"/>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CE53-4636-A87B-CCE0393D6CE6}"/>
                      </c:ext>
                    </c:extLst>
                  </c:dLbl>
                  <c:dLbl>
                    <c:idx val="1"/>
                    <c:layout>
                      <c:manualLayout>
                        <c:x val="0"/>
                        <c:y val="0.11467957443316847"/>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2-CE53-4636-A87B-CCE0393D6CE6}"/>
                      </c:ext>
                    </c:extLst>
                  </c:dLbl>
                  <c:dLbl>
                    <c:idx val="2"/>
                    <c:layout>
                      <c:manualLayout>
                        <c:x val="0"/>
                        <c:y val="0.12963777979401647"/>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3-CE53-4636-A87B-CCE0393D6CE6}"/>
                      </c:ext>
                    </c:extLst>
                  </c:dLbl>
                  <c:dLbl>
                    <c:idx val="3"/>
                    <c:layout>
                      <c:manualLayout>
                        <c:x val="-2.3580189447326779E-3"/>
                        <c:y val="0.1209523809523809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4-CE53-4636-A87B-CCE0393D6CE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'T06'!#REF!</c15:sqref>
                        </c15:formulaRef>
                      </c:ext>
                    </c:extLst>
                  </c:numRef>
                </c:val>
                <c:extLst>
                  <c:ext uri="{02D57815-91ED-43cb-92C2-25804820EDAC}">
                    <c15:filteredSeriesTitle>
                      <c15:tx>
                        <c:strRef>
                          <c:extLst>
                            <c:ext uri="{02D57815-91ED-43cb-92C2-25804820EDAC}">
                              <c15:formulaRef>
                                <c15:sqref>'T06'!#REF!</c15:sqref>
                              </c15:formulaRef>
                            </c:ext>
                          </c:extLst>
                          <c:strCache>
                            <c:ptCount val="1"/>
                            <c:pt idx="0">
                              <c:v>#REF!</c:v>
                            </c:pt>
                          </c:strCache>
                        </c:strRef>
                      </c15:tx>
                    </c15:filteredSeriesTitle>
                  </c:ext>
                  <c:ext uri="{02D57815-91ED-43cb-92C2-25804820EDAC}">
                    <c15:filteredCategoryTitle>
                      <c15:cat>
                        <c:multiLvlStrRef>
                          <c:extLst>
                            <c:ext uri="{02D57815-91ED-43cb-92C2-25804820EDAC}">
                              <c15:formulaRef>
                                <c15:sqref>'T06'!#REF!</c15:sqref>
                              </c15:formulaRef>
                            </c:ext>
                          </c:extLst>
                        </c:multiLvlStrRef>
                      </c15:cat>
                    </c15:filteredCategoryTitle>
                  </c:ext>
                  <c:ext xmlns:c16="http://schemas.microsoft.com/office/drawing/2014/chart" uri="{C3380CC4-5D6E-409C-BE32-E72D297353CC}">
                    <c16:uniqueId val="{00000005-CE53-4636-A87B-CCE0393D6CE6}"/>
                  </c:ext>
                </c:extLst>
              </c15:ser>
            </c15:filteredBarSeries>
          </c:ext>
        </c:extLst>
      </c:barChart>
      <c:catAx>
        <c:axId val="169406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669030323071895"/>
              <c:y val="0.918076277518730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9408768"/>
        <c:crosses val="autoZero"/>
        <c:auto val="1"/>
        <c:lblAlgn val="ctr"/>
        <c:lblOffset val="100"/>
        <c:noMultiLvlLbl val="0"/>
      </c:catAx>
      <c:valAx>
        <c:axId val="169408768"/>
        <c:scaling>
          <c:orientation val="minMax"/>
          <c:max val="1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en-US" sz="1000"/>
                  <a:t>Million</a:t>
                </a:r>
                <a:r>
                  <a:rPr lang="ar-OM" sz="1000"/>
                  <a:t>مليون </a:t>
                </a:r>
                <a:endParaRPr lang="en-US" sz="1000"/>
              </a:p>
            </c:rich>
          </c:tx>
          <c:layout>
            <c:manualLayout>
              <c:xMode val="edge"/>
              <c:yMode val="edge"/>
              <c:x val="1.9199516134251907E-3"/>
              <c:y val="1.4290117092487769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06848"/>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24018518518519"/>
          <c:y val="5.0925925925925923E-2"/>
          <c:w val="0.76023037037037033"/>
          <c:h val="0.74350320793234181"/>
        </c:manualLayout>
      </c:layout>
      <c:barChart>
        <c:barDir val="bar"/>
        <c:grouping val="stacked"/>
        <c:varyColors val="0"/>
        <c:dLbls>
          <c:showLegendKey val="0"/>
          <c:showVal val="0"/>
          <c:showCatName val="0"/>
          <c:showSerName val="0"/>
          <c:showPercent val="0"/>
          <c:showBubbleSize val="0"/>
        </c:dLbls>
        <c:gapWidth val="150"/>
        <c:overlap val="100"/>
        <c:axId val="172304640"/>
        <c:axId val="172310912"/>
        <c:extLst>
          <c:ext xmlns:c15="http://schemas.microsoft.com/office/drawing/2012/chart" uri="{02D57815-91ED-43cb-92C2-25804820EDAC}">
            <c15:filteredBarSeries>
              <c15:ser>
                <c:idx val="0"/>
                <c:order val="0"/>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'T06'!#REF!</c15:sqref>
                        </c15:formulaRef>
                      </c:ext>
                    </c:extLst>
                  </c:numRef>
                </c:val>
                <c:extLst>
                  <c:ext uri="{02D57815-91ED-43cb-92C2-25804820EDAC}">
                    <c15:filteredSeriesTitle>
                      <c15:tx>
                        <c:strRef>
                          <c:extLst>
                            <c:ext uri="{02D57815-91ED-43cb-92C2-25804820EDAC}">
                              <c15:formulaRef>
                                <c15:sqref>'T06'!#REF!</c15:sqref>
                              </c15:formulaRef>
                            </c:ext>
                          </c:extLst>
                          <c:strCache>
                            <c:ptCount val="1"/>
                            <c:pt idx="0">
                              <c:v>#REF!</c:v>
                            </c:pt>
                          </c:strCache>
                        </c:strRef>
                      </c15:tx>
                    </c15:filteredSeriesTitle>
                  </c:ext>
                  <c:ext uri="{02D57815-91ED-43cb-92C2-25804820EDAC}">
                    <c15:filteredCategoryTitle>
                      <c15:cat>
                        <c:multiLvlStrRef>
                          <c:extLst>
                            <c:ext uri="{02D57815-91ED-43cb-92C2-25804820EDAC}">
                              <c15:formulaRef>
                                <c15:sqref>'T06'!#REF!</c15:sqref>
                              </c15:formulaRef>
                            </c:ext>
                          </c:extLst>
                        </c:multiLvlStrRef>
                      </c15:cat>
                    </c15:filteredCategoryTitle>
                  </c:ext>
                  <c:ext xmlns:c16="http://schemas.microsoft.com/office/drawing/2014/chart" uri="{C3380CC4-5D6E-409C-BE32-E72D297353CC}">
                    <c16:uniqueId val="{00000000-9A67-4EA0-A492-B969E94A1F7D}"/>
                  </c:ext>
                </c:extLst>
              </c15:ser>
            </c15:filteredBarSeries>
            <c15:filteredBarSeries>
              <c15:ser>
                <c:idx val="1"/>
                <c:order val="1"/>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'T06'!#REF!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'T06'!#REF!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'T06'!#REF!</c15:sqref>
                              </c15:formulaRef>
                            </c:ext>
                          </c:extLst>
                        </c:multiLvlStrRef>
                      </c15:cat>
                    </c15:filteredCategoryTitle>
                  </c:ext>
                  <c:ext xmlns:c16="http://schemas.microsoft.com/office/drawing/2014/chart" uri="{C3380CC4-5D6E-409C-BE32-E72D297353CC}">
                    <c16:uniqueId val="{00000001-9A67-4EA0-A492-B969E94A1F7D}"/>
                  </c:ext>
                </c:extLst>
              </c15:ser>
            </c15:filteredBarSeries>
          </c:ext>
        </c:extLst>
      </c:barChart>
      <c:catAx>
        <c:axId val="1723046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2.110185185185185E-3"/>
              <c:y val="0.114249999999999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2310912"/>
        <c:crosses val="autoZero"/>
        <c:auto val="1"/>
        <c:lblAlgn val="ctr"/>
        <c:lblOffset val="100"/>
        <c:noMultiLvlLbl val="0"/>
      </c:catAx>
      <c:valAx>
        <c:axId val="172310912"/>
        <c:scaling>
          <c:orientation val="minMax"/>
          <c:max val="100"/>
          <c:min val="0"/>
        </c:scaling>
        <c:delete val="0"/>
        <c:axPos val="b"/>
        <c:majorGridlines>
          <c:spPr>
            <a:ln w="9525" cap="flat" cmpd="sng" algn="ctr">
              <a:solidFill>
                <a:schemeClr val="bg2"/>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0.96776648148148148"/>
              <c:y val="0.750448412698412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04640"/>
        <c:crosses val="autoZero"/>
        <c:crossBetween val="between"/>
        <c:majorUnit val="20"/>
      </c:valAx>
      <c:spPr>
        <a:noFill/>
        <a:ln>
          <a:noFill/>
        </a:ln>
        <a:effectLst/>
      </c:spPr>
    </c:plotArea>
    <c:legend>
      <c:legendPos val="b"/>
      <c:layout>
        <c:manualLayout>
          <c:xMode val="edge"/>
          <c:yMode val="edge"/>
          <c:x val="0.27481685185185184"/>
          <c:y val="0.9375809523809524"/>
          <c:w val="0.54660722222222224"/>
          <c:h val="6.0203571428571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35826338539366"/>
          <c:y val="0.11620370370370373"/>
          <c:w val="0.75888083296518627"/>
          <c:h val="0.79840587634878979"/>
        </c:manualLayout>
      </c:layout>
      <c:pieChart>
        <c:varyColors val="1"/>
        <c:ser>
          <c:idx val="0"/>
          <c:order val="0"/>
          <c:tx>
            <c:strRef>
              <c:f>'T06'!$V$36</c:f>
              <c:strCache>
                <c:ptCount val="1"/>
                <c:pt idx="0">
                  <c:v>إجمالي</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6-4887-4C22-B921-16D0A53F0B54}"/>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2-4887-4C22-B921-16D0A53F0B54}"/>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1-4887-4C22-B921-16D0A53F0B54}"/>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5-4887-4C22-B921-16D0A53F0B54}"/>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4-4887-4C22-B921-16D0A53F0B54}"/>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3-4887-4C22-B921-16D0A53F0B54}"/>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87-4C22-B921-16D0A53F0B54}"/>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87-4C22-B921-16D0A53F0B54}"/>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5-4887-4C22-B921-16D0A53F0B54}"/>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87-4C22-B921-16D0A53F0B5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'T06'!$W$35:$AB$35</c:f>
            </c:multiLvlStrRef>
          </c:cat>
          <c:val>
            <c:numRef>
              <c:f>'T06'!$W$36:$AB$36</c:f>
            </c:numRef>
          </c:val>
          <c:extLst>
            <c:ext xmlns:c16="http://schemas.microsoft.com/office/drawing/2014/chart" uri="{C3380CC4-5D6E-409C-BE32-E72D297353CC}">
              <c16:uniqueId val="{00000000-4887-4C22-B921-16D0A53F0B5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'T06'!$V$37</c:f>
              <c:strCache>
                <c:ptCount val="1"/>
                <c:pt idx="0">
                  <c:v>حكومي </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0853-46B8-BF96-32768CF7FA21}"/>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0853-46B8-BF96-32768CF7FA21}"/>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0853-46B8-BF96-32768CF7FA21}"/>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0853-46B8-BF96-32768CF7FA21}"/>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0853-46B8-BF96-32768CF7FA21}"/>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0853-46B8-BF96-32768CF7FA21}"/>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53-46B8-BF96-32768CF7FA21}"/>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53-46B8-BF96-32768CF7FA21}"/>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0853-46B8-BF96-32768CF7FA21}"/>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53-46B8-BF96-32768CF7FA2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'T06'!$W$35:$AB$35</c:f>
            </c:multiLvlStrRef>
          </c:cat>
          <c:val>
            <c:numRef>
              <c:f>'T06'!$W$37:$AB$37</c:f>
            </c:numRef>
          </c:val>
          <c:extLst>
            <c:ext xmlns:c16="http://schemas.microsoft.com/office/drawing/2014/chart" uri="{C3380CC4-5D6E-409C-BE32-E72D297353CC}">
              <c16:uniqueId val="{0000000C-0853-46B8-BF96-32768CF7FA2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997995042286384"/>
          <c:w val="0.89999982675432899"/>
          <c:h val="8.53904199475065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'T06'!$V$38</c:f>
              <c:strCache>
                <c:ptCount val="1"/>
                <c:pt idx="0">
                  <c:v>خاص</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30E7-407C-AC87-E37877627D83}"/>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30E7-407C-AC87-E37877627D83}"/>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30E7-407C-AC87-E37877627D83}"/>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30E7-407C-AC87-E37877627D83}"/>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30E7-407C-AC87-E37877627D83}"/>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30E7-407C-AC87-E37877627D83}"/>
              </c:ext>
            </c:extLst>
          </c:dPt>
          <c:dLbls>
            <c:dLbl>
              <c:idx val="1"/>
              <c:layout>
                <c:manualLayout>
                  <c:x val="-8.9542025068648598E-2"/>
                  <c:y val="-5.84660250801983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7-407C-AC87-E37877627D83}"/>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E7-407C-AC87-E37877627D83}"/>
                </c:ext>
              </c:extLst>
            </c:dLbl>
            <c:dLbl>
              <c:idx val="3"/>
              <c:layout>
                <c:manualLayout>
                  <c:x val="9.7787826026697139E-2"/>
                  <c:y val="4.0485199766695831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E7-407C-AC87-E37877627D83}"/>
                </c:ext>
              </c:extLst>
            </c:dLbl>
            <c:dLbl>
              <c:idx val="4"/>
              <c:layout>
                <c:manualLayout>
                  <c:x val="0.1029006522699514"/>
                  <c:y val="6.94236657917760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E7-407C-AC87-E37877627D8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'T06'!$W$35:$AB$35</c:f>
            </c:multiLvlStrRef>
          </c:cat>
          <c:val>
            <c:numRef>
              <c:f>'T06'!$W$38:$AB$38</c:f>
            </c:numRef>
          </c:val>
          <c:extLst>
            <c:ext xmlns:c16="http://schemas.microsoft.com/office/drawing/2014/chart" uri="{C3380CC4-5D6E-409C-BE32-E72D297353CC}">
              <c16:uniqueId val="{0000000C-30E7-407C-AC87-E37877627D8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382120713171723E-2"/>
          <c:y val="9.854184893554975E-2"/>
          <c:w val="0.90368269183743333"/>
          <c:h val="0.64472878390201216"/>
        </c:manualLayout>
      </c:layout>
      <c:barChart>
        <c:barDir val="col"/>
        <c:grouping val="clustered"/>
        <c:varyColors val="0"/>
        <c:ser>
          <c:idx val="0"/>
          <c:order val="1"/>
          <c:tx>
            <c:strRef>
              <c:f>'T06'!$K$7</c:f>
              <c:strCache>
                <c:ptCount val="1"/>
                <c:pt idx="0">
                  <c:v>إجمالي الطلبة</c:v>
                </c:pt>
              </c:strCache>
            </c:strRef>
          </c:tx>
          <c:spPr>
            <a:solidFill>
              <a:srgbClr val="817E56"/>
            </a:solidFill>
            <a:ln>
              <a:noFill/>
            </a:ln>
            <a:effectLst/>
          </c:spPr>
          <c:invertIfNegative val="0"/>
          <c:cat>
            <c:multiLvlStrRef>
              <c:f>'T03'!$J$4:$J$8</c:f>
            </c:multiLvlStrRef>
          </c:cat>
          <c:val>
            <c:numRef>
              <c:f>'T06'!$K$8:$K$12</c:f>
            </c:numRef>
          </c:val>
          <c:extLst>
            <c:ext xmlns:c16="http://schemas.microsoft.com/office/drawing/2014/chart" uri="{C3380CC4-5D6E-409C-BE32-E72D297353CC}">
              <c16:uniqueId val="{00000000-F0DC-4EEA-BEC9-334059EFB849}"/>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'T06'!$L$7</c:f>
              <c:strCache>
                <c:ptCount val="1"/>
                <c:pt idx="0">
                  <c:v>معدل النمو السنوي</c:v>
                </c:pt>
              </c:strCache>
            </c:strRef>
          </c:tx>
          <c:spPr>
            <a:ln w="28575" cap="rnd">
              <a:solidFill>
                <a:srgbClr val="DCD8BE"/>
              </a:solidFill>
              <a:round/>
            </a:ln>
            <a:effectLst/>
          </c:spPr>
          <c:marker>
            <c:symbol val="none"/>
          </c:marker>
          <c:dLbls>
            <c:dLbl>
              <c:idx val="0"/>
              <c:layout>
                <c:manualLayout>
                  <c:x val="-4.3173665791776027E-2"/>
                  <c:y val="9.362277631962671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DC-4EEA-BEC9-334059EFB849}"/>
                </c:ext>
              </c:extLst>
            </c:dLbl>
            <c:dLbl>
              <c:idx val="1"/>
              <c:layout>
                <c:manualLayout>
                  <c:x val="-4.5500000000000054E-2"/>
                  <c:y val="-7.767351997666958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DC-4EEA-BEC9-334059EFB849}"/>
                </c:ext>
              </c:extLst>
            </c:dLbl>
            <c:dLbl>
              <c:idx val="2"/>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3-F0DC-4EEA-BEC9-334059EFB849}"/>
                </c:ext>
              </c:extLst>
            </c:dLbl>
            <c:dLbl>
              <c:idx val="3"/>
              <c:layout>
                <c:manualLayout>
                  <c:x val="-4.713888888888889E-2"/>
                  <c:y val="9.547462817147855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DC-4EEA-BEC9-334059EFB849}"/>
                </c:ext>
              </c:extLst>
            </c:dLbl>
            <c:dLbl>
              <c:idx val="4"/>
              <c:layout>
                <c:manualLayout>
                  <c:x val="-4.0382108486439194E-2"/>
                  <c:y val="6.7696850393700825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DC-4EEA-BEC9-334059EFB84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'T06'!$J$8:$J$12</c:f>
            </c:multiLvlStrRef>
          </c:cat>
          <c:val>
            <c:numRef>
              <c:f>'T06'!$L$8:$L$12</c:f>
            </c:numRef>
          </c:val>
          <c:smooth val="0"/>
          <c:extLst>
            <c:ext xmlns:c16="http://schemas.microsoft.com/office/drawing/2014/chart" uri="{C3380CC4-5D6E-409C-BE32-E72D297353CC}">
              <c16:uniqueId val="{00000006-F0DC-4EEA-BEC9-334059EFB849}"/>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10"/>
          <c:min val="1"/>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2.7208223972003509E-2"/>
              <c:y val="3.7649460484106161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2"/>
      </c:valAx>
      <c:valAx>
        <c:axId val="203802991"/>
        <c:scaling>
          <c:orientation val="minMax"/>
          <c:max val="7"/>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عدد</a:t>
                </a:r>
                <a:r>
                  <a:rPr lang="ar-OM" baseline="0">
                    <a:latin typeface="Sakkal Majalla" panose="02000000000000000000" pitchFamily="2" charset="-78"/>
                    <a:cs typeface="Sakkal Majalla" panose="02000000000000000000" pitchFamily="2" charset="-78"/>
                  </a:rPr>
                  <a:t> بالمليون</a:t>
                </a:r>
                <a:endParaRPr lang="en-US">
                  <a:latin typeface="Sakkal Majalla" panose="02000000000000000000" pitchFamily="2" charset="-78"/>
                  <a:cs typeface="Sakkal Majalla" panose="02000000000000000000" pitchFamily="2" charset="-78"/>
                </a:endParaRPr>
              </a:p>
            </c:rich>
          </c:tx>
          <c:layout>
            <c:manualLayout>
              <c:xMode val="edge"/>
              <c:yMode val="edge"/>
              <c:x val="0.87222222222222212"/>
              <c:y val="1.727179935841353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ysClr val="window" lastClr="FFFFFF">
                <a:lumMod val="85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majorUnit val="3"/>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3252147829349E-3"/>
          <c:y val="0.92187445319335082"/>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'T06'!$Q$19</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'T06'!$Q$20:$Q$24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0-A104-43F5-9584-C74D91189601}"/>
            </c:ext>
          </c:extLst>
        </c:ser>
        <c:ser>
          <c:idx val="4"/>
          <c:order val="1"/>
          <c:tx>
            <c:strRef>
              <c:f>'T06'!$P$19</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'T06'!$P$20:$P$24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1-A104-43F5-9584-C74D91189601}"/>
            </c:ext>
          </c:extLst>
        </c:ser>
        <c:ser>
          <c:idx val="3"/>
          <c:order val="2"/>
          <c:tx>
            <c:strRef>
              <c:f>'T06'!$O$19</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'T06'!$O$20:$O$24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2-A104-43F5-9584-C74D91189601}"/>
            </c:ext>
          </c:extLst>
        </c:ser>
        <c:ser>
          <c:idx val="2"/>
          <c:order val="3"/>
          <c:tx>
            <c:strRef>
              <c:f>'T06'!$N$19</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chemeClr val="accent3"/>
                </a:solidFill>
              </a:ln>
              <a:effectLst/>
            </c:spPr>
          </c:marker>
          <c:val>
            <c:numRef>
              <c:f>'T06'!$N$20:$N$24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3-A104-43F5-9584-C74D91189601}"/>
            </c:ext>
          </c:extLst>
        </c:ser>
        <c:ser>
          <c:idx val="1"/>
          <c:order val="4"/>
          <c:tx>
            <c:strRef>
              <c:f>'T06'!$M$19</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'T06'!$M$20:$M$24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4-A104-43F5-9584-C74D91189601}"/>
            </c:ext>
          </c:extLst>
        </c:ser>
        <c:ser>
          <c:idx val="0"/>
          <c:order val="5"/>
          <c:tx>
            <c:strRef>
              <c:f>'T06'!$L$19</c:f>
              <c:strCache>
                <c:ptCount val="1"/>
                <c:pt idx="0">
                  <c:v>الإمارات</c:v>
                </c:pt>
              </c:strCache>
            </c:strRef>
          </c:tx>
          <c:spPr>
            <a:ln w="28575" cap="rnd">
              <a:solidFill>
                <a:srgbClr val="000000"/>
              </a:solidFill>
              <a:round/>
            </a:ln>
            <a:effectLst/>
          </c:spPr>
          <c:marker>
            <c:symbol val="circle"/>
            <c:size val="5"/>
            <c:spPr>
              <a:solidFill>
                <a:srgbClr val="000000"/>
              </a:solidFill>
              <a:ln w="9525">
                <a:noFill/>
              </a:ln>
              <a:effectLst/>
            </c:spPr>
          </c:marker>
          <c:val>
            <c:numRef>
              <c:f>'T06'!$L$20:$L$24</c:f>
            </c:numRef>
          </c:val>
          <c:smooth val="0"/>
          <c:extLst>
            <c:ext xmlns:c15="http://schemas.microsoft.com/office/drawing/2012/chart" uri="{02D57815-91ED-43cb-92C2-25804820EDAC}">
              <c15:filteredCategoryTitle>
                <c15:cat>
                  <c:multiLvlStrRef>
                    <c:extLst>
                      <c:ext uri="{02D57815-91ED-43cb-92C2-25804820EDAC}">
                        <c15:formulaRef>
                          <c15:sqref>'T06'!$K$20:$K$24</c15:sqref>
                        </c15:formulaRef>
                      </c:ext>
                    </c:extLst>
                  </c:multiLvlStrRef>
                </c15:cat>
              </c15:filteredCategoryTitle>
            </c:ext>
            <c:ext xmlns:c16="http://schemas.microsoft.com/office/drawing/2014/chart" uri="{C3380CC4-5D6E-409C-BE32-E72D297353CC}">
              <c16:uniqueId val="{00000005-A104-43F5-9584-C74D91189601}"/>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0" sourceLinked="1"/>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1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
          <c:y val="9.5657426469473755E-2"/>
          <c:w val="0.93373415296482754"/>
          <c:h val="0.72895171012098992"/>
        </c:manualLayout>
      </c:layout>
      <c:barChart>
        <c:barDir val="col"/>
        <c:grouping val="stacked"/>
        <c:varyColors val="0"/>
        <c:ser>
          <c:idx val="0"/>
          <c:order val="0"/>
          <c:tx>
            <c:strRef>
              <c:f>'T06'!$U$48</c:f>
              <c:strCache>
                <c:ptCount val="1"/>
                <c:pt idx="0">
                  <c:v>خاص</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'T06'!$V$47:$AA$47</c:f>
            </c:multiLvlStrRef>
          </c:cat>
          <c:val>
            <c:numRef>
              <c:f>'T06'!$V$48:$AA$48</c:f>
            </c:numRef>
          </c:val>
          <c:extLst>
            <c:ext xmlns:c16="http://schemas.microsoft.com/office/drawing/2014/chart" uri="{C3380CC4-5D6E-409C-BE32-E72D297353CC}">
              <c16:uniqueId val="{00000000-0C49-4030-BF05-1B266EEDA57A}"/>
            </c:ext>
          </c:extLst>
        </c:ser>
        <c:ser>
          <c:idx val="1"/>
          <c:order val="1"/>
          <c:tx>
            <c:strRef>
              <c:f>'T06'!$U$49</c:f>
              <c:strCache>
                <c:ptCount val="1"/>
                <c:pt idx="0">
                  <c:v>حكومي</c:v>
                </c:pt>
              </c:strCache>
            </c:strRef>
          </c:tx>
          <c:spPr>
            <a:solidFill>
              <a:srgbClr val="817E59"/>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C49-4030-BF05-1B266EEDA57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'T06'!$V$47:$AA$47</c:f>
            </c:multiLvlStrRef>
          </c:cat>
          <c:val>
            <c:numRef>
              <c:f>'T06'!$V$49:$AA$49</c:f>
            </c:numRef>
          </c:val>
          <c:extLst>
            <c:ext xmlns:c16="http://schemas.microsoft.com/office/drawing/2014/chart" uri="{C3380CC4-5D6E-409C-BE32-E72D297353CC}">
              <c16:uniqueId val="{00000002-0C49-4030-BF05-1B266EEDA57A}"/>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4.2212138255193531E-3"/>
          <c:y val="0.93688109981845391"/>
          <c:w val="0.16595035917155623"/>
          <c:h val="6.31189001815459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'T03'!$P$33</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'T03'!$P$34:$P$38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0-D623-46DD-A413-B6180B217FA3}"/>
            </c:ext>
          </c:extLst>
        </c:ser>
        <c:ser>
          <c:idx val="4"/>
          <c:order val="1"/>
          <c:tx>
            <c:strRef>
              <c:f>'T03'!$O$33</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'T03'!$O$34:$O$38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1-D623-46DD-A413-B6180B217FA3}"/>
            </c:ext>
          </c:extLst>
        </c:ser>
        <c:ser>
          <c:idx val="3"/>
          <c:order val="2"/>
          <c:tx>
            <c:strRef>
              <c:f>'T03'!$N$33</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'T03'!$N$34:$N$38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2-D623-46DD-A413-B6180B217FA3}"/>
            </c:ext>
          </c:extLst>
        </c:ser>
        <c:ser>
          <c:idx val="2"/>
          <c:order val="3"/>
          <c:tx>
            <c:strRef>
              <c:f>'T03'!$M$33</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chemeClr val="accent3"/>
                </a:solidFill>
              </a:ln>
              <a:effectLst/>
            </c:spPr>
          </c:marker>
          <c:val>
            <c:numRef>
              <c:f>'T03'!$M$34:$M$38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3-D623-46DD-A413-B6180B217FA3}"/>
            </c:ext>
          </c:extLst>
        </c:ser>
        <c:ser>
          <c:idx val="1"/>
          <c:order val="4"/>
          <c:tx>
            <c:strRef>
              <c:f>'T03'!$L$33</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'T03'!$L$34:$L$38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4-D623-46DD-A413-B6180B217FA3}"/>
            </c:ext>
          </c:extLst>
        </c:ser>
        <c:ser>
          <c:idx val="0"/>
          <c:order val="5"/>
          <c:tx>
            <c:strRef>
              <c:f>'T03'!$K$33</c:f>
              <c:strCache>
                <c:ptCount val="1"/>
                <c:pt idx="0">
                  <c:v>الإمارات</c:v>
                </c:pt>
              </c:strCache>
            </c:strRef>
          </c:tx>
          <c:spPr>
            <a:ln w="28575" cap="rnd">
              <a:solidFill>
                <a:srgbClr val="000000"/>
              </a:solidFill>
              <a:round/>
            </a:ln>
            <a:effectLst/>
          </c:spPr>
          <c:marker>
            <c:symbol val="circle"/>
            <c:size val="5"/>
            <c:spPr>
              <a:solidFill>
                <a:srgbClr val="000000"/>
              </a:solidFill>
              <a:ln w="9525">
                <a:noFill/>
              </a:ln>
              <a:effectLst/>
            </c:spPr>
          </c:marker>
          <c:val>
            <c:numRef>
              <c:f>'T03'!$K$34:$K$38</c:f>
            </c:numRef>
          </c:val>
          <c:smooth val="0"/>
          <c:extLst>
            <c:ext xmlns:c15="http://schemas.microsoft.com/office/drawing/2012/chart" uri="{02D57815-91ED-43cb-92C2-25804820EDAC}">
              <c15:filteredCategoryTitle>
                <c15:cat>
                  <c:multiLvlStrRef>
                    <c:extLst>
                      <c:ext uri="{02D57815-91ED-43cb-92C2-25804820EDAC}">
                        <c15:formulaRef>
                          <c15:sqref>'T03'!$J$34:$J$38</c15:sqref>
                        </c15:formulaRef>
                      </c:ext>
                    </c:extLst>
                  </c:multiLvlStrRef>
                </c15:cat>
              </c15:filteredCategoryTitle>
            </c:ext>
            <c:ext xmlns:c16="http://schemas.microsoft.com/office/drawing/2014/chart" uri="{C3380CC4-5D6E-409C-BE32-E72D297353CC}">
              <c16:uniqueId val="{00000005-D623-46DD-A413-B6180B217FA3}"/>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1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'T06'!$K$56</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'T06'!$L$54:$Q$54</c:f>
            </c:multiLvlStrRef>
          </c:cat>
          <c:val>
            <c:numRef>
              <c:f>'T06'!$L$56:$Q$56</c:f>
            </c:numRef>
          </c:val>
          <c:smooth val="0"/>
          <c:extLst>
            <c:ext xmlns:c16="http://schemas.microsoft.com/office/drawing/2014/chart" uri="{C3380CC4-5D6E-409C-BE32-E72D297353CC}">
              <c16:uniqueId val="{00000000-97A7-4478-AB10-D3E5406EF09B}"/>
            </c:ext>
          </c:extLst>
        </c:ser>
        <c:ser>
          <c:idx val="0"/>
          <c:order val="1"/>
          <c:tx>
            <c:strRef>
              <c:f>'T06'!$K$55</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'T06'!$L$54:$Q$54</c:f>
            </c:multiLvlStrRef>
          </c:cat>
          <c:val>
            <c:numRef>
              <c:f>'T06'!$L$55:$Q$55</c:f>
            </c:numRef>
          </c:val>
          <c:smooth val="0"/>
          <c:extLst>
            <c:ext xmlns:c16="http://schemas.microsoft.com/office/drawing/2014/chart" uri="{C3380CC4-5D6E-409C-BE32-E72D297353CC}">
              <c16:uniqueId val="{00000001-97A7-4478-AB10-D3E5406EF09B}"/>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max val="6"/>
          <c:min val="-2"/>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2"/>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760852713560069"/>
          <c:y val="9.5657426469473755E-2"/>
          <c:w val="0.78641343586278489"/>
          <c:h val="0.80406905324422262"/>
        </c:manualLayout>
      </c:layout>
      <c:barChart>
        <c:barDir val="col"/>
        <c:grouping val="stacked"/>
        <c:varyColors val="0"/>
        <c:ser>
          <c:idx val="0"/>
          <c:order val="0"/>
          <c:tx>
            <c:strRef>
              <c:f>'T06'!$K$64</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'T06'!$L$62:$Q$62</c:f>
            </c:multiLvlStrRef>
          </c:cat>
          <c:val>
            <c:numRef>
              <c:f>'T06'!$L$64:$Q$64</c:f>
            </c:numRef>
          </c:val>
          <c:extLst>
            <c:ext xmlns:c16="http://schemas.microsoft.com/office/drawing/2014/chart" uri="{C3380CC4-5D6E-409C-BE32-E72D297353CC}">
              <c16:uniqueId val="{00000000-CDB6-4A96-BEDF-FA921CEF5A9E}"/>
            </c:ext>
          </c:extLst>
        </c:ser>
        <c:ser>
          <c:idx val="1"/>
          <c:order val="1"/>
          <c:tx>
            <c:strRef>
              <c:f>'T06'!$K$63</c:f>
              <c:strCache>
                <c:ptCount val="1"/>
                <c:pt idx="0">
                  <c:v>ذكور</c:v>
                </c:pt>
              </c:strCache>
            </c:strRef>
          </c:tx>
          <c:spPr>
            <a:solidFill>
              <a:srgbClr val="817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'T06'!$L$62:$Q$62</c:f>
            </c:multiLvlStrRef>
          </c:cat>
          <c:val>
            <c:numRef>
              <c:f>'T06'!$L$63:$Q$63</c:f>
            </c:numRef>
          </c:val>
          <c:extLst>
            <c:ext xmlns:c16="http://schemas.microsoft.com/office/drawing/2014/chart" uri="{C3380CC4-5D6E-409C-BE32-E72D297353CC}">
              <c16:uniqueId val="{00000002-CDB6-4A96-BEDF-FA921CEF5A9E}"/>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
          <c:y val="0.85706892275001911"/>
          <c:w val="0.16595035917155623"/>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37037037037039E-2"/>
          <c:y val="8.3587171466580387E-2"/>
          <c:w val="0.94466296296296293"/>
          <c:h val="0.71296984126984131"/>
        </c:manualLayout>
      </c:layout>
      <c:barChart>
        <c:barDir val="col"/>
        <c:grouping val="stacked"/>
        <c:varyColors val="0"/>
        <c:dLbls>
          <c:showLegendKey val="0"/>
          <c:showVal val="0"/>
          <c:showCatName val="0"/>
          <c:showSerName val="0"/>
          <c:showPercent val="0"/>
          <c:showBubbleSize val="0"/>
        </c:dLbls>
        <c:gapWidth val="150"/>
        <c:overlap val="100"/>
        <c:axId val="172166528"/>
        <c:axId val="172168704"/>
        <c:extLst>
          <c:ext xmlns:c15="http://schemas.microsoft.com/office/drawing/2012/chart" uri="{02D57815-91ED-43cb-92C2-25804820EDAC}">
            <c15:filteredBarSeries>
              <c15:ser>
                <c:idx val="0"/>
                <c:order val="0"/>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'T07'!#REF!</c15:sqref>
                        </c15:formulaRef>
                      </c:ext>
                    </c:extLst>
                  </c:numRef>
                </c:val>
                <c:extLst>
                  <c:ext uri="{02D57815-91ED-43cb-92C2-25804820EDAC}">
                    <c15:filteredSeriesTitle>
                      <c15:tx>
                        <c:strRef>
                          <c:extLst>
                            <c:ext uri="{02D57815-91ED-43cb-92C2-25804820EDAC}">
                              <c15:formulaRef>
                                <c15:sqref>'T07'!#REF!</c15:sqref>
                              </c15:formulaRef>
                            </c:ext>
                          </c:extLst>
                          <c:strCache>
                            <c:ptCount val="1"/>
                            <c:pt idx="0">
                              <c:v>#REF!</c:v>
                            </c:pt>
                          </c:strCache>
                        </c:strRef>
                      </c15:tx>
                    </c15:filteredSeriesTitle>
                  </c:ext>
                  <c:ext uri="{02D57815-91ED-43cb-92C2-25804820EDAC}">
                    <c15:filteredCategoryTitle>
                      <c15:cat>
                        <c:multiLvlStrRef>
                          <c:extLst>
                            <c:ext uri="{02D57815-91ED-43cb-92C2-25804820EDAC}">
                              <c15:formulaRef>
                                <c15:sqref>'T07'!#REF!</c15:sqref>
                              </c15:formulaRef>
                            </c:ext>
                          </c:extLst>
                        </c:multiLvlStrRef>
                      </c15:cat>
                    </c15:filteredCategoryTitle>
                  </c:ext>
                  <c:ext xmlns:c16="http://schemas.microsoft.com/office/drawing/2014/chart" uri="{C3380CC4-5D6E-409C-BE32-E72D297353CC}">
                    <c16:uniqueId val="{00000000-4770-4B12-856E-E766AA77B645}"/>
                  </c:ext>
                </c:extLst>
              </c15:ser>
            </c15:filteredBarSeries>
            <c15:filteredBarSeries>
              <c15:ser>
                <c:idx val="1"/>
                <c:order val="1"/>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'T07'!#REF!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'T07'!#REF!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'T07'!#REF!</c15:sqref>
                              </c15:formulaRef>
                            </c:ext>
                          </c:extLst>
                        </c:multiLvlStrRef>
                      </c15:cat>
                    </c15:filteredCategoryTitle>
                  </c:ext>
                  <c:ext xmlns:c16="http://schemas.microsoft.com/office/drawing/2014/chart" uri="{C3380CC4-5D6E-409C-BE32-E72D297353CC}">
                    <c16:uniqueId val="{00000001-4770-4B12-856E-E766AA77B645}"/>
                  </c:ext>
                </c:extLst>
              </c15:ser>
            </c15:filteredBarSeries>
          </c:ext>
        </c:extLst>
      </c:barChart>
      <c:catAx>
        <c:axId val="172166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106981481481483"/>
              <c:y val="0.9197686507936507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2168704"/>
        <c:crosses val="autoZero"/>
        <c:auto val="1"/>
        <c:lblAlgn val="ctr"/>
        <c:lblOffset val="100"/>
        <c:noMultiLvlLbl val="0"/>
      </c:catAx>
      <c:valAx>
        <c:axId val="172168704"/>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4.1667962962962955E-2"/>
              <c:y val="1.0476190476190483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66528"/>
        <c:crosses val="autoZero"/>
        <c:crossBetween val="between"/>
        <c:majorUnit val="20"/>
      </c:valAx>
      <c:spPr>
        <a:noFill/>
        <a:ln>
          <a:noFill/>
        </a:ln>
        <a:effectLst/>
      </c:spPr>
    </c:plotArea>
    <c:legend>
      <c:legendPos val="b"/>
      <c:layout>
        <c:manualLayout>
          <c:xMode val="edge"/>
          <c:yMode val="edge"/>
          <c:x val="0.62863037037037039"/>
          <c:y val="2.6825396825396825E-4"/>
          <c:w val="0.33293388888888892"/>
          <c:h val="8.53503757235825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382120713171723E-2"/>
          <c:y val="9.854184893554975E-2"/>
          <c:w val="0.90368269183743333"/>
          <c:h val="0.64472878390201216"/>
        </c:manualLayout>
      </c:layout>
      <c:barChart>
        <c:barDir val="col"/>
        <c:grouping val="clustered"/>
        <c:varyColors val="0"/>
        <c:ser>
          <c:idx val="0"/>
          <c:order val="1"/>
          <c:tx>
            <c:strRef>
              <c:f>'T07'!$L$7</c:f>
              <c:strCache>
                <c:ptCount val="1"/>
                <c:pt idx="0">
                  <c:v>إجمالي الطلبة</c:v>
                </c:pt>
              </c:strCache>
            </c:strRef>
          </c:tx>
          <c:spPr>
            <a:solidFill>
              <a:srgbClr val="817E56"/>
            </a:solidFill>
            <a:ln>
              <a:noFill/>
            </a:ln>
            <a:effectLst/>
          </c:spPr>
          <c:invertIfNegative val="0"/>
          <c:cat>
            <c:multiLvlStrRef>
              <c:f>'T07'!$K$8:$K$12</c:f>
            </c:multiLvlStrRef>
          </c:cat>
          <c:val>
            <c:numRef>
              <c:f>'T07'!$L$8:$L$12</c:f>
            </c:numRef>
          </c:val>
          <c:extLst>
            <c:ext xmlns:c16="http://schemas.microsoft.com/office/drawing/2014/chart" uri="{C3380CC4-5D6E-409C-BE32-E72D297353CC}">
              <c16:uniqueId val="{00000000-47AE-4108-82AF-CBB3724A2F91}"/>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'T07'!$M$7</c:f>
              <c:strCache>
                <c:ptCount val="1"/>
                <c:pt idx="0">
                  <c:v>معدل النمو السنوي</c:v>
                </c:pt>
              </c:strCache>
            </c:strRef>
          </c:tx>
          <c:spPr>
            <a:ln w="28575" cap="rnd">
              <a:solidFill>
                <a:srgbClr val="DCD8BE"/>
              </a:solidFill>
              <a:round/>
            </a:ln>
            <a:effectLst/>
          </c:spPr>
          <c:marker>
            <c:symbol val="none"/>
          </c:marker>
          <c:dLbls>
            <c:dLbl>
              <c:idx val="0"/>
              <c:layout>
                <c:manualLayout>
                  <c:x val="-4.5934258217722783E-2"/>
                  <c:y val="-5.9155001458151064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E-4108-82AF-CBB3724A2F91}"/>
                </c:ext>
              </c:extLst>
            </c:dLbl>
            <c:dLbl>
              <c:idx val="1"/>
              <c:layout>
                <c:manualLayout>
                  <c:x val="-4.5500000000000054E-2"/>
                  <c:y val="-7.767351997666958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AE-4108-82AF-CBB3724A2F91}"/>
                </c:ext>
              </c:extLst>
            </c:dLbl>
            <c:dLbl>
              <c:idx val="2"/>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3-47AE-4108-82AF-CBB3724A2F91}"/>
                </c:ext>
              </c:extLst>
            </c:dLbl>
            <c:dLbl>
              <c:idx val="3"/>
              <c:layout>
                <c:manualLayout>
                  <c:x val="-4.713888888888889E-2"/>
                  <c:y val="9.547462817147855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AE-4108-82AF-CBB3724A2F91}"/>
                </c:ext>
              </c:extLst>
            </c:dLbl>
            <c:dLbl>
              <c:idx val="4"/>
              <c:layout>
                <c:manualLayout>
                  <c:x val="-4.0382126147275071E-2"/>
                  <c:y val="2.140055409740448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E-4108-82AF-CBB3724A2F9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'T06'!$J$8:$J$12</c:f>
            </c:multiLvlStrRef>
          </c:cat>
          <c:val>
            <c:numRef>
              <c:f>'T07'!$M$8:$M$12</c:f>
            </c:numRef>
          </c:val>
          <c:smooth val="0"/>
          <c:extLst>
            <c:ext xmlns:c16="http://schemas.microsoft.com/office/drawing/2014/chart" uri="{C3380CC4-5D6E-409C-BE32-E72D297353CC}">
              <c16:uniqueId val="{00000006-47AE-4108-82AF-CBB3724A2F91}"/>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25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2.7208223972003509E-2"/>
              <c:y val="3.7649460484106161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50"/>
      </c:valAx>
      <c:valAx>
        <c:axId val="203802991"/>
        <c:scaling>
          <c:orientation val="minMax"/>
          <c:max val="70"/>
          <c:min val="-1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عدد</a:t>
                </a:r>
                <a:r>
                  <a:rPr lang="ar-OM" baseline="0">
                    <a:latin typeface="Sakkal Majalla" panose="02000000000000000000" pitchFamily="2" charset="-78"/>
                    <a:cs typeface="Sakkal Majalla" panose="02000000000000000000" pitchFamily="2" charset="-78"/>
                  </a:rPr>
                  <a:t> بالألف</a:t>
                </a:r>
                <a:endParaRPr lang="en-US">
                  <a:latin typeface="Sakkal Majalla" panose="02000000000000000000" pitchFamily="2" charset="-78"/>
                  <a:cs typeface="Sakkal Majalla" panose="02000000000000000000" pitchFamily="2" charset="-78"/>
                </a:endParaRPr>
              </a:p>
            </c:rich>
          </c:tx>
          <c:layout>
            <c:manualLayout>
              <c:xMode val="edge"/>
              <c:yMode val="edge"/>
              <c:x val="0.87222222222222212"/>
              <c:y val="1.727179935841353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ysClr val="window" lastClr="FFFFFF">
                <a:lumMod val="85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majorUnit val="10"/>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3252147829349E-3"/>
          <c:y val="0.92187445319335082"/>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'T07'!$Q$17</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'T07'!$Q$18:$Q$22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0-6F7B-42E7-A69E-DD8C92E1F0BB}"/>
            </c:ext>
          </c:extLst>
        </c:ser>
        <c:ser>
          <c:idx val="4"/>
          <c:order val="1"/>
          <c:tx>
            <c:strRef>
              <c:f>'T07'!$P$17</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'T07'!$P$18:$P$22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1-6F7B-42E7-A69E-DD8C92E1F0BB}"/>
            </c:ext>
          </c:extLst>
        </c:ser>
        <c:ser>
          <c:idx val="3"/>
          <c:order val="2"/>
          <c:tx>
            <c:strRef>
              <c:f>'T07'!$O$17</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'T07'!$O$18:$O$22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2-6F7B-42E7-A69E-DD8C92E1F0BB}"/>
            </c:ext>
          </c:extLst>
        </c:ser>
        <c:ser>
          <c:idx val="2"/>
          <c:order val="3"/>
          <c:tx>
            <c:strRef>
              <c:f>'T07'!$N$17</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chemeClr val="accent3"/>
                </a:solidFill>
              </a:ln>
              <a:effectLst/>
            </c:spPr>
          </c:marker>
          <c:val>
            <c:numRef>
              <c:f>'T07'!$N$18:$N$22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3-6F7B-42E7-A69E-DD8C92E1F0BB}"/>
            </c:ext>
          </c:extLst>
        </c:ser>
        <c:ser>
          <c:idx val="1"/>
          <c:order val="4"/>
          <c:tx>
            <c:strRef>
              <c:f>'T07'!$M$17</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'T07'!$M$18:$M$22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4-6F7B-42E7-A69E-DD8C92E1F0BB}"/>
            </c:ext>
          </c:extLst>
        </c:ser>
        <c:ser>
          <c:idx val="0"/>
          <c:order val="5"/>
          <c:tx>
            <c:strRef>
              <c:f>'T07'!$L$17</c:f>
              <c:strCache>
                <c:ptCount val="1"/>
                <c:pt idx="0">
                  <c:v>الإمارات</c:v>
                </c:pt>
              </c:strCache>
            </c:strRef>
          </c:tx>
          <c:spPr>
            <a:ln w="28575" cap="rnd">
              <a:solidFill>
                <a:srgbClr val="000000"/>
              </a:solidFill>
              <a:round/>
            </a:ln>
            <a:effectLst/>
          </c:spPr>
          <c:marker>
            <c:symbol val="circle"/>
            <c:size val="5"/>
            <c:spPr>
              <a:solidFill>
                <a:srgbClr val="000000"/>
              </a:solidFill>
              <a:ln w="9525">
                <a:noFill/>
              </a:ln>
              <a:effectLst/>
            </c:spPr>
          </c:marker>
          <c:val>
            <c:numRef>
              <c:f>'T07'!$L$18:$L$22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5-6F7B-42E7-A69E-DD8C92E1F0BB}"/>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3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'T07'!$J$29</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'T07'!$K$27:$P$27</c:f>
            </c:multiLvlStrRef>
          </c:cat>
          <c:val>
            <c:numRef>
              <c:f>'T07'!$K$29:$P$29</c:f>
            </c:numRef>
          </c:val>
          <c:smooth val="0"/>
          <c:extLst>
            <c:ext xmlns:c16="http://schemas.microsoft.com/office/drawing/2014/chart" uri="{C3380CC4-5D6E-409C-BE32-E72D297353CC}">
              <c16:uniqueId val="{00000000-235E-4AF9-AC4E-088C012642C2}"/>
            </c:ext>
          </c:extLst>
        </c:ser>
        <c:ser>
          <c:idx val="0"/>
          <c:order val="1"/>
          <c:tx>
            <c:strRef>
              <c:f>'T07'!$J$28</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'T07'!$K$27:$P$27</c:f>
            </c:multiLvlStrRef>
          </c:cat>
          <c:val>
            <c:numRef>
              <c:f>'T07'!$K$28:$P$28</c:f>
            </c:numRef>
          </c:val>
          <c:smooth val="0"/>
          <c:extLst>
            <c:ext xmlns:c16="http://schemas.microsoft.com/office/drawing/2014/chart" uri="{C3380CC4-5D6E-409C-BE32-E72D297353CC}">
              <c16:uniqueId val="{00000001-235E-4AF9-AC4E-088C012642C2}"/>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10"/>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760852713560069"/>
          <c:y val="9.5657426469473755E-2"/>
          <c:w val="0.78641343586278489"/>
          <c:h val="0.80406905324422262"/>
        </c:manualLayout>
      </c:layout>
      <c:barChart>
        <c:barDir val="col"/>
        <c:grouping val="stacked"/>
        <c:varyColors val="0"/>
        <c:ser>
          <c:idx val="0"/>
          <c:order val="0"/>
          <c:tx>
            <c:strRef>
              <c:f>'T07'!$J$55</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'T07'!$K$53:$P$53</c:f>
            </c:multiLvlStrRef>
          </c:cat>
          <c:val>
            <c:numRef>
              <c:f>'T07'!$K$55:$P$55</c:f>
            </c:numRef>
          </c:val>
          <c:extLst>
            <c:ext xmlns:c16="http://schemas.microsoft.com/office/drawing/2014/chart" uri="{C3380CC4-5D6E-409C-BE32-E72D297353CC}">
              <c16:uniqueId val="{00000000-C61A-4ABC-BB03-F14E293DD07E}"/>
            </c:ext>
          </c:extLst>
        </c:ser>
        <c:ser>
          <c:idx val="1"/>
          <c:order val="1"/>
          <c:tx>
            <c:strRef>
              <c:f>'T07'!$J$54</c:f>
              <c:strCache>
                <c:ptCount val="1"/>
                <c:pt idx="0">
                  <c:v>ذكور</c:v>
                </c:pt>
              </c:strCache>
            </c:strRef>
          </c:tx>
          <c:spPr>
            <a:solidFill>
              <a:srgbClr val="817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'T07'!$K$53:$P$53</c:f>
            </c:multiLvlStrRef>
          </c:cat>
          <c:val>
            <c:numRef>
              <c:f>'T07'!$K$54:$P$54</c:f>
            </c:numRef>
          </c:val>
          <c:extLst>
            <c:ext xmlns:c16="http://schemas.microsoft.com/office/drawing/2014/chart" uri="{C3380CC4-5D6E-409C-BE32-E72D297353CC}">
              <c16:uniqueId val="{00000001-C61A-4ABC-BB03-F14E293DD07E}"/>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
          <c:y val="0.85706892275001911"/>
          <c:w val="0.16595035917155623"/>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98472918157958E-2"/>
          <c:y val="9.2592592592592587E-2"/>
          <c:w val="0.86117732442535611"/>
          <c:h val="0.70148862642169729"/>
        </c:manualLayout>
      </c:layout>
      <c:barChart>
        <c:barDir val="col"/>
        <c:grouping val="stacked"/>
        <c:varyColors val="0"/>
        <c:ser>
          <c:idx val="3"/>
          <c:order val="0"/>
          <c:tx>
            <c:strRef>
              <c:f>'T08'!$O$102</c:f>
              <c:strCache>
                <c:ptCount val="1"/>
                <c:pt idx="0">
                  <c:v>أخرى</c:v>
                </c:pt>
              </c:strCache>
            </c:strRef>
          </c:tx>
          <c:spPr>
            <a:solidFill>
              <a:srgbClr val="83B4E1"/>
            </a:solidFill>
            <a:ln>
              <a:noFill/>
            </a:ln>
            <a:effectLst/>
          </c:spPr>
          <c:invertIfNegative val="0"/>
          <c:dLbls>
            <c:dLbl>
              <c:idx val="0"/>
              <c:layout>
                <c:manualLayout>
                  <c:x val="9.2591522967418133E-17"/>
                  <c:y val="-1.03818897637795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4F-4C9D-A625-074DAD7EB4FB}"/>
                </c:ext>
              </c:extLst>
            </c:dLbl>
            <c:dLbl>
              <c:idx val="1"/>
              <c:layout>
                <c:manualLayout>
                  <c:x val="0"/>
                  <c:y val="-6.93088363954505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4F-4C9D-A625-074DAD7EB4F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'T08'!$O$104:$O$105</c:f>
            </c:numRef>
          </c:val>
          <c:extLst>
            <c:ext xmlns:c15="http://schemas.microsoft.com/office/drawing/2012/chart" uri="{02D57815-91ED-43cb-92C2-25804820EDAC}">
              <c15:filteredCategoryTitle>
                <c15:cat>
                  <c:multiLvlStrRef>
                    <c:extLst>
                      <c:ext uri="{02D57815-91ED-43cb-92C2-25804820EDAC}">
                        <c15:formulaRef>
                          <c15:sqref>'T08'!$K$104:$K$105</c15:sqref>
                        </c15:formulaRef>
                      </c:ext>
                    </c:extLst>
                  </c:multiLvlStrRef>
                </c15:cat>
              </c15:filteredCategoryTitle>
            </c:ext>
            <c:ext xmlns:c16="http://schemas.microsoft.com/office/drawing/2014/chart" uri="{C3380CC4-5D6E-409C-BE32-E72D297353CC}">
              <c16:uniqueId val="{00000007-414F-4C9D-A625-074DAD7EB4FB}"/>
            </c:ext>
          </c:extLst>
        </c:ser>
        <c:ser>
          <c:idx val="2"/>
          <c:order val="1"/>
          <c:tx>
            <c:strRef>
              <c:f>'T08'!$N$102</c:f>
              <c:strCache>
                <c:ptCount val="1"/>
                <c:pt idx="0">
                  <c:v>الجامعات والكليات بالخارج</c:v>
                </c:pt>
              </c:strCache>
            </c:strRef>
          </c:tx>
          <c:spPr>
            <a:solidFill>
              <a:srgbClr val="ED7D31"/>
            </a:solidFill>
            <a:ln>
              <a:noFill/>
            </a:ln>
            <a:effectLst/>
          </c:spPr>
          <c:invertIfNegative val="0"/>
          <c:dLbls>
            <c:dLbl>
              <c:idx val="0"/>
              <c:layout>
                <c:manualLayout>
                  <c:x val="0"/>
                  <c:y val="-1.124234470691418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4F-4C9D-A625-074DAD7EB4FB}"/>
                </c:ext>
              </c:extLst>
            </c:dLbl>
            <c:dLbl>
              <c:idx val="1"/>
              <c:layout>
                <c:manualLayout>
                  <c:x val="0"/>
                  <c:y val="-9.47025371828521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4F-4C9D-A625-074DAD7EB4F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'T08'!$N$104:$N$105</c:f>
            </c:numRef>
          </c:val>
          <c:extLst>
            <c:ext xmlns:c15="http://schemas.microsoft.com/office/drawing/2012/chart" uri="{02D57815-91ED-43cb-92C2-25804820EDAC}">
              <c15:filteredCategoryTitle>
                <c15:cat>
                  <c:multiLvlStrRef>
                    <c:extLst>
                      <c:ext uri="{02D57815-91ED-43cb-92C2-25804820EDAC}">
                        <c15:formulaRef>
                          <c15:sqref>'T08'!$K$104:$K$105</c15:sqref>
                        </c15:formulaRef>
                      </c:ext>
                    </c:extLst>
                  </c:multiLvlStrRef>
                </c15:cat>
              </c15:filteredCategoryTitle>
            </c:ext>
            <c:ext xmlns:c16="http://schemas.microsoft.com/office/drawing/2014/chart" uri="{C3380CC4-5D6E-409C-BE32-E72D297353CC}">
              <c16:uniqueId val="{00000006-414F-4C9D-A625-074DAD7EB4FB}"/>
            </c:ext>
          </c:extLst>
        </c:ser>
        <c:ser>
          <c:idx val="1"/>
          <c:order val="2"/>
          <c:tx>
            <c:strRef>
              <c:f>'T08'!$M$102</c:f>
              <c:strCache>
                <c:ptCount val="1"/>
                <c:pt idx="0">
                  <c:v>الجامعات والكليات الخاصة</c:v>
                </c:pt>
              </c:strCache>
            </c:strRef>
          </c:tx>
          <c:spPr>
            <a:solidFill>
              <a:srgbClr val="AFABA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'T08'!$M$104:$M$105</c:f>
            </c:numRef>
          </c:val>
          <c:extLst>
            <c:ext xmlns:c15="http://schemas.microsoft.com/office/drawing/2012/chart" uri="{02D57815-91ED-43cb-92C2-25804820EDAC}">
              <c15:filteredCategoryTitle>
                <c15:cat>
                  <c:multiLvlStrRef>
                    <c:extLst>
                      <c:ext uri="{02D57815-91ED-43cb-92C2-25804820EDAC}">
                        <c15:formulaRef>
                          <c15:sqref>'T08'!$K$104:$K$105</c15:sqref>
                        </c15:formulaRef>
                      </c:ext>
                    </c:extLst>
                  </c:multiLvlStrRef>
                </c15:cat>
              </c15:filteredCategoryTitle>
            </c:ext>
            <c:ext xmlns:c16="http://schemas.microsoft.com/office/drawing/2014/chart" uri="{C3380CC4-5D6E-409C-BE32-E72D297353CC}">
              <c16:uniqueId val="{00000003-414F-4C9D-A625-074DAD7EB4FB}"/>
            </c:ext>
          </c:extLst>
        </c:ser>
        <c:ser>
          <c:idx val="0"/>
          <c:order val="3"/>
          <c:tx>
            <c:strRef>
              <c:f>'T08'!$L$102</c:f>
              <c:strCache>
                <c:ptCount val="1"/>
                <c:pt idx="0">
                  <c:v>الجامعات الحكومية</c:v>
                </c:pt>
              </c:strCache>
            </c:strRef>
          </c:tx>
          <c:spPr>
            <a:solidFill>
              <a:srgbClr val="21548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'T08'!$L$104:$L$105</c:f>
            </c:numRef>
          </c:val>
          <c:extLst>
            <c:ext xmlns:c15="http://schemas.microsoft.com/office/drawing/2012/chart" uri="{02D57815-91ED-43cb-92C2-25804820EDAC}">
              <c15:filteredCategoryTitle>
                <c15:cat>
                  <c:multiLvlStrRef>
                    <c:extLst>
                      <c:ext uri="{02D57815-91ED-43cb-92C2-25804820EDAC}">
                        <c15:formulaRef>
                          <c15:sqref>'T08'!$K$104:$K$105</c15:sqref>
                        </c15:formulaRef>
                      </c:ext>
                    </c:extLst>
                  </c:multiLvlStrRef>
                </c15:cat>
              </c15:filteredCategoryTitle>
            </c:ext>
            <c:ext xmlns:c16="http://schemas.microsoft.com/office/drawing/2014/chart" uri="{C3380CC4-5D6E-409C-BE32-E72D297353CC}">
              <c16:uniqueId val="{00000002-414F-4C9D-A625-074DAD7EB4FB}"/>
            </c:ext>
          </c:extLst>
        </c:ser>
        <c:dLbls>
          <c:showLegendKey val="0"/>
          <c:showVal val="0"/>
          <c:showCatName val="0"/>
          <c:showSerName val="0"/>
          <c:showPercent val="0"/>
          <c:showBubbleSize val="0"/>
        </c:dLbls>
        <c:gapWidth val="150"/>
        <c:overlap val="100"/>
        <c:axId val="196440064"/>
        <c:axId val="196441984"/>
      </c:barChart>
      <c:catAx>
        <c:axId val="196440064"/>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latin typeface="Sakkal Majalla" panose="02000000000000000000" pitchFamily="2" charset="-78"/>
                    <a:cs typeface="Sakkal Majalla" panose="02000000000000000000" pitchFamily="2" charset="-78"/>
                  </a:rPr>
                  <a:t>العام</a:t>
                </a:r>
                <a:endParaRPr lang="en-US">
                  <a:latin typeface="Sakkal Majalla" panose="02000000000000000000" pitchFamily="2" charset="-78"/>
                  <a:cs typeface="Sakkal Majalla" panose="02000000000000000000" pitchFamily="2" charset="-78"/>
                </a:endParaRPr>
              </a:p>
              <a:p>
                <a:pPr>
                  <a:defRPr/>
                </a:pPr>
                <a:r>
                  <a:rPr lang="ar-OM">
                    <a:latin typeface="Sakkal Majalla" panose="02000000000000000000" pitchFamily="2" charset="-78"/>
                    <a:cs typeface="Sakkal Majalla" panose="02000000000000000000" pitchFamily="2" charset="-78"/>
                  </a:rPr>
                  <a:t>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
              <c:y val="0.711665791776027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41984"/>
        <c:crosses val="autoZero"/>
        <c:auto val="1"/>
        <c:lblAlgn val="ctr"/>
        <c:lblOffset val="100"/>
        <c:noMultiLvlLbl val="0"/>
      </c:catAx>
      <c:valAx>
        <c:axId val="196441984"/>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1632088602561046"/>
              <c:y val="3.9733158355205597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96440064"/>
        <c:crosses val="autoZero"/>
        <c:crossBetween val="between"/>
        <c:majorUnit val="20"/>
      </c:valAx>
      <c:spPr>
        <a:noFill/>
        <a:ln>
          <a:noFill/>
        </a:ln>
        <a:effectLst/>
      </c:spPr>
    </c:plotArea>
    <c:legend>
      <c:legendPos val="b"/>
      <c:layout>
        <c:manualLayout>
          <c:xMode val="edge"/>
          <c:yMode val="edge"/>
          <c:x val="0.10261691720353139"/>
          <c:y val="0.8975314960629921"/>
          <c:w val="0.78901485217715905"/>
          <c:h val="0.102468503937007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2860452666855615E-2"/>
          <c:y val="9.8541673795339263E-2"/>
          <c:w val="0.90368269183743333"/>
          <c:h val="0.64472878390201216"/>
        </c:manualLayout>
      </c:layout>
      <c:barChart>
        <c:barDir val="col"/>
        <c:grouping val="clustered"/>
        <c:varyColors val="0"/>
        <c:ser>
          <c:idx val="0"/>
          <c:order val="1"/>
          <c:tx>
            <c:strRef>
              <c:f>'T08'!$M$7</c:f>
              <c:strCache>
                <c:ptCount val="1"/>
                <c:pt idx="0">
                  <c:v>إجمالي الطلبة</c:v>
                </c:pt>
              </c:strCache>
            </c:strRef>
          </c:tx>
          <c:spPr>
            <a:solidFill>
              <a:srgbClr val="817E56"/>
            </a:solidFill>
            <a:ln>
              <a:noFill/>
            </a:ln>
            <a:effectLst/>
          </c:spPr>
          <c:invertIfNegative val="0"/>
          <c:dLbls>
            <c:dLbl>
              <c:idx val="0"/>
              <c:layout>
                <c:manualLayout>
                  <c:x val="2.7391741152790129E-3"/>
                  <c:y val="0.1755131370212170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33-41AC-BC7C-FB1C1E6839C2}"/>
                </c:ext>
              </c:extLst>
            </c:dLbl>
            <c:dLbl>
              <c:idx val="2"/>
              <c:layout>
                <c:manualLayout>
                  <c:x val="0"/>
                  <c:y val="0.143244457290211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33-41AC-BC7C-FB1C1E6839C2}"/>
                </c:ext>
              </c:extLst>
            </c:dLbl>
            <c:dLbl>
              <c:idx val="3"/>
              <c:layout>
                <c:manualLayout>
                  <c:x val="0"/>
                  <c:y val="0.1386214372714426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33-41AC-BC7C-FB1C1E6839C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'T08'!$L$8:$L$12</c:f>
            </c:multiLvlStrRef>
          </c:cat>
          <c:val>
            <c:numRef>
              <c:f>'T08'!$M$8:$M$12</c:f>
            </c:numRef>
          </c:val>
          <c:extLst>
            <c:ext xmlns:c16="http://schemas.microsoft.com/office/drawing/2014/chart" uri="{C3380CC4-5D6E-409C-BE32-E72D297353CC}">
              <c16:uniqueId val="{00000000-F433-41AC-BC7C-FB1C1E6839C2}"/>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'T08'!$N$7</c:f>
              <c:strCache>
                <c:ptCount val="1"/>
                <c:pt idx="0">
                  <c:v>معدل النمو السنوي</c:v>
                </c:pt>
              </c:strCache>
            </c:strRef>
          </c:tx>
          <c:spPr>
            <a:ln w="28575" cap="rnd">
              <a:solidFill>
                <a:srgbClr val="DCD8BE"/>
              </a:solidFill>
              <a:round/>
            </a:ln>
            <a:effectLst/>
          </c:spPr>
          <c:marker>
            <c:symbol val="none"/>
          </c:marker>
          <c:cat>
            <c:multiLvlStrRef>
              <c:f>'T06'!$J$8:$J$12</c:f>
            </c:multiLvlStrRef>
          </c:cat>
          <c:val>
            <c:numRef>
              <c:f>'T08'!$N$8:$N$12</c:f>
            </c:numRef>
          </c:val>
          <c:smooth val="0"/>
          <c:extLst>
            <c:ext xmlns:c16="http://schemas.microsoft.com/office/drawing/2014/chart" uri="{C3380CC4-5D6E-409C-BE32-E72D297353CC}">
              <c16:uniqueId val="{00000006-F433-41AC-BC7C-FB1C1E6839C2}"/>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3"/>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2.7208223972003509E-2"/>
              <c:y val="3.7649460484106161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1"/>
      </c:valAx>
      <c:valAx>
        <c:axId val="203802991"/>
        <c:scaling>
          <c:orientation val="minMax"/>
          <c:min val="-12"/>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عدد</a:t>
                </a:r>
                <a:r>
                  <a:rPr lang="ar-OM" baseline="0">
                    <a:latin typeface="Sakkal Majalla" panose="02000000000000000000" pitchFamily="2" charset="-78"/>
                    <a:cs typeface="Sakkal Majalla" panose="02000000000000000000" pitchFamily="2" charset="-78"/>
                  </a:rPr>
                  <a:t> بالمليون</a:t>
                </a:r>
                <a:endParaRPr lang="en-US">
                  <a:latin typeface="Sakkal Majalla" panose="02000000000000000000" pitchFamily="2" charset="-78"/>
                  <a:cs typeface="Sakkal Majalla" panose="02000000000000000000" pitchFamily="2" charset="-78"/>
                </a:endParaRPr>
              </a:p>
            </c:rich>
          </c:tx>
          <c:layout>
            <c:manualLayout>
              <c:xMode val="edge"/>
              <c:yMode val="edge"/>
              <c:x val="0.87222222222222212"/>
              <c:y val="1.727179935841353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ysClr val="window" lastClr="FFFFFF">
                <a:lumMod val="85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majorUnit val="5"/>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3252147829349E-3"/>
          <c:y val="0.92187445319335082"/>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'T08'!$P$17</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'T08'!$P$18:$P$21</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0-AD17-49E9-8039-05268CDE8EBB}"/>
            </c:ext>
          </c:extLst>
        </c:ser>
        <c:ser>
          <c:idx val="4"/>
          <c:order val="1"/>
          <c:tx>
            <c:strRef>
              <c:f>'T08'!$O$17</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'T08'!$O$18:$O$22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1-AD17-49E9-8039-05268CDE8EBB}"/>
            </c:ext>
          </c:extLst>
        </c:ser>
        <c:ser>
          <c:idx val="3"/>
          <c:order val="2"/>
          <c:tx>
            <c:strRef>
              <c:f>'T08'!$N$17</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'T08'!$N$18:$N$22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2-AD17-49E9-8039-05268CDE8EBB}"/>
            </c:ext>
          </c:extLst>
        </c:ser>
        <c:ser>
          <c:idx val="2"/>
          <c:order val="3"/>
          <c:tx>
            <c:strRef>
              <c:f>'T08'!$M$17</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rgbClr val="008035"/>
                </a:solidFill>
              </a:ln>
              <a:effectLst/>
            </c:spPr>
          </c:marker>
          <c:val>
            <c:numRef>
              <c:f>'T08'!$M$18:$M$22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3-AD17-49E9-8039-05268CDE8EBB}"/>
            </c:ext>
          </c:extLst>
        </c:ser>
        <c:ser>
          <c:idx val="1"/>
          <c:order val="4"/>
          <c:tx>
            <c:strRef>
              <c:f>'T08'!$L$17</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'T08'!$L$18:$L$22</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4-AD17-49E9-8039-05268CDE8EBB}"/>
            </c:ext>
          </c:extLst>
        </c:ser>
        <c:ser>
          <c:idx val="0"/>
          <c:order val="5"/>
          <c:tx>
            <c:strRef>
              <c:f>'T08'!$K$17</c:f>
              <c:strCache>
                <c:ptCount val="1"/>
                <c:pt idx="0">
                  <c:v>الإمارات</c:v>
                </c:pt>
              </c:strCache>
            </c:strRef>
          </c:tx>
          <c:spPr>
            <a:ln w="28575" cap="rnd">
              <a:solidFill>
                <a:srgbClr val="000000"/>
              </a:solidFill>
              <a:round/>
            </a:ln>
            <a:effectLst/>
          </c:spPr>
          <c:marker>
            <c:symbol val="circle"/>
            <c:size val="5"/>
            <c:spPr>
              <a:solidFill>
                <a:srgbClr val="000000"/>
              </a:solidFill>
              <a:ln w="9525">
                <a:noFill/>
              </a:ln>
              <a:effectLst/>
            </c:spPr>
          </c:marker>
          <c:val>
            <c:numRef>
              <c:f>'T08'!$K$18:$K$20</c:f>
            </c:numRef>
          </c:val>
          <c:smooth val="0"/>
          <c:extLst>
            <c:ext xmlns:c15="http://schemas.microsoft.com/office/drawing/2012/chart" uri="{02D57815-91ED-43cb-92C2-25804820EDAC}">
              <c15:filteredCategoryTitle>
                <c15:cat>
                  <c:multiLvlStrRef>
                    <c:extLst>
                      <c:ext uri="{02D57815-91ED-43cb-92C2-25804820EDAC}">
                        <c15:formulaRef>
                          <c15:sqref>'T07'!$K$18:$K$22</c15:sqref>
                        </c15:formulaRef>
                      </c:ext>
                    </c:extLst>
                  </c:multiLvlStrRef>
                </c15:cat>
              </c15:filteredCategoryTitle>
            </c:ext>
            <c:ext xmlns:c16="http://schemas.microsoft.com/office/drawing/2014/chart" uri="{C3380CC4-5D6E-409C-BE32-E72D297353CC}">
              <c16:uniqueId val="{00000005-AD17-49E9-8039-05268CDE8EBB}"/>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3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'T01'!$L$18</c:f>
              <c:strCache>
                <c:ptCount val="1"/>
                <c:pt idx="0">
                  <c:v>الإمارات</c:v>
                </c:pt>
              </c:strCache>
            </c:strRef>
          </c:tx>
          <c:spPr>
            <a:ln w="28575" cap="rnd">
              <a:solidFill>
                <a:srgbClr val="000000"/>
              </a:solidFill>
              <a:round/>
            </a:ln>
            <a:effectLst/>
          </c:spPr>
          <c:marker>
            <c:symbol val="circle"/>
            <c:size val="5"/>
            <c:spPr>
              <a:solidFill>
                <a:srgbClr val="000000"/>
              </a:solidFill>
              <a:ln w="9525">
                <a:solidFill>
                  <a:srgbClr val="000000"/>
                </a:solidFill>
              </a:ln>
              <a:effectLst/>
            </c:spPr>
          </c:marker>
          <c:val>
            <c:numRef>
              <c:f>'T01'!$L$19:$L$23</c:f>
            </c:numRef>
          </c:val>
          <c:smooth val="0"/>
          <c:extLst>
            <c:ext xmlns:c15="http://schemas.microsoft.com/office/drawing/2012/chart" uri="{02D57815-91ED-43cb-92C2-25804820EDAC}">
              <c15:filteredCategoryTitle>
                <c15:cat>
                  <c:multiLvlStrRef>
                    <c:extLst>
                      <c:ext uri="{02D57815-91ED-43cb-92C2-25804820EDAC}">
                        <c15:formulaRef>
                          <c15:sqref>'T01'!$K$19:$K$23</c15:sqref>
                        </c15:formulaRef>
                      </c:ext>
                    </c:extLst>
                  </c:multiLvlStrRef>
                </c15:cat>
              </c15:filteredCategoryTitle>
            </c:ext>
            <c:ext xmlns:c16="http://schemas.microsoft.com/office/drawing/2014/chart" uri="{C3380CC4-5D6E-409C-BE32-E72D297353CC}">
              <c16:uniqueId val="{00000000-27CE-40E2-96D8-8E025106AC81}"/>
            </c:ext>
          </c:extLst>
        </c:ser>
        <c:ser>
          <c:idx val="1"/>
          <c:order val="1"/>
          <c:tx>
            <c:strRef>
              <c:f>'T01'!$M$18</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rgbClr val="008035"/>
                </a:solidFill>
              </a:ln>
              <a:effectLst/>
            </c:spPr>
          </c:marker>
          <c:val>
            <c:numRef>
              <c:f>'T01'!$M$19:$M$23</c:f>
            </c:numRef>
          </c:val>
          <c:smooth val="0"/>
          <c:extLst>
            <c:ext xmlns:c15="http://schemas.microsoft.com/office/drawing/2012/chart" uri="{02D57815-91ED-43cb-92C2-25804820EDAC}">
              <c15:filteredCategoryTitle>
                <c15:cat>
                  <c:multiLvlStrRef>
                    <c:extLst>
                      <c:ext uri="{02D57815-91ED-43cb-92C2-25804820EDAC}">
                        <c15:formulaRef>
                          <c15:sqref>'T01'!$K$19:$K$23</c15:sqref>
                        </c15:formulaRef>
                      </c:ext>
                    </c:extLst>
                  </c:multiLvlStrRef>
                </c15:cat>
              </c15:filteredCategoryTitle>
            </c:ext>
            <c:ext xmlns:c16="http://schemas.microsoft.com/office/drawing/2014/chart" uri="{C3380CC4-5D6E-409C-BE32-E72D297353CC}">
              <c16:uniqueId val="{00000001-27CE-40E2-96D8-8E025106AC81}"/>
            </c:ext>
          </c:extLst>
        </c:ser>
        <c:ser>
          <c:idx val="2"/>
          <c:order val="2"/>
          <c:tx>
            <c:strRef>
              <c:f>'T01'!$N$18</c:f>
              <c:strCache>
                <c:ptCount val="1"/>
                <c:pt idx="0">
                  <c:v>عمان</c:v>
                </c:pt>
              </c:strCache>
            </c:strRef>
          </c:tx>
          <c:spPr>
            <a:ln w="28575" cap="rnd">
              <a:solidFill>
                <a:srgbClr val="D9DADB"/>
              </a:solidFill>
              <a:round/>
            </a:ln>
            <a:effectLst/>
          </c:spPr>
          <c:marker>
            <c:symbol val="circle"/>
            <c:size val="5"/>
            <c:spPr>
              <a:solidFill>
                <a:srgbClr val="D9DADB"/>
              </a:solidFill>
              <a:ln w="9525">
                <a:solidFill>
                  <a:srgbClr val="D9DADB"/>
                </a:solidFill>
              </a:ln>
              <a:effectLst/>
            </c:spPr>
          </c:marker>
          <c:val>
            <c:numRef>
              <c:f>'T01'!$N$19:$N$23</c:f>
            </c:numRef>
          </c:val>
          <c:smooth val="0"/>
          <c:extLst>
            <c:ext xmlns:c15="http://schemas.microsoft.com/office/drawing/2012/chart" uri="{02D57815-91ED-43cb-92C2-25804820EDAC}">
              <c15:filteredCategoryTitle>
                <c15:cat>
                  <c:multiLvlStrRef>
                    <c:extLst>
                      <c:ext uri="{02D57815-91ED-43cb-92C2-25804820EDAC}">
                        <c15:formulaRef>
                          <c15:sqref>'T01'!$K$19:$K$23</c15:sqref>
                        </c15:formulaRef>
                      </c:ext>
                    </c:extLst>
                  </c:multiLvlStrRef>
                </c15:cat>
              </c15:filteredCategoryTitle>
            </c:ext>
            <c:ext xmlns:c16="http://schemas.microsoft.com/office/drawing/2014/chart" uri="{C3380CC4-5D6E-409C-BE32-E72D297353CC}">
              <c16:uniqueId val="{00000002-27CE-40E2-96D8-8E025106AC81}"/>
            </c:ext>
          </c:extLst>
        </c:ser>
        <c:ser>
          <c:idx val="3"/>
          <c:order val="3"/>
          <c:tx>
            <c:strRef>
              <c:f>'T01'!$O$18</c:f>
              <c:strCache>
                <c:ptCount val="1"/>
                <c:pt idx="0">
                  <c:v>قطر</c:v>
                </c:pt>
              </c:strCache>
            </c:strRef>
          </c:tx>
          <c:spPr>
            <a:ln w="28575" cap="rnd">
              <a:solidFill>
                <a:srgbClr val="99154C"/>
              </a:solidFill>
              <a:round/>
            </a:ln>
            <a:effectLst/>
          </c:spPr>
          <c:marker>
            <c:symbol val="circle"/>
            <c:size val="5"/>
            <c:spPr>
              <a:solidFill>
                <a:srgbClr val="99154C"/>
              </a:solidFill>
              <a:ln w="9525">
                <a:solidFill>
                  <a:srgbClr val="99154C"/>
                </a:solidFill>
              </a:ln>
              <a:effectLst/>
            </c:spPr>
          </c:marker>
          <c:val>
            <c:numRef>
              <c:f>'T01'!$O$19:$O$23</c:f>
            </c:numRef>
          </c:val>
          <c:smooth val="0"/>
          <c:extLst>
            <c:ext xmlns:c15="http://schemas.microsoft.com/office/drawing/2012/chart" uri="{02D57815-91ED-43cb-92C2-25804820EDAC}">
              <c15:filteredCategoryTitle>
                <c15:cat>
                  <c:multiLvlStrRef>
                    <c:extLst>
                      <c:ext uri="{02D57815-91ED-43cb-92C2-25804820EDAC}">
                        <c15:formulaRef>
                          <c15:sqref>'T01'!$K$19:$K$23</c15:sqref>
                        </c15:formulaRef>
                      </c:ext>
                    </c:extLst>
                  </c:multiLvlStrRef>
                </c15:cat>
              </c15:filteredCategoryTitle>
            </c:ext>
            <c:ext xmlns:c16="http://schemas.microsoft.com/office/drawing/2014/chart" uri="{C3380CC4-5D6E-409C-BE32-E72D297353CC}">
              <c16:uniqueId val="{00000003-27CE-40E2-96D8-8E025106AC81}"/>
            </c:ext>
          </c:extLst>
        </c:ser>
        <c:ser>
          <c:idx val="4"/>
          <c:order val="4"/>
          <c:tx>
            <c:strRef>
              <c:f>'T01'!$P$18</c:f>
              <c:strCache>
                <c:ptCount val="1"/>
                <c:pt idx="0">
                  <c:v>الكويت</c:v>
                </c:pt>
              </c:strCache>
            </c:strRef>
          </c:tx>
          <c:spPr>
            <a:ln w="28575" cap="rnd">
              <a:solidFill>
                <a:srgbClr val="00B1E6"/>
              </a:solidFill>
              <a:round/>
            </a:ln>
            <a:effectLst/>
          </c:spPr>
          <c:marker>
            <c:symbol val="circle"/>
            <c:size val="5"/>
            <c:spPr>
              <a:solidFill>
                <a:srgbClr val="00B1E6"/>
              </a:solidFill>
              <a:ln w="9525">
                <a:solidFill>
                  <a:srgbClr val="00B1E6"/>
                </a:solidFill>
              </a:ln>
              <a:effectLst/>
            </c:spPr>
          </c:marker>
          <c:val>
            <c:numRef>
              <c:f>'T01'!$P$19:$P$23</c:f>
            </c:numRef>
          </c:val>
          <c:smooth val="0"/>
          <c:extLst>
            <c:ext xmlns:c15="http://schemas.microsoft.com/office/drawing/2012/chart" uri="{02D57815-91ED-43cb-92C2-25804820EDAC}">
              <c15:filteredCategoryTitle>
                <c15:cat>
                  <c:multiLvlStrRef>
                    <c:extLst>
                      <c:ext uri="{02D57815-91ED-43cb-92C2-25804820EDAC}">
                        <c15:formulaRef>
                          <c15:sqref>'T01'!$K$19:$K$23</c15:sqref>
                        </c15:formulaRef>
                      </c:ext>
                    </c:extLst>
                  </c:multiLvlStrRef>
                </c15:cat>
              </c15:filteredCategoryTitle>
            </c:ext>
            <c:ext xmlns:c16="http://schemas.microsoft.com/office/drawing/2014/chart" uri="{C3380CC4-5D6E-409C-BE32-E72D297353CC}">
              <c16:uniqueId val="{00000004-27CE-40E2-96D8-8E025106AC81}"/>
            </c:ext>
          </c:extLst>
        </c:ser>
        <c:dLbls>
          <c:showLegendKey val="0"/>
          <c:showVal val="0"/>
          <c:showCatName val="0"/>
          <c:showSerName val="0"/>
          <c:showPercent val="0"/>
          <c:showBubbleSize val="0"/>
        </c:dLbls>
        <c:marker val="1"/>
        <c:smooth val="0"/>
        <c:axId val="231820847"/>
        <c:axId val="231819599"/>
      </c:lineChart>
      <c:catAx>
        <c:axId val="231820847"/>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31819599"/>
        <c:crosses val="autoZero"/>
        <c:auto val="1"/>
        <c:lblAlgn val="ctr"/>
        <c:lblOffset val="100"/>
        <c:noMultiLvlLbl val="0"/>
      </c:catAx>
      <c:valAx>
        <c:axId val="231819599"/>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31820847"/>
        <c:crosses val="autoZero"/>
        <c:crossBetween val="between"/>
        <c:majorUnit val="10"/>
      </c:valAx>
      <c:spPr>
        <a:noFill/>
        <a:ln>
          <a:noFill/>
        </a:ln>
        <a:effectLst/>
      </c:spPr>
    </c:plotArea>
    <c:legend>
      <c:legendPos val="b"/>
      <c:layout>
        <c:manualLayout>
          <c:xMode val="edge"/>
          <c:yMode val="edge"/>
          <c:x val="0"/>
          <c:y val="0.8868318022747157"/>
          <c:w val="0.97496609798775158"/>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6.9444444444444448E-2"/>
          <c:w val="0.90408573928258973"/>
          <c:h val="0.74241469816272965"/>
        </c:manualLayout>
      </c:layout>
      <c:barChart>
        <c:barDir val="col"/>
        <c:grouping val="stacked"/>
        <c:varyColors val="0"/>
        <c:ser>
          <c:idx val="3"/>
          <c:order val="0"/>
          <c:tx>
            <c:strRef>
              <c:f>'T08'!$L$206</c:f>
              <c:strCache>
                <c:ptCount val="1"/>
                <c:pt idx="0">
                  <c:v>أخرى</c:v>
                </c:pt>
              </c:strCache>
            </c:strRef>
          </c:tx>
          <c:spPr>
            <a:solidFill>
              <a:srgbClr val="83B4E1"/>
            </a:solidFill>
            <a:ln>
              <a:noFill/>
            </a:ln>
            <a:effectLst/>
          </c:spPr>
          <c:invertIfNegative val="0"/>
          <c:cat>
            <c:multiLvlStrRef>
              <c:f>'T08'!$M$202:$R$202</c:f>
            </c:multiLvlStrRef>
          </c:cat>
          <c:val>
            <c:numRef>
              <c:f>'T08'!$M$206:$R$206</c:f>
            </c:numRef>
          </c:val>
          <c:extLst>
            <c:ext xmlns:c16="http://schemas.microsoft.com/office/drawing/2014/chart" uri="{C3380CC4-5D6E-409C-BE32-E72D297353CC}">
              <c16:uniqueId val="{00000003-AD9B-48D9-8D21-6277B81617FE}"/>
            </c:ext>
          </c:extLst>
        </c:ser>
        <c:ser>
          <c:idx val="2"/>
          <c:order val="1"/>
          <c:tx>
            <c:strRef>
              <c:f>'T08'!$L$205</c:f>
              <c:strCache>
                <c:ptCount val="1"/>
                <c:pt idx="0">
                  <c:v>الجامعات والكليات بالخارج</c:v>
                </c:pt>
              </c:strCache>
            </c:strRef>
          </c:tx>
          <c:spPr>
            <a:solidFill>
              <a:srgbClr val="ED7D31"/>
            </a:solidFill>
            <a:ln>
              <a:noFill/>
            </a:ln>
            <a:effectLst/>
          </c:spPr>
          <c:invertIfNegative val="0"/>
          <c:cat>
            <c:multiLvlStrRef>
              <c:f>'T08'!$M$202:$R$202</c:f>
            </c:multiLvlStrRef>
          </c:cat>
          <c:val>
            <c:numRef>
              <c:f>'T08'!$M$205:$R$205</c:f>
            </c:numRef>
          </c:val>
          <c:extLst>
            <c:ext xmlns:c16="http://schemas.microsoft.com/office/drawing/2014/chart" uri="{C3380CC4-5D6E-409C-BE32-E72D297353CC}">
              <c16:uniqueId val="{00000002-AD9B-48D9-8D21-6277B81617FE}"/>
            </c:ext>
          </c:extLst>
        </c:ser>
        <c:ser>
          <c:idx val="1"/>
          <c:order val="2"/>
          <c:tx>
            <c:strRef>
              <c:f>'T08'!$L$204</c:f>
              <c:strCache>
                <c:ptCount val="1"/>
                <c:pt idx="0">
                  <c:v>الجامعات والكليات الخاصة</c:v>
                </c:pt>
              </c:strCache>
            </c:strRef>
          </c:tx>
          <c:spPr>
            <a:solidFill>
              <a:srgbClr val="AFABAB"/>
            </a:solidFill>
            <a:ln>
              <a:noFill/>
            </a:ln>
            <a:effectLst/>
          </c:spPr>
          <c:invertIfNegative val="0"/>
          <c:cat>
            <c:multiLvlStrRef>
              <c:f>'T08'!$M$202:$R$202</c:f>
            </c:multiLvlStrRef>
          </c:cat>
          <c:val>
            <c:numRef>
              <c:f>'T08'!$M$204:$R$204</c:f>
            </c:numRef>
          </c:val>
          <c:extLst>
            <c:ext xmlns:c16="http://schemas.microsoft.com/office/drawing/2014/chart" uri="{C3380CC4-5D6E-409C-BE32-E72D297353CC}">
              <c16:uniqueId val="{00000001-AD9B-48D9-8D21-6277B81617FE}"/>
            </c:ext>
          </c:extLst>
        </c:ser>
        <c:ser>
          <c:idx val="0"/>
          <c:order val="3"/>
          <c:tx>
            <c:strRef>
              <c:f>'T08'!$L$203</c:f>
              <c:strCache>
                <c:ptCount val="1"/>
                <c:pt idx="0">
                  <c:v>الجامعات الحكومية</c:v>
                </c:pt>
              </c:strCache>
            </c:strRef>
          </c:tx>
          <c:spPr>
            <a:solidFill>
              <a:srgbClr val="215483"/>
            </a:solidFill>
            <a:ln>
              <a:noFill/>
            </a:ln>
            <a:effectLst/>
          </c:spPr>
          <c:invertIfNegative val="0"/>
          <c:cat>
            <c:multiLvlStrRef>
              <c:f>'T08'!$M$202:$R$202</c:f>
            </c:multiLvlStrRef>
          </c:cat>
          <c:val>
            <c:numRef>
              <c:f>'T08'!$M$203:$R$203</c:f>
            </c:numRef>
          </c:val>
          <c:extLst>
            <c:ext xmlns:c16="http://schemas.microsoft.com/office/drawing/2014/chart" uri="{C3380CC4-5D6E-409C-BE32-E72D297353CC}">
              <c16:uniqueId val="{00000000-AD9B-48D9-8D21-6277B81617FE}"/>
            </c:ext>
          </c:extLst>
        </c:ser>
        <c:dLbls>
          <c:showLegendKey val="0"/>
          <c:showVal val="0"/>
          <c:showCatName val="0"/>
          <c:showSerName val="0"/>
          <c:showPercent val="0"/>
          <c:showBubbleSize val="0"/>
        </c:dLbls>
        <c:gapWidth val="150"/>
        <c:overlap val="100"/>
        <c:axId val="539309616"/>
        <c:axId val="539310032"/>
      </c:barChart>
      <c:catAx>
        <c:axId val="53930961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539310032"/>
        <c:crosses val="autoZero"/>
        <c:auto val="1"/>
        <c:lblAlgn val="ctr"/>
        <c:lblOffset val="100"/>
        <c:noMultiLvlLbl val="0"/>
      </c:catAx>
      <c:valAx>
        <c:axId val="5393100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en-US">
                    <a:latin typeface="Sakkal Majalla" panose="02000000000000000000" pitchFamily="2" charset="-78"/>
                    <a:cs typeface="Sakkal Majalla" panose="02000000000000000000" pitchFamily="2" charset="-78"/>
                  </a:rPr>
                  <a:t>%</a:t>
                </a:r>
              </a:p>
            </c:rich>
          </c:tx>
          <c:layout>
            <c:manualLayout>
              <c:xMode val="edge"/>
              <c:yMode val="edge"/>
              <c:x val="0.91347222222222235"/>
              <c:y val="2.6771653543307085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309616"/>
        <c:crosses val="autoZero"/>
        <c:crossBetween val="between"/>
        <c:majorUnit val="20"/>
      </c:valAx>
      <c:spPr>
        <a:noFill/>
        <a:ln>
          <a:noFill/>
        </a:ln>
        <a:effectLst/>
      </c:spPr>
    </c:plotArea>
    <c:legend>
      <c:legendPos val="b"/>
      <c:layout>
        <c:manualLayout>
          <c:xMode val="edge"/>
          <c:yMode val="edge"/>
          <c:x val="0"/>
          <c:y val="0.91460958005249349"/>
          <c:w val="0.98318525809273838"/>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'T08'!$J$235</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'T08'!$K$233:$P$233</c:f>
            </c:multiLvlStrRef>
          </c:cat>
          <c:val>
            <c:numRef>
              <c:f>'T08'!$K$235:$P$235</c:f>
            </c:numRef>
          </c:val>
          <c:smooth val="0"/>
          <c:extLst>
            <c:ext xmlns:c16="http://schemas.microsoft.com/office/drawing/2014/chart" uri="{C3380CC4-5D6E-409C-BE32-E72D297353CC}">
              <c16:uniqueId val="{00000000-7D33-413D-A89E-D5B74275484B}"/>
            </c:ext>
          </c:extLst>
        </c:ser>
        <c:ser>
          <c:idx val="0"/>
          <c:order val="1"/>
          <c:tx>
            <c:strRef>
              <c:f>'T08'!$J$234</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'T08'!$K$233:$P$233</c:f>
            </c:multiLvlStrRef>
          </c:cat>
          <c:val>
            <c:numRef>
              <c:f>'T08'!$K$234:$P$234</c:f>
            </c:numRef>
          </c:val>
          <c:smooth val="0"/>
          <c:extLst>
            <c:ext xmlns:c16="http://schemas.microsoft.com/office/drawing/2014/chart" uri="{C3380CC4-5D6E-409C-BE32-E72D297353CC}">
              <c16:uniqueId val="{00000001-7D33-413D-A89E-D5B74275484B}"/>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10"/>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760852713560069"/>
          <c:y val="9.5657426469473755E-2"/>
          <c:w val="0.78641343586278489"/>
          <c:h val="0.80406905324422262"/>
        </c:manualLayout>
      </c:layout>
      <c:barChart>
        <c:barDir val="col"/>
        <c:grouping val="stacked"/>
        <c:varyColors val="0"/>
        <c:ser>
          <c:idx val="0"/>
          <c:order val="0"/>
          <c:tx>
            <c:strRef>
              <c:f>'T08'!$K$245</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'T08'!$L$243:$Q$243</c:f>
            </c:multiLvlStrRef>
          </c:cat>
          <c:val>
            <c:numRef>
              <c:f>'T08'!$L$245:$Q$245</c:f>
            </c:numRef>
          </c:val>
          <c:extLst>
            <c:ext xmlns:c16="http://schemas.microsoft.com/office/drawing/2014/chart" uri="{C3380CC4-5D6E-409C-BE32-E72D297353CC}">
              <c16:uniqueId val="{00000000-F42A-4D89-AA51-5001F09EC0A3}"/>
            </c:ext>
          </c:extLst>
        </c:ser>
        <c:ser>
          <c:idx val="1"/>
          <c:order val="1"/>
          <c:tx>
            <c:strRef>
              <c:f>'T08'!$K$244</c:f>
              <c:strCache>
                <c:ptCount val="1"/>
                <c:pt idx="0">
                  <c:v>ذكور</c:v>
                </c:pt>
              </c:strCache>
            </c:strRef>
          </c:tx>
          <c:spPr>
            <a:solidFill>
              <a:srgbClr val="817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'T08'!$L$243:$Q$243</c:f>
            </c:multiLvlStrRef>
          </c:cat>
          <c:val>
            <c:numRef>
              <c:f>'T08'!$L$244:$Q$244</c:f>
            </c:numRef>
          </c:val>
          <c:extLst>
            <c:ext xmlns:c16="http://schemas.microsoft.com/office/drawing/2014/chart" uri="{C3380CC4-5D6E-409C-BE32-E72D297353CC}">
              <c16:uniqueId val="{00000001-F42A-4D89-AA51-5001F09EC0A3}"/>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
          <c:y val="0.85706892275001911"/>
          <c:w val="0.16595035917155623"/>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31484113810199E-2"/>
          <c:y val="0.16954418546287292"/>
          <c:w val="0.95066851588618984"/>
          <c:h val="0.6296964285714286"/>
        </c:manualLayout>
      </c:layout>
      <c:barChart>
        <c:barDir val="col"/>
        <c:grouping val="clustered"/>
        <c:varyColors val="0"/>
        <c:dLbls>
          <c:showLegendKey val="0"/>
          <c:showVal val="0"/>
          <c:showCatName val="0"/>
          <c:showSerName val="0"/>
          <c:showPercent val="0"/>
          <c:showBubbleSize val="0"/>
        </c:dLbls>
        <c:gapWidth val="120"/>
        <c:overlap val="-10"/>
        <c:axId val="196150784"/>
        <c:axId val="196152704"/>
        <c:extLst>
          <c:ext xmlns:c15="http://schemas.microsoft.com/office/drawing/2012/chart" uri="{02D57815-91ED-43cb-92C2-25804820EDAC}">
            <c15:filteredBarSeries>
              <c15:ser>
                <c:idx val="0"/>
                <c:order val="0"/>
                <c:spPr>
                  <a:solidFill>
                    <a:srgbClr val="E2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'T10'!#REF!</c15:sqref>
                        </c15:formulaRef>
                      </c:ext>
                    </c:extLst>
                  </c:numRef>
                </c:val>
                <c:extLst>
                  <c:ext uri="{02D57815-91ED-43cb-92C2-25804820EDAC}">
                    <c15:filteredSeriesTitle>
                      <c15:tx>
                        <c:strRef>
                          <c:extLst>
                            <c:ext uri="{02D57815-91ED-43cb-92C2-25804820EDAC}">
                              <c15:formulaRef>
                                <c15:sqref>'T10'!#REF!</c15:sqref>
                              </c15:formulaRef>
                            </c:ext>
                          </c:extLst>
                          <c:strCache>
                            <c:ptCount val="1"/>
                            <c:pt idx="0">
                              <c:v>#REF!</c:v>
                            </c:pt>
                          </c:strCache>
                        </c:strRef>
                      </c15:tx>
                    </c15:filteredSeriesTitle>
                  </c:ext>
                  <c:ext uri="{02D57815-91ED-43cb-92C2-25804820EDAC}">
                    <c15:filteredCategoryTitle>
                      <c15:cat>
                        <c:multiLvlStrRef>
                          <c:extLst>
                            <c:ext uri="{02D57815-91ED-43cb-92C2-25804820EDAC}">
                              <c15:formulaRef>
                                <c15:sqref>'T10'!#REF!</c15:sqref>
                              </c15:formulaRef>
                            </c:ext>
                          </c:extLst>
                        </c:multiLvlStrRef>
                      </c15:cat>
                    </c15:filteredCategoryTitle>
                  </c:ext>
                  <c:ext xmlns:c16="http://schemas.microsoft.com/office/drawing/2014/chart" uri="{C3380CC4-5D6E-409C-BE32-E72D297353CC}">
                    <c16:uniqueId val="{00000000-1408-49D0-82A4-0BDD48F2447F}"/>
                  </c:ext>
                </c:extLst>
              </c15:ser>
            </c15:filteredBarSeries>
            <c15:filteredBarSeries>
              <c15:ser>
                <c:idx val="1"/>
                <c:order val="1"/>
                <c:spPr>
                  <a:solidFill>
                    <a:srgbClr val="008035"/>
                  </a:solidFill>
                  <a:ln>
                    <a:noFill/>
                  </a:ln>
                  <a:effectLst/>
                </c:spPr>
                <c:invertIfNegative val="0"/>
                <c:dLbls>
                  <c:dLbl>
                    <c:idx val="0"/>
                    <c:layout>
                      <c:manualLayout>
                        <c:x val="0"/>
                        <c:y val="-8.997409525764473E-4"/>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1408-49D0-82A4-0BDD48F2447F}"/>
                      </c:ext>
                    </c:extLst>
                  </c:dLbl>
                  <c:dLbl>
                    <c:idx val="1"/>
                    <c:layout>
                      <c:manualLayout>
                        <c:x val="0"/>
                        <c:y val="1.263125496935032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3-1408-49D0-82A4-0BDD48F2447F}"/>
                      </c:ext>
                    </c:extLst>
                  </c:dLbl>
                  <c:dLbl>
                    <c:idx val="2"/>
                    <c:layout>
                      <c:manualLayout>
                        <c:x val="0"/>
                        <c:y val="1.4067557516222485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4-1408-49D0-82A4-0BDD48F2447F}"/>
                      </c:ext>
                    </c:extLst>
                  </c:dLbl>
                  <c:dLbl>
                    <c:idx val="3"/>
                    <c:layout>
                      <c:manualLayout>
                        <c:x val="0"/>
                        <c:y val="1.511904761904761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6F7C-4D04-B22B-82432B9ACBE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'T10'!#REF!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'T10'!#REF!</c15:sqref>
                              </c15:formulaRef>
                            </c:ext>
                          </c:extLst>
                        </c:multiLvlStrRef>
                      </c15:cat>
                    </c15:filteredCategoryTitle>
                  </c:ext>
                  <c:ext xmlns:c16="http://schemas.microsoft.com/office/drawing/2014/chart" uri="{C3380CC4-5D6E-409C-BE32-E72D297353CC}">
                    <c16:uniqueId val="{00000005-1408-49D0-82A4-0BDD48F2447F}"/>
                  </c:ext>
                </c:extLst>
              </c15:ser>
            </c15:filteredBarSeries>
            <c15:filteredBarSeries>
              <c15:ser>
                <c:idx val="4"/>
                <c:order val="2"/>
                <c:spPr>
                  <a:solidFill>
                    <a:srgbClr val="D9DADB"/>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xmlns:c15="http://schemas.microsoft.com/office/drawing/2012/chart">
                      <c:ext xmlns:c16="http://schemas.microsoft.com/office/drawing/2014/chart" uri="{C3380CC4-5D6E-409C-BE32-E72D297353CC}">
                        <c16:uniqueId val="{00000000-CFB4-4EDC-88E1-2909172B3453}"/>
                      </c:ext>
                    </c:extLst>
                  </c:dLbl>
                  <c:dLbl>
                    <c:idx val="1"/>
                    <c:layout>
                      <c:manualLayout>
                        <c:x val="7.4883660605185395E-8"/>
                        <c:y val="1.328021248339963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manualLayout>
                            <c:w val="3.5777466128622565E-2"/>
                            <c:h val="6.4834206481161963E-2"/>
                          </c:manualLayout>
                        </c15:layout>
                      </c:ext>
                      <c:ext xmlns:c16="http://schemas.microsoft.com/office/drawing/2014/chart" uri="{C3380CC4-5D6E-409C-BE32-E72D297353CC}">
                        <c16:uniqueId val="{00000012-1408-49D0-82A4-0BDD48F2447F}"/>
                      </c:ext>
                    </c:extLst>
                  </c:dLbl>
                  <c:dLbl>
                    <c:idx val="2"/>
                    <c:layout>
                      <c:manualLayout>
                        <c:x val="-1.3948168744271079E-16"/>
                        <c:y val="2.124833997343957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'T10'!#REF!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'T10'!#REF!</c15:sqref>
                              </c15:formulaRef>
                            </c:ext>
                          </c:extLst>
                        </c:multiLvlStrRef>
                      </c15:cat>
                    </c15:filteredCategoryTitle>
                  </c:ext>
                  <c:ext xmlns:c16="http://schemas.microsoft.com/office/drawing/2014/chart" uri="{C3380CC4-5D6E-409C-BE32-E72D297353CC}">
                    <c16:uniqueId val="{00000014-1408-49D0-82A4-0BDD48F2447F}"/>
                  </c:ext>
                </c:extLst>
              </c15:ser>
            </c15:filteredBarSeries>
            <c15:filteredBarSeries>
              <c15:ser>
                <c:idx val="2"/>
                <c:order val="3"/>
                <c:spPr>
                  <a:solidFill>
                    <a:srgbClr val="99154C"/>
                  </a:solidFill>
                  <a:ln>
                    <a:noFill/>
                  </a:ln>
                  <a:effectLst/>
                </c:spPr>
                <c:invertIfNegative val="0"/>
                <c:dLbls>
                  <c:dLbl>
                    <c:idx val="0"/>
                    <c:layout>
                      <c:manualLayout>
                        <c:x val="1.7481459677353415E-4"/>
                        <c:y val="1.7441500594184686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7-1408-49D0-82A4-0BDD48F2447F}"/>
                      </c:ext>
                    </c:extLst>
                  </c:dLbl>
                  <c:dLbl>
                    <c:idx val="1"/>
                    <c:layout>
                      <c:manualLayout>
                        <c:x val="-7.6150037580680326E-17"/>
                        <c:y val="1.3098395273880667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1408-49D0-82A4-0BDD48F2447F}"/>
                      </c:ext>
                    </c:extLst>
                  </c:dLbl>
                  <c:dLbl>
                    <c:idx val="2"/>
                    <c:layout>
                      <c:manualLayout>
                        <c:x val="-1.9020286015651437E-3"/>
                        <c:y val="1.069327246146348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'T10'!#REF!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'T10'!#REF!</c15:sqref>
                              </c15:formulaRef>
                            </c:ext>
                          </c:extLst>
                        </c:multiLvlStrRef>
                      </c15:cat>
                    </c15:filteredCategoryTitle>
                  </c:ext>
                  <c:ext xmlns:c16="http://schemas.microsoft.com/office/drawing/2014/chart" uri="{C3380CC4-5D6E-409C-BE32-E72D297353CC}">
                    <c16:uniqueId val="{0000000A-1408-49D0-82A4-0BDD48F2447F}"/>
                  </c:ext>
                </c:extLst>
              </c15:ser>
            </c15:filteredBarSeries>
            <c15:filteredBarSeries>
              <c15:ser>
                <c:idx val="3"/>
                <c:order val="4"/>
                <c:spPr>
                  <a:solidFill>
                    <a:srgbClr val="00B1E6"/>
                  </a:solidFill>
                  <a:ln>
                    <a:noFill/>
                  </a:ln>
                  <a:effectLst/>
                </c:spPr>
                <c:invertIfNegative val="0"/>
                <c:dLbls>
                  <c:dLbl>
                    <c:idx val="0"/>
                    <c:layout>
                      <c:manualLayout>
                        <c:x val="-7.6150037580680326E-17"/>
                        <c:y val="1.6005540024109362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1408-49D0-82A4-0BDD48F2447F}"/>
                      </c:ext>
                    </c:extLst>
                  </c:dLbl>
                  <c:dLbl>
                    <c:idx val="1"/>
                    <c:layout>
                      <c:manualLayout>
                        <c:x val="-7.6150037580680326E-17"/>
                        <c:y val="1.9846623406601861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1408-49D0-82A4-0BDD48F2447F}"/>
                      </c:ext>
                    </c:extLst>
                  </c:dLbl>
                  <c:dLbl>
                    <c:idx val="2"/>
                    <c:layout>
                      <c:manualLayout>
                        <c:x val="-1.5230007516136065E-16"/>
                        <c:y val="2.3220908461360816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'T10'!#REF!</c15:sqref>
                        </c15:formulaRef>
                      </c:ext>
                    </c:extLst>
                  </c:numRef>
                </c:val>
                <c:extLst xmlns:c15="http://schemas.microsoft.com/office/drawing/2012/chart">
                  <c:ext xmlns:c15="http://schemas.microsoft.com/office/drawing/2012/chart" uri="{02D57815-91ED-43cb-92C2-25804820EDAC}">
                    <c15:filteredSeriesTitle>
                      <c15:tx>
                        <c:strRef>
                          <c:extLst>
                            <c:ext uri="{02D57815-91ED-43cb-92C2-25804820EDAC}">
                              <c15:formulaRef>
                                <c15:sqref>'T10'!#REF!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'T10'!#REF!</c15:sqref>
                              </c15:formulaRef>
                            </c:ext>
                          </c:extLst>
                        </c:multiLvlStrRef>
                      </c15:cat>
                    </c15:filteredCategoryTitle>
                  </c:ext>
                  <c:ext xmlns:c16="http://schemas.microsoft.com/office/drawing/2014/chart" uri="{C3380CC4-5D6E-409C-BE32-E72D297353CC}">
                    <c16:uniqueId val="{0000000F-1408-49D0-82A4-0BDD48F2447F}"/>
                  </c:ext>
                </c:extLst>
              </c15:ser>
            </c15:filteredBarSeries>
          </c:ext>
        </c:extLst>
      </c:barChart>
      <c:catAx>
        <c:axId val="196150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7357571034804"/>
              <c:y val="0.917153968253968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96152704"/>
        <c:crosses val="autoZero"/>
        <c:auto val="1"/>
        <c:lblAlgn val="ctr"/>
        <c:lblOffset val="100"/>
        <c:noMultiLvlLbl val="0"/>
      </c:catAx>
      <c:valAx>
        <c:axId val="196152704"/>
        <c:scaling>
          <c:orientation val="minMax"/>
          <c:max val="12"/>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endParaRPr lang="en-US" sz="1000"/>
              </a:p>
              <a:p>
                <a:pPr>
                  <a:defRPr/>
                </a:pPr>
                <a:r>
                  <a:rPr lang="ar-OM" sz="1000"/>
                  <a:t>(000)</a:t>
                </a:r>
                <a:endParaRPr lang="en-US" sz="1000"/>
              </a:p>
            </c:rich>
          </c:tx>
          <c:layout>
            <c:manualLayout>
              <c:xMode val="edge"/>
              <c:yMode val="edge"/>
              <c:x val="1.9510219302627817E-2"/>
              <c:y val="1.113888888888889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150784"/>
        <c:crosses val="autoZero"/>
        <c:crossBetween val="between"/>
        <c:majorUnit val="2"/>
      </c:valAx>
      <c:spPr>
        <a:noFill/>
        <a:ln>
          <a:noFill/>
        </a:ln>
        <a:effectLst/>
      </c:spPr>
    </c:plotArea>
    <c:legend>
      <c:legendPos val="b"/>
      <c:layout>
        <c:manualLayout>
          <c:xMode val="edge"/>
          <c:yMode val="edge"/>
          <c:x val="0.18262237479155161"/>
          <c:y val="3.7571825396825395E-2"/>
          <c:w val="0.78679006428575271"/>
          <c:h val="6.1021428571428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35695538057741E-2"/>
          <c:y val="9.854184893554975E-2"/>
          <c:w val="0.87636482939632532"/>
          <c:h val="0.64472878390201216"/>
        </c:manualLayout>
      </c:layout>
      <c:barChart>
        <c:barDir val="col"/>
        <c:grouping val="clustered"/>
        <c:varyColors val="0"/>
        <c:ser>
          <c:idx val="0"/>
          <c:order val="1"/>
          <c:tx>
            <c:strRef>
              <c:f>'T11'!$L$2</c:f>
              <c:strCache>
                <c:ptCount val="1"/>
                <c:pt idx="0">
                  <c:v>إجمالي المدرسين</c:v>
                </c:pt>
              </c:strCache>
            </c:strRef>
          </c:tx>
          <c:spPr>
            <a:solidFill>
              <a:srgbClr val="817E56"/>
            </a:solidFill>
            <a:ln>
              <a:noFill/>
            </a:ln>
            <a:effectLst/>
          </c:spPr>
          <c:invertIfNegative val="0"/>
          <c:cat>
            <c:multiLvlStrRef>
              <c:f>'T11'!$K$3:$K$7</c:f>
            </c:multiLvlStrRef>
          </c:cat>
          <c:val>
            <c:numRef>
              <c:f>'T11'!$L$3:$L$7</c:f>
            </c:numRef>
          </c:val>
          <c:extLst>
            <c:ext xmlns:c16="http://schemas.microsoft.com/office/drawing/2014/chart" uri="{C3380CC4-5D6E-409C-BE32-E72D297353CC}">
              <c16:uniqueId val="{00000000-AE3B-43D5-87D4-BE9AAFF89216}"/>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'T11'!$M$2</c:f>
              <c:strCache>
                <c:ptCount val="1"/>
                <c:pt idx="0">
                  <c:v>معدل النمو السنوي</c:v>
                </c:pt>
              </c:strCache>
            </c:strRef>
          </c:tx>
          <c:spPr>
            <a:ln w="28575" cap="rnd">
              <a:solidFill>
                <a:srgbClr val="DCD8BE"/>
              </a:solidFill>
              <a:round/>
            </a:ln>
            <a:effectLst/>
          </c:spPr>
          <c:marker>
            <c:symbol val="none"/>
          </c:marker>
          <c:dLbls>
            <c:dLbl>
              <c:idx val="0"/>
              <c:layout>
                <c:manualLayout>
                  <c:x val="-4.3173665791776027E-2"/>
                  <c:y val="-8.2303149606299211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3B-43D5-87D4-BE9AAFF89216}"/>
                </c:ext>
              </c:extLst>
            </c:dLbl>
            <c:dLbl>
              <c:idx val="1"/>
              <c:layout>
                <c:manualLayout>
                  <c:x val="-4.5500000000000054E-2"/>
                  <c:y val="-9.6192038495188106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3B-43D5-87D4-BE9AAFF89216}"/>
                </c:ext>
              </c:extLst>
            </c:dLbl>
            <c:dLbl>
              <c:idx val="2"/>
              <c:layout>
                <c:manualLayout>
                  <c:x val="-4.6271301976823449E-2"/>
                  <c:y val="-5.73031496062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3B-43D5-87D4-BE9AAFF89216}"/>
                </c:ext>
              </c:extLst>
            </c:dLbl>
            <c:dLbl>
              <c:idx val="3"/>
              <c:layout>
                <c:manualLayout>
                  <c:x val="-4.713888888888889E-2"/>
                  <c:y val="9.547462817147855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3B-43D5-87D4-BE9AAFF89216}"/>
                </c:ext>
              </c:extLst>
            </c:dLbl>
            <c:dLbl>
              <c:idx val="4"/>
              <c:layout>
                <c:manualLayout>
                  <c:x val="-5.1288772952460697E-2"/>
                  <c:y val="-5.7303149606299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3B-43D5-87D4-BE9AAFF8921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'T03'!$J$4:$J$8</c:f>
            </c:multiLvlStrRef>
          </c:cat>
          <c:val>
            <c:numRef>
              <c:f>'T11'!$M$3:$M$7</c:f>
            </c:numRef>
          </c:val>
          <c:smooth val="0"/>
          <c:extLst>
            <c:ext xmlns:c16="http://schemas.microsoft.com/office/drawing/2014/chart" uri="{C3380CC4-5D6E-409C-BE32-E72D297353CC}">
              <c16:uniqueId val="{00000006-AE3B-43D5-87D4-BE9AAFF89216}"/>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6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1331933508311458"/>
              <c:y val="2.691309419655876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10"/>
      </c:valAx>
      <c:valAx>
        <c:axId val="203802991"/>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2423447069139E-3"/>
          <c:y val="0.90335593467483233"/>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'T11'!$Q$16</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'T11'!$Q$17:$Q$21</c:f>
            </c:numRef>
          </c:val>
          <c:smooth val="0"/>
          <c:extLst>
            <c:ext xmlns:c15="http://schemas.microsoft.com/office/drawing/2012/chart" uri="{02D57815-91ED-43cb-92C2-25804820EDAC}">
              <c15:filteredCategoryTitle>
                <c15:cat>
                  <c:multiLvlStrRef>
                    <c:extLst>
                      <c:ext uri="{02D57815-91ED-43cb-92C2-25804820EDAC}">
                        <c15:formulaRef>
                          <c15:sqref>'T11'!$K$17:$K$21</c15:sqref>
                        </c15:formulaRef>
                      </c:ext>
                    </c:extLst>
                  </c:multiLvlStrRef>
                </c15:cat>
              </c15:filteredCategoryTitle>
            </c:ext>
            <c:ext xmlns:c16="http://schemas.microsoft.com/office/drawing/2014/chart" uri="{C3380CC4-5D6E-409C-BE32-E72D297353CC}">
              <c16:uniqueId val="{00000000-684E-44E6-8DCE-FBDB5E47E107}"/>
            </c:ext>
          </c:extLst>
        </c:ser>
        <c:ser>
          <c:idx val="4"/>
          <c:order val="1"/>
          <c:tx>
            <c:strRef>
              <c:f>'T11'!$P$16</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'T11'!$P$17:$P$21</c:f>
            </c:numRef>
          </c:val>
          <c:smooth val="0"/>
          <c:extLst>
            <c:ext xmlns:c15="http://schemas.microsoft.com/office/drawing/2012/chart" uri="{02D57815-91ED-43cb-92C2-25804820EDAC}">
              <c15:filteredCategoryTitle>
                <c15:cat>
                  <c:multiLvlStrRef>
                    <c:extLst>
                      <c:ext uri="{02D57815-91ED-43cb-92C2-25804820EDAC}">
                        <c15:formulaRef>
                          <c15:sqref>'T11'!$K$17:$K$21</c15:sqref>
                        </c15:formulaRef>
                      </c:ext>
                    </c:extLst>
                  </c:multiLvlStrRef>
                </c15:cat>
              </c15:filteredCategoryTitle>
            </c:ext>
            <c:ext xmlns:c16="http://schemas.microsoft.com/office/drawing/2014/chart" uri="{C3380CC4-5D6E-409C-BE32-E72D297353CC}">
              <c16:uniqueId val="{00000001-684E-44E6-8DCE-FBDB5E47E107}"/>
            </c:ext>
          </c:extLst>
        </c:ser>
        <c:ser>
          <c:idx val="3"/>
          <c:order val="2"/>
          <c:tx>
            <c:strRef>
              <c:f>'T11'!$O$16</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'T11'!$O$17:$O$21</c:f>
            </c:numRef>
          </c:val>
          <c:smooth val="0"/>
          <c:extLst>
            <c:ext xmlns:c15="http://schemas.microsoft.com/office/drawing/2012/chart" uri="{02D57815-91ED-43cb-92C2-25804820EDAC}">
              <c15:filteredCategoryTitle>
                <c15:cat>
                  <c:multiLvlStrRef>
                    <c:extLst>
                      <c:ext uri="{02D57815-91ED-43cb-92C2-25804820EDAC}">
                        <c15:formulaRef>
                          <c15:sqref>'T11'!$K$17:$K$21</c15:sqref>
                        </c15:formulaRef>
                      </c:ext>
                    </c:extLst>
                  </c:multiLvlStrRef>
                </c15:cat>
              </c15:filteredCategoryTitle>
            </c:ext>
            <c:ext xmlns:c16="http://schemas.microsoft.com/office/drawing/2014/chart" uri="{C3380CC4-5D6E-409C-BE32-E72D297353CC}">
              <c16:uniqueId val="{00000002-684E-44E6-8DCE-FBDB5E47E107}"/>
            </c:ext>
          </c:extLst>
        </c:ser>
        <c:ser>
          <c:idx val="2"/>
          <c:order val="3"/>
          <c:tx>
            <c:strRef>
              <c:f>'T11'!$N$16</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chemeClr val="accent3"/>
                </a:solidFill>
              </a:ln>
              <a:effectLst/>
            </c:spPr>
          </c:marker>
          <c:val>
            <c:numRef>
              <c:f>'T11'!$N$17:$N$21</c:f>
            </c:numRef>
          </c:val>
          <c:smooth val="0"/>
          <c:extLst>
            <c:ext xmlns:c15="http://schemas.microsoft.com/office/drawing/2012/chart" uri="{02D57815-91ED-43cb-92C2-25804820EDAC}">
              <c15:filteredCategoryTitle>
                <c15:cat>
                  <c:multiLvlStrRef>
                    <c:extLst>
                      <c:ext uri="{02D57815-91ED-43cb-92C2-25804820EDAC}">
                        <c15:formulaRef>
                          <c15:sqref>'T11'!$K$17:$K$21</c15:sqref>
                        </c15:formulaRef>
                      </c:ext>
                    </c:extLst>
                  </c:multiLvlStrRef>
                </c15:cat>
              </c15:filteredCategoryTitle>
            </c:ext>
            <c:ext xmlns:c16="http://schemas.microsoft.com/office/drawing/2014/chart" uri="{C3380CC4-5D6E-409C-BE32-E72D297353CC}">
              <c16:uniqueId val="{00000003-684E-44E6-8DCE-FBDB5E47E107}"/>
            </c:ext>
          </c:extLst>
        </c:ser>
        <c:ser>
          <c:idx val="1"/>
          <c:order val="4"/>
          <c:tx>
            <c:strRef>
              <c:f>'T11'!$M$16</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'T11'!$M$17:$M$21</c:f>
            </c:numRef>
          </c:val>
          <c:smooth val="0"/>
          <c:extLst>
            <c:ext xmlns:c15="http://schemas.microsoft.com/office/drawing/2012/chart" uri="{02D57815-91ED-43cb-92C2-25804820EDAC}">
              <c15:filteredCategoryTitle>
                <c15:cat>
                  <c:multiLvlStrRef>
                    <c:extLst>
                      <c:ext uri="{02D57815-91ED-43cb-92C2-25804820EDAC}">
                        <c15:formulaRef>
                          <c15:sqref>'T11'!$K$17:$K$21</c15:sqref>
                        </c15:formulaRef>
                      </c:ext>
                    </c:extLst>
                  </c:multiLvlStrRef>
                </c15:cat>
              </c15:filteredCategoryTitle>
            </c:ext>
            <c:ext xmlns:c16="http://schemas.microsoft.com/office/drawing/2014/chart" uri="{C3380CC4-5D6E-409C-BE32-E72D297353CC}">
              <c16:uniqueId val="{00000004-684E-44E6-8DCE-FBDB5E47E107}"/>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max val="4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1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
          <c:y val="9.5657426469473755E-2"/>
          <c:w val="0.93373415296482754"/>
          <c:h val="0.72895171012098992"/>
        </c:manualLayout>
      </c:layout>
      <c:barChart>
        <c:barDir val="col"/>
        <c:grouping val="stacked"/>
        <c:varyColors val="0"/>
        <c:ser>
          <c:idx val="0"/>
          <c:order val="0"/>
          <c:tx>
            <c:strRef>
              <c:f>'T11'!$J$29</c:f>
              <c:strCache>
                <c:ptCount val="1"/>
                <c:pt idx="0">
                  <c:v>خاص</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'T11'!$K$26:$P$26</c:f>
            </c:multiLvlStrRef>
          </c:cat>
          <c:val>
            <c:numRef>
              <c:f>'T11'!$K$29:$P$29</c:f>
            </c:numRef>
          </c:val>
          <c:extLst>
            <c:ext xmlns:c16="http://schemas.microsoft.com/office/drawing/2014/chart" uri="{C3380CC4-5D6E-409C-BE32-E72D297353CC}">
              <c16:uniqueId val="{00000000-9996-4959-80FE-EF556EE57E30}"/>
            </c:ext>
          </c:extLst>
        </c:ser>
        <c:ser>
          <c:idx val="1"/>
          <c:order val="1"/>
          <c:tx>
            <c:strRef>
              <c:f>'T11'!$J$28</c:f>
              <c:strCache>
                <c:ptCount val="1"/>
                <c:pt idx="0">
                  <c:v>حكومي</c:v>
                </c:pt>
              </c:strCache>
            </c:strRef>
          </c:tx>
          <c:spPr>
            <a:solidFill>
              <a:srgbClr val="817E59"/>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9996-4959-80FE-EF556EE57E3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'T11'!$K$26:$P$26</c:f>
            </c:multiLvlStrRef>
          </c:cat>
          <c:val>
            <c:numRef>
              <c:f>'T11'!$K$28:$P$28</c:f>
            </c:numRef>
          </c:val>
          <c:extLst>
            <c:ext xmlns:c16="http://schemas.microsoft.com/office/drawing/2014/chart" uri="{C3380CC4-5D6E-409C-BE32-E72D297353CC}">
              <c16:uniqueId val="{00000002-9996-4959-80FE-EF556EE57E30}"/>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0900809945895256"/>
              <c:y val="4.181174750961239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37949713027196175"/>
          <c:y val="0.93688109981845391"/>
          <c:w val="0.19347059304429537"/>
          <c:h val="6.31189001815459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35826338539366"/>
          <c:y val="0.11620370370370373"/>
          <c:w val="0.75888083296518627"/>
          <c:h val="0.79840587634878979"/>
        </c:manualLayout>
      </c:layout>
      <c:pieChart>
        <c:varyColors val="1"/>
        <c:ser>
          <c:idx val="0"/>
          <c:order val="0"/>
          <c:tx>
            <c:strRef>
              <c:f>'T11'!$L$33:$Q$33</c:f>
              <c:strCache>
                <c:ptCount val="6"/>
                <c:pt idx="0">
                  <c:v>الإمارات</c:v>
                </c:pt>
                <c:pt idx="1">
                  <c:v>البحرين</c:v>
                </c:pt>
                <c:pt idx="2">
                  <c:v>السعودية</c:v>
                </c:pt>
                <c:pt idx="3">
                  <c:v>عمان</c:v>
                </c:pt>
                <c:pt idx="4">
                  <c:v>قطر</c:v>
                </c:pt>
                <c:pt idx="5">
                  <c:v>الكويت</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DFCE-4D49-B2D9-04B0688A62E3}"/>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DFCE-4D49-B2D9-04B0688A62E3}"/>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DFCE-4D49-B2D9-04B0688A62E3}"/>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DFCE-4D49-B2D9-04B0688A62E3}"/>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DFCE-4D49-B2D9-04B0688A62E3}"/>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DFCE-4D49-B2D9-04B0688A62E3}"/>
              </c:ext>
            </c:extLst>
          </c:dPt>
          <c:dLbls>
            <c:dLbl>
              <c:idx val="1"/>
              <c:layout>
                <c:manualLayout>
                  <c:x val="4.2471176251483257E-2"/>
                  <c:y val="2.949693788276465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CE-4D49-B2D9-04B0688A62E3}"/>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CE-4D49-B2D9-04B0688A62E3}"/>
                </c:ext>
              </c:extLst>
            </c:dLbl>
            <c:dLbl>
              <c:idx val="4"/>
              <c:layout>
                <c:manualLayout>
                  <c:x val="0.13625927193883372"/>
                  <c:y val="1.386811023622047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CE-4D49-B2D9-04B0688A62E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'T06'!$W$35:$AB$35</c:f>
            </c:multiLvlStrRef>
          </c:cat>
          <c:val>
            <c:numRef>
              <c:f>'T11'!$L$34:$Q$34</c:f>
            </c:numRef>
          </c:val>
          <c:extLst>
            <c:ext xmlns:c16="http://schemas.microsoft.com/office/drawing/2014/chart" uri="{C3380CC4-5D6E-409C-BE32-E72D297353CC}">
              <c16:uniqueId val="{0000000C-DFCE-4D49-B2D9-04B0688A62E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35826338539366"/>
          <c:y val="0.11620370370370373"/>
          <c:w val="0.75888083296518627"/>
          <c:h val="0.79840587634878979"/>
        </c:manualLayout>
      </c:layout>
      <c:pieChart>
        <c:varyColors val="1"/>
        <c:ser>
          <c:idx val="0"/>
          <c:order val="0"/>
          <c:tx>
            <c:strRef>
              <c:f>'T11'!$L$35:$Q$35</c:f>
              <c:strCache>
                <c:ptCount val="6"/>
                <c:pt idx="0">
                  <c:v>9.2</c:v>
                </c:pt>
                <c:pt idx="2">
                  <c:v>55.5</c:v>
                </c:pt>
                <c:pt idx="3">
                  <c:v>0.6</c:v>
                </c:pt>
                <c:pt idx="4">
                  <c:v>4.4</c:v>
                </c:pt>
                <c:pt idx="5">
                  <c:v>30.3</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1166-42B7-8FD3-F0D55E04DFDC}"/>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1166-42B7-8FD3-F0D55E04DFDC}"/>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1166-42B7-8FD3-F0D55E04DFDC}"/>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1166-42B7-8FD3-F0D55E04DFDC}"/>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1166-42B7-8FD3-F0D55E04DFDC}"/>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1166-42B7-8FD3-F0D55E04DFDC}"/>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66-42B7-8FD3-F0D55E04DFDC}"/>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66-42B7-8FD3-F0D55E04DFDC}"/>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1166-42B7-8FD3-F0D55E04DFDC}"/>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166-42B7-8FD3-F0D55E04DFD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'T11'!$L$33:$Q$33</c:f>
            </c:multiLvlStrRef>
          </c:cat>
          <c:val>
            <c:numRef>
              <c:f>'T11'!$L$35:$Q$35</c:f>
            </c:numRef>
          </c:val>
          <c:extLst>
            <c:ext xmlns:c16="http://schemas.microsoft.com/office/drawing/2014/chart" uri="{C3380CC4-5D6E-409C-BE32-E72D297353CC}">
              <c16:uniqueId val="{0000000C-1166-42B7-8FD3-F0D55E04DFD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997995042286384"/>
          <c:w val="0.89999982675432899"/>
          <c:h val="8.53904199475065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'T11'!$K$36</c:f>
              <c:strCache>
                <c:ptCount val="1"/>
                <c:pt idx="0">
                  <c:v>خاص</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8241-4C0E-9683-37CA2441421D}"/>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8241-4C0E-9683-37CA2441421D}"/>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8241-4C0E-9683-37CA2441421D}"/>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8241-4C0E-9683-37CA2441421D}"/>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8241-4C0E-9683-37CA2441421D}"/>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8241-4C0E-9683-37CA2441421D}"/>
              </c:ext>
            </c:extLst>
          </c:dPt>
          <c:dLbls>
            <c:dLbl>
              <c:idx val="1"/>
              <c:layout>
                <c:manualLayout>
                  <c:x val="-0.16874994586072789"/>
                  <c:y val="-2.9104695246427955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41-4C0E-9683-37CA2441421D}"/>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41-4C0E-9683-37CA2441421D}"/>
                </c:ext>
              </c:extLst>
            </c:dLbl>
            <c:dLbl>
              <c:idx val="3"/>
              <c:layout>
                <c:manualLayout>
                  <c:x val="9.7787826026697139E-2"/>
                  <c:y val="4.0485199766695831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41-4C0E-9683-37CA2441421D}"/>
                </c:ext>
              </c:extLst>
            </c:dLbl>
            <c:dLbl>
              <c:idx val="4"/>
              <c:layout>
                <c:manualLayout>
                  <c:x val="0.1029006522699514"/>
                  <c:y val="6.94236657917760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41-4C0E-9683-37CA2441421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'T06'!$W$35:$AB$35</c:f>
            </c:multiLvlStrRef>
          </c:cat>
          <c:val>
            <c:numRef>
              <c:f>'T11'!$L$36:$Q$36</c:f>
            </c:numRef>
          </c:val>
          <c:extLst>
            <c:ext xmlns:c16="http://schemas.microsoft.com/office/drawing/2014/chart" uri="{C3380CC4-5D6E-409C-BE32-E72D297353CC}">
              <c16:uniqueId val="{0000000C-8241-4C0E-9683-37CA2441421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37037037037039E-2"/>
          <c:y val="0.18351666666666666"/>
          <c:w val="0.93995925925925905"/>
          <c:h val="0.61290873015873015"/>
        </c:manualLayout>
      </c:layout>
      <c:barChart>
        <c:barDir val="col"/>
        <c:grouping val="clustered"/>
        <c:varyColors val="0"/>
        <c:ser>
          <c:idx val="0"/>
          <c:order val="0"/>
          <c:spPr>
            <a:solidFill>
              <a:srgbClr val="9D8E59"/>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'T02'!$O$3:$O$5</c:f>
            </c:numRef>
          </c:val>
          <c:extLst>
            <c:ext xmlns:c15="http://schemas.microsoft.com/office/drawing/2012/chart" uri="{02D57815-91ED-43cb-92C2-25804820EDAC}">
              <c15:filteredCategoryTitle>
                <c15:cat>
                  <c:multiLvlStrRef>
                    <c:extLst>
                      <c:ext uri="{02D57815-91ED-43cb-92C2-25804820EDAC}">
                        <c15:formulaRef>
                          <c15:sqref>'T02'!$N$3:$N$5</c15:sqref>
                        </c15:formulaRef>
                      </c:ext>
                    </c:extLst>
                  </c:multiLvlStrRef>
                </c15:cat>
              </c15:filteredCategoryTitle>
            </c:ext>
            <c:ext xmlns:c16="http://schemas.microsoft.com/office/drawing/2014/chart" uri="{C3380CC4-5D6E-409C-BE32-E72D297353CC}">
              <c16:uniqueId val="{00000000-2113-4C08-B1D8-F70AE39DABDB}"/>
            </c:ext>
          </c:extLst>
        </c:ser>
        <c:dLbls>
          <c:showLegendKey val="0"/>
          <c:showVal val="0"/>
          <c:showCatName val="0"/>
          <c:showSerName val="0"/>
          <c:showPercent val="0"/>
          <c:showBubbleSize val="0"/>
        </c:dLbls>
        <c:gapWidth val="219"/>
        <c:overlap val="-27"/>
        <c:axId val="160385280"/>
        <c:axId val="160395648"/>
      </c:barChart>
      <c:catAx>
        <c:axId val="160385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576759259259257"/>
              <c:y val="0.91915436507936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0395648"/>
        <c:crosses val="autoZero"/>
        <c:auto val="1"/>
        <c:lblAlgn val="ctr"/>
        <c:lblOffset val="100"/>
        <c:noMultiLvlLbl val="0"/>
      </c:catAx>
      <c:valAx>
        <c:axId val="160395648"/>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r>
                  <a:rPr lang="ar-OM" sz="1000"/>
                  <a:t>عدد</a:t>
                </a:r>
                <a:r>
                  <a:rPr lang="ar-OM" sz="1000" baseline="0"/>
                  <a:t> </a:t>
                </a:r>
                <a:r>
                  <a:rPr lang="en-US" sz="1000" baseline="0"/>
                  <a:t>No.</a:t>
                </a:r>
                <a:endParaRPr lang="ar-OM" sz="1000"/>
              </a:p>
              <a:p>
                <a:pPr rtl="1">
                  <a:defRPr/>
                </a:pPr>
                <a:r>
                  <a:rPr lang="en-US" sz="1000"/>
                  <a:t>(000)</a:t>
                </a:r>
              </a:p>
            </c:rich>
          </c:tx>
          <c:layout>
            <c:manualLayout>
              <c:xMode val="edge"/>
              <c:yMode val="edge"/>
              <c:x val="1.5646666666666666E-2"/>
              <c:y val="2.9023809523809527E-3"/>
            </c:manualLayout>
          </c:layout>
          <c:overlay val="0"/>
          <c:spPr>
            <a:noFill/>
            <a:ln>
              <a:noFill/>
            </a:ln>
            <a:effectLst/>
          </c:spPr>
          <c:txPr>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385280"/>
        <c:crosses val="autoZero"/>
        <c:crossBetween val="between"/>
        <c:majorUnit val="100"/>
      </c:valAx>
      <c:spPr>
        <a:noFill/>
        <a:ln>
          <a:noFill/>
        </a:ln>
        <a:effectLst/>
      </c:spPr>
    </c:plotArea>
    <c:plotVisOnly val="1"/>
    <c:dispBlanksAs val="gap"/>
    <c:showDLblsOverMax val="0"/>
  </c:chart>
  <c:spPr>
    <a:noFill/>
    <a:ln w="9525" cap="flat" cmpd="sng" algn="ctr">
      <a:noFill/>
      <a:round/>
    </a:ln>
    <a:effectLst/>
  </c:spPr>
  <c:txPr>
    <a:bodyPr/>
    <a:lstStyle/>
    <a:p>
      <a:pPr>
        <a:defRPr>
          <a:latin typeface="+mn-lt"/>
        </a:defRPr>
      </a:pPr>
      <a:endParaRPr lang="en-US"/>
    </a:p>
  </c:txPr>
  <c:printSettings>
    <c:headerFooter/>
    <c:pageMargins b="0.5" l="0.5" r="0.5" t="0.5"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'T11'!$K$54</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'T11'!$L$52:$Q$52</c:f>
            </c:multiLvlStrRef>
          </c:cat>
          <c:val>
            <c:numRef>
              <c:f>'T11'!$L$54:$Q$54</c:f>
            </c:numRef>
          </c:val>
          <c:smooth val="0"/>
          <c:extLst>
            <c:ext xmlns:c16="http://schemas.microsoft.com/office/drawing/2014/chart" uri="{C3380CC4-5D6E-409C-BE32-E72D297353CC}">
              <c16:uniqueId val="{00000000-6273-4FF3-8F46-4990C54B8701}"/>
            </c:ext>
          </c:extLst>
        </c:ser>
        <c:ser>
          <c:idx val="0"/>
          <c:order val="1"/>
          <c:tx>
            <c:strRef>
              <c:f>'T11'!$K$53</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'T11'!$L$52:$Q$52</c:f>
            </c:multiLvlStrRef>
          </c:cat>
          <c:val>
            <c:numRef>
              <c:f>'T11'!$L$53:$Q$53</c:f>
            </c:numRef>
          </c:val>
          <c:smooth val="0"/>
          <c:extLst>
            <c:ext xmlns:c16="http://schemas.microsoft.com/office/drawing/2014/chart" uri="{C3380CC4-5D6E-409C-BE32-E72D297353CC}">
              <c16:uniqueId val="{00000001-6273-4FF3-8F46-4990C54B8701}"/>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max val="14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20"/>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760852713560069"/>
          <c:y val="9.5657426469473755E-2"/>
          <c:w val="0.78641343586278489"/>
          <c:h val="0.80406905324422262"/>
        </c:manualLayout>
      </c:layout>
      <c:barChart>
        <c:barDir val="col"/>
        <c:grouping val="stacked"/>
        <c:varyColors val="0"/>
        <c:ser>
          <c:idx val="0"/>
          <c:order val="0"/>
          <c:tx>
            <c:strRef>
              <c:f>'T11'!$J$60</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'T11'!$K$58:$P$58</c:f>
            </c:multiLvlStrRef>
          </c:cat>
          <c:val>
            <c:numRef>
              <c:f>'T11'!$K$60:$P$60</c:f>
            </c:numRef>
          </c:val>
          <c:extLst>
            <c:ext xmlns:c16="http://schemas.microsoft.com/office/drawing/2014/chart" uri="{C3380CC4-5D6E-409C-BE32-E72D297353CC}">
              <c16:uniqueId val="{00000000-04F3-4280-AF98-F8BA4924DCDD}"/>
            </c:ext>
          </c:extLst>
        </c:ser>
        <c:ser>
          <c:idx val="1"/>
          <c:order val="1"/>
          <c:tx>
            <c:strRef>
              <c:f>'T11'!$J$59</c:f>
              <c:strCache>
                <c:ptCount val="1"/>
                <c:pt idx="0">
                  <c:v>ذكور</c:v>
                </c:pt>
              </c:strCache>
            </c:strRef>
          </c:tx>
          <c:spPr>
            <a:solidFill>
              <a:srgbClr val="817E59"/>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4F3-4280-AF98-F8BA4924DCDD}"/>
                </c:ext>
              </c:extLst>
            </c:dLbl>
            <c:dLbl>
              <c:idx val="2"/>
              <c:delete val="1"/>
              <c:extLst>
                <c:ext xmlns:c15="http://schemas.microsoft.com/office/drawing/2012/chart" uri="{CE6537A1-D6FC-4f65-9D91-7224C49458BB}"/>
                <c:ext xmlns:c16="http://schemas.microsoft.com/office/drawing/2014/chart" uri="{C3380CC4-5D6E-409C-BE32-E72D297353CC}">
                  <c16:uniqueId val="{00000003-04F3-4280-AF98-F8BA4924DCDD}"/>
                </c:ext>
              </c:extLst>
            </c:dLbl>
            <c:dLbl>
              <c:idx val="3"/>
              <c:delete val="1"/>
              <c:extLst>
                <c:ext xmlns:c15="http://schemas.microsoft.com/office/drawing/2012/chart" uri="{CE6537A1-D6FC-4f65-9D91-7224C49458BB}"/>
                <c:ext xmlns:c16="http://schemas.microsoft.com/office/drawing/2014/chart" uri="{C3380CC4-5D6E-409C-BE32-E72D297353CC}">
                  <c16:uniqueId val="{00000004-04F3-4280-AF98-F8BA4924DCD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'T11'!$K$58:$P$58</c:f>
            </c:multiLvlStrRef>
          </c:cat>
          <c:val>
            <c:numRef>
              <c:f>'T11'!$K$59:$P$59</c:f>
            </c:numRef>
          </c:val>
          <c:extLst>
            <c:ext xmlns:c16="http://schemas.microsoft.com/office/drawing/2014/chart" uri="{C3380CC4-5D6E-409C-BE32-E72D297353CC}">
              <c16:uniqueId val="{00000002-04F3-4280-AF98-F8BA4924DCDD}"/>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
          <c:y val="0.85706892275001911"/>
          <c:w val="0.16595035917155623"/>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r>
              <a:rPr lang="ar-OM" sz="1200" b="1"/>
              <a:t>البحرين </a:t>
            </a:r>
            <a:r>
              <a:rPr lang="en-US" sz="1200" b="1"/>
              <a:t>Bahrain </a:t>
            </a:r>
          </a:p>
        </c:rich>
      </c:tx>
      <c:layout>
        <c:manualLayout>
          <c:xMode val="edge"/>
          <c:yMode val="edge"/>
          <c:x val="0.14091631944444447"/>
          <c:y val="0"/>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4819444444444443"/>
          <c:w val="0.90000590277777781"/>
          <c:h val="0.64278518518518524"/>
        </c:manualLayout>
      </c:layout>
      <c:barChart>
        <c:barDir val="col"/>
        <c:grouping val="stacked"/>
        <c:varyColors val="0"/>
        <c:ser>
          <c:idx val="1"/>
          <c:order val="0"/>
          <c:tx>
            <c:strRef>
              <c:f>'T12'!$Q$24:$Q$25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'T12'!$Q$27:$Q$30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0-8368-4F47-9B5C-3FEA5E419011}"/>
            </c:ext>
          </c:extLst>
        </c:ser>
        <c:ser>
          <c:idx val="0"/>
          <c:order val="1"/>
          <c:tx>
            <c:strRef>
              <c:f>'T12'!$P$24:$P$25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'T12'!$P$27:$P$30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1-8368-4F47-9B5C-3FEA5E419011}"/>
            </c:ext>
          </c:extLst>
        </c:ser>
        <c:dLbls>
          <c:showLegendKey val="0"/>
          <c:showVal val="0"/>
          <c:showCatName val="0"/>
          <c:showSerName val="0"/>
          <c:showPercent val="0"/>
          <c:showBubbleSize val="0"/>
        </c:dLbls>
        <c:gapWidth val="150"/>
        <c:overlap val="100"/>
        <c:axId val="198495616"/>
        <c:axId val="198501888"/>
      </c:barChart>
      <c:catAx>
        <c:axId val="19849561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274861111111111"/>
              <c:y val="0.91674814814814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8501888"/>
        <c:crosses val="autoZero"/>
        <c:auto val="1"/>
        <c:lblAlgn val="ctr"/>
        <c:lblOffset val="100"/>
        <c:noMultiLvlLbl val="0"/>
      </c:catAx>
      <c:valAx>
        <c:axId val="198501888"/>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3916666666666663E-2"/>
              <c:y val="3.4700925925925927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98495616"/>
        <c:crosses val="autoZero"/>
        <c:crossBetween val="between"/>
        <c:majorUnit val="20"/>
      </c:valAx>
      <c:spPr>
        <a:noFill/>
        <a:ln>
          <a:noFill/>
        </a:ln>
        <a:effectLst/>
      </c:spPr>
    </c:plotArea>
    <c:legend>
      <c:legendPos val="b"/>
      <c:layout>
        <c:manualLayout>
          <c:xMode val="edge"/>
          <c:yMode val="edge"/>
          <c:x val="0.63161152165999901"/>
          <c:y val="2.4097222222222423E-3"/>
          <c:w val="0.36325431792103907"/>
          <c:h val="0.1248027777777777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0.10094778413193771"/>
          <c:w val="0.94890796296296298"/>
          <c:h val="0.70931587301587296"/>
        </c:manualLayout>
      </c:layout>
      <c:lineChart>
        <c:grouping val="standard"/>
        <c:varyColors val="0"/>
        <c:ser>
          <c:idx val="0"/>
          <c:order val="0"/>
          <c:tx>
            <c:strRef>
              <c:f>'T12'!$Q$8:$Q$9</c:f>
              <c:strCache>
                <c:ptCount val="2"/>
                <c:pt idx="0">
                  <c:v>البحرين</c:v>
                </c:pt>
                <c:pt idx="1">
                  <c:v>Bahrain</c:v>
                </c:pt>
              </c:strCache>
            </c:strRef>
          </c:tx>
          <c:spPr>
            <a:ln w="28575" cap="rnd">
              <a:solidFill>
                <a:srgbClr val="E20000"/>
              </a:solidFill>
              <a:round/>
            </a:ln>
            <a:effectLst/>
          </c:spPr>
          <c:marker>
            <c:symbol val="none"/>
          </c:marker>
          <c:val>
            <c:numRef>
              <c:f>'T12'!$Q$11:$Q$14</c:f>
            </c:numRef>
          </c:val>
          <c:smooth val="0"/>
          <c:extLst>
            <c:ext xmlns:c15="http://schemas.microsoft.com/office/drawing/2012/chart" uri="{02D57815-91ED-43cb-92C2-25804820EDAC}">
              <c15:filteredCategoryTitle>
                <c15:cat>
                  <c:multiLvlStrRef>
                    <c:extLst>
                      <c:ext uri="{02D57815-91ED-43cb-92C2-25804820EDAC}">
                        <c15:formulaRef>
                          <c15:sqref>'T12'!$O$11:$O$14</c15:sqref>
                        </c15:formulaRef>
                      </c:ext>
                    </c:extLst>
                  </c:multiLvlStrRef>
                </c15:cat>
              </c15:filteredCategoryTitle>
            </c:ext>
            <c:ext xmlns:c16="http://schemas.microsoft.com/office/drawing/2014/chart" uri="{C3380CC4-5D6E-409C-BE32-E72D297353CC}">
              <c16:uniqueId val="{00000000-A2CC-4468-A0F0-A130B74858BC}"/>
            </c:ext>
          </c:extLst>
        </c:ser>
        <c:ser>
          <c:idx val="1"/>
          <c:order val="1"/>
          <c:tx>
            <c:strRef>
              <c:f>'T12'!$R$8:$R$9</c:f>
              <c:strCache>
                <c:ptCount val="2"/>
                <c:pt idx="0">
                  <c:v>السعودية</c:v>
                </c:pt>
                <c:pt idx="1">
                  <c:v>KSA</c:v>
                </c:pt>
              </c:strCache>
            </c:strRef>
          </c:tx>
          <c:spPr>
            <a:ln w="28575" cap="rnd">
              <a:solidFill>
                <a:srgbClr val="008035"/>
              </a:solidFill>
              <a:round/>
            </a:ln>
            <a:effectLst/>
          </c:spPr>
          <c:marker>
            <c:symbol val="none"/>
          </c:marker>
          <c:val>
            <c:numRef>
              <c:f>'T12'!$R$11:$R$14</c:f>
            </c:numRef>
          </c:val>
          <c:smooth val="0"/>
          <c:extLst>
            <c:ext xmlns:c15="http://schemas.microsoft.com/office/drawing/2012/chart" uri="{02D57815-91ED-43cb-92C2-25804820EDAC}">
              <c15:filteredCategoryTitle>
                <c15:cat>
                  <c:multiLvlStrRef>
                    <c:extLst>
                      <c:ext uri="{02D57815-91ED-43cb-92C2-25804820EDAC}">
                        <c15:formulaRef>
                          <c15:sqref>'T12'!$O$11:$O$14</c15:sqref>
                        </c15:formulaRef>
                      </c:ext>
                    </c:extLst>
                  </c:multiLvlStrRef>
                </c15:cat>
              </c15:filteredCategoryTitle>
            </c:ext>
            <c:ext xmlns:c16="http://schemas.microsoft.com/office/drawing/2014/chart" uri="{C3380CC4-5D6E-409C-BE32-E72D297353CC}">
              <c16:uniqueId val="{00000001-A2CC-4468-A0F0-A130B74858BC}"/>
            </c:ext>
          </c:extLst>
        </c:ser>
        <c:ser>
          <c:idx val="2"/>
          <c:order val="2"/>
          <c:tx>
            <c:strRef>
              <c:f>'T12'!$S$8:$S$9</c:f>
              <c:strCache>
                <c:ptCount val="2"/>
                <c:pt idx="0">
                  <c:v>عمان</c:v>
                </c:pt>
                <c:pt idx="1">
                  <c:v>Oman</c:v>
                </c:pt>
              </c:strCache>
            </c:strRef>
          </c:tx>
          <c:spPr>
            <a:ln w="28575" cap="rnd">
              <a:solidFill>
                <a:schemeClr val="bg1">
                  <a:lumMod val="65000"/>
                </a:schemeClr>
              </a:solidFill>
              <a:round/>
            </a:ln>
            <a:effectLst/>
          </c:spPr>
          <c:marker>
            <c:symbol val="none"/>
          </c:marker>
          <c:val>
            <c:numRef>
              <c:f>'T12'!$S$11:$S$14</c:f>
            </c:numRef>
          </c:val>
          <c:smooth val="0"/>
          <c:extLst>
            <c:ext xmlns:c15="http://schemas.microsoft.com/office/drawing/2012/chart" uri="{02D57815-91ED-43cb-92C2-25804820EDAC}">
              <c15:filteredCategoryTitle>
                <c15:cat>
                  <c:multiLvlStrRef>
                    <c:extLst>
                      <c:ext uri="{02D57815-91ED-43cb-92C2-25804820EDAC}">
                        <c15:formulaRef>
                          <c15:sqref>'T12'!$O$11:$O$14</c15:sqref>
                        </c15:formulaRef>
                      </c:ext>
                    </c:extLst>
                  </c:multiLvlStrRef>
                </c15:cat>
              </c15:filteredCategoryTitle>
            </c:ext>
            <c:ext xmlns:c16="http://schemas.microsoft.com/office/drawing/2014/chart" uri="{C3380CC4-5D6E-409C-BE32-E72D297353CC}">
              <c16:uniqueId val="{00000002-A2CC-4468-A0F0-A130B74858BC}"/>
            </c:ext>
          </c:extLst>
        </c:ser>
        <c:ser>
          <c:idx val="3"/>
          <c:order val="3"/>
          <c:tx>
            <c:strRef>
              <c:f>'T12'!$T$8:$T$9</c:f>
              <c:strCache>
                <c:ptCount val="2"/>
                <c:pt idx="0">
                  <c:v>قطر</c:v>
                </c:pt>
                <c:pt idx="1">
                  <c:v>Qatar</c:v>
                </c:pt>
              </c:strCache>
            </c:strRef>
          </c:tx>
          <c:spPr>
            <a:ln w="28575" cap="rnd">
              <a:solidFill>
                <a:srgbClr val="99154C"/>
              </a:solidFill>
              <a:round/>
            </a:ln>
            <a:effectLst/>
          </c:spPr>
          <c:marker>
            <c:symbol val="none"/>
          </c:marker>
          <c:val>
            <c:numRef>
              <c:f>'T12'!$T$11:$T$14</c:f>
            </c:numRef>
          </c:val>
          <c:smooth val="0"/>
          <c:extLst>
            <c:ext xmlns:c15="http://schemas.microsoft.com/office/drawing/2012/chart" uri="{02D57815-91ED-43cb-92C2-25804820EDAC}">
              <c15:filteredCategoryTitle>
                <c15:cat>
                  <c:multiLvlStrRef>
                    <c:extLst>
                      <c:ext uri="{02D57815-91ED-43cb-92C2-25804820EDAC}">
                        <c15:formulaRef>
                          <c15:sqref>'T12'!$O$11:$O$14</c15:sqref>
                        </c15:formulaRef>
                      </c:ext>
                    </c:extLst>
                  </c:multiLvlStrRef>
                </c15:cat>
              </c15:filteredCategoryTitle>
            </c:ext>
            <c:ext xmlns:c16="http://schemas.microsoft.com/office/drawing/2014/chart" uri="{C3380CC4-5D6E-409C-BE32-E72D297353CC}">
              <c16:uniqueId val="{00000003-A2CC-4468-A0F0-A130B74858BC}"/>
            </c:ext>
          </c:extLst>
        </c:ser>
        <c:ser>
          <c:idx val="4"/>
          <c:order val="4"/>
          <c:tx>
            <c:strRef>
              <c:f>'T12'!$U$8:$U$9</c:f>
              <c:strCache>
                <c:ptCount val="2"/>
                <c:pt idx="0">
                  <c:v>الكويت</c:v>
                </c:pt>
                <c:pt idx="1">
                  <c:v>Kuwait</c:v>
                </c:pt>
              </c:strCache>
            </c:strRef>
          </c:tx>
          <c:spPr>
            <a:ln w="28575" cap="rnd">
              <a:solidFill>
                <a:srgbClr val="00B1E6"/>
              </a:solidFill>
              <a:round/>
            </a:ln>
            <a:effectLst/>
          </c:spPr>
          <c:marker>
            <c:symbol val="none"/>
          </c:marker>
          <c:val>
            <c:numRef>
              <c:f>'T12'!$U$11:$U$14</c:f>
            </c:numRef>
          </c:val>
          <c:smooth val="0"/>
          <c:extLst>
            <c:ext xmlns:c15="http://schemas.microsoft.com/office/drawing/2012/chart" uri="{02D57815-91ED-43cb-92C2-25804820EDAC}">
              <c15:filteredCategoryTitle>
                <c15:cat>
                  <c:multiLvlStrRef>
                    <c:extLst>
                      <c:ext uri="{02D57815-91ED-43cb-92C2-25804820EDAC}">
                        <c15:formulaRef>
                          <c15:sqref>'T12'!$O$11:$O$14</c15:sqref>
                        </c15:formulaRef>
                      </c:ext>
                    </c:extLst>
                  </c:multiLvlStrRef>
                </c15:cat>
              </c15:filteredCategoryTitle>
            </c:ext>
            <c:ext xmlns:c16="http://schemas.microsoft.com/office/drawing/2014/chart" uri="{C3380CC4-5D6E-409C-BE32-E72D297353CC}">
              <c16:uniqueId val="{00000004-A2CC-4468-A0F0-A130B74858BC}"/>
            </c:ext>
          </c:extLst>
        </c:ser>
        <c:dLbls>
          <c:showLegendKey val="0"/>
          <c:showVal val="0"/>
          <c:showCatName val="0"/>
          <c:showSerName val="0"/>
          <c:showPercent val="0"/>
          <c:showBubbleSize val="0"/>
        </c:dLbls>
        <c:marker val="1"/>
        <c:smooth val="0"/>
        <c:axId val="198880256"/>
        <c:axId val="198894720"/>
      </c:lineChart>
      <c:catAx>
        <c:axId val="1988802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355740740740741"/>
              <c:y val="0.923158730158730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98894720"/>
        <c:crossesAt val="0"/>
        <c:auto val="1"/>
        <c:lblAlgn val="ctr"/>
        <c:lblOffset val="100"/>
        <c:noMultiLvlLbl val="0"/>
      </c:catAx>
      <c:valAx>
        <c:axId val="198894720"/>
        <c:scaling>
          <c:orientation val="minMax"/>
          <c:min val="-5"/>
        </c:scaling>
        <c:delete val="0"/>
        <c:axPos val="l"/>
        <c:majorGridlines>
          <c:spPr>
            <a:ln w="9525" cap="flat" cmpd="sng" algn="ctr">
              <a:solidFill>
                <a:srgbClr val="EEECE2"/>
              </a:solidFill>
              <a:round/>
            </a:ln>
            <a:effectLst/>
          </c:spPr>
        </c:majorGridlines>
        <c:title>
          <c:tx>
            <c:rich>
              <a:bodyPr rot="0" spcFirstLastPara="1" vertOverflow="ellipsis" vert="wordArt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1664629629629633E-2"/>
              <c:y val="4.1178571428571427E-3"/>
            </c:manualLayout>
          </c:layout>
          <c:overlay val="0"/>
          <c:spPr>
            <a:noFill/>
            <a:ln>
              <a:noFill/>
            </a:ln>
            <a:effectLst/>
          </c:spPr>
          <c:txPr>
            <a:bodyPr rot="0" spcFirstLastPara="1" vertOverflow="ellipsis" vert="wordArt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80256"/>
        <c:crosses val="autoZero"/>
        <c:crossBetween val="between"/>
      </c:valAx>
      <c:spPr>
        <a:noFill/>
        <a:ln>
          <a:noFill/>
        </a:ln>
        <a:effectLst/>
      </c:spPr>
    </c:plotArea>
    <c:legend>
      <c:legendPos val="b"/>
      <c:layout>
        <c:manualLayout>
          <c:xMode val="edge"/>
          <c:yMode val="edge"/>
          <c:x val="0.16524074074074074"/>
          <c:y val="2.7234920634920636E-2"/>
          <c:w val="0.83113666666666663"/>
          <c:h val="0.100900082204334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13370625000000003"/>
          <c:y val="0"/>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15625000000001E-2"/>
          <c:y val="0.14231481481481481"/>
          <c:w val="0.90664270833333338"/>
          <c:h val="0.64866481481481486"/>
        </c:manualLayout>
      </c:layout>
      <c:barChart>
        <c:barDir val="col"/>
        <c:grouping val="stacked"/>
        <c:varyColors val="0"/>
        <c:ser>
          <c:idx val="1"/>
          <c:order val="0"/>
          <c:tx>
            <c:strRef>
              <c:f>'T12'!$S$24:$S$25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'T12'!$S$27:$S$30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0-A71C-44DA-AD74-C4A3FFC98CEB}"/>
            </c:ext>
          </c:extLst>
        </c:ser>
        <c:ser>
          <c:idx val="0"/>
          <c:order val="1"/>
          <c:tx>
            <c:strRef>
              <c:f>'T12'!$R$24:$R$25</c:f>
              <c:strCache>
                <c:ptCount val="2"/>
                <c:pt idx="0">
                  <c:v>ذكور</c:v>
                </c:pt>
                <c:pt idx="1">
                  <c:v>Males</c:v>
                </c:pt>
              </c:strCache>
            </c:strRef>
          </c:tx>
          <c:spPr>
            <a:solidFill>
              <a:srgbClr val="C4BA97"/>
            </a:solidFill>
            <a:ln>
              <a:noFill/>
            </a:ln>
            <a:effectLst/>
          </c:spPr>
          <c:invertIfNegative val="0"/>
          <c:dLbls>
            <c:dLbl>
              <c:idx val="0"/>
              <c:layout>
                <c:manualLayout>
                  <c:x val="0"/>
                  <c:y val="-4.700800396807381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1C-44DA-AD74-C4A3FFC98C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'T12'!$R$27:$R$30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2-A71C-44DA-AD74-C4A3FFC98CEB}"/>
            </c:ext>
          </c:extLst>
        </c:ser>
        <c:dLbls>
          <c:dLblPos val="ctr"/>
          <c:showLegendKey val="0"/>
          <c:showVal val="1"/>
          <c:showCatName val="0"/>
          <c:showSerName val="0"/>
          <c:showPercent val="0"/>
          <c:showBubbleSize val="0"/>
        </c:dLbls>
        <c:gapWidth val="150"/>
        <c:overlap val="100"/>
        <c:axId val="198942720"/>
        <c:axId val="198944640"/>
      </c:barChart>
      <c:catAx>
        <c:axId val="19894272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2346423611111114"/>
              <c:y val="0.91643425925925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8944640"/>
        <c:crosses val="autoZero"/>
        <c:auto val="1"/>
        <c:lblAlgn val="ctr"/>
        <c:lblOffset val="100"/>
        <c:noMultiLvlLbl val="0"/>
      </c:catAx>
      <c:valAx>
        <c:axId val="198944640"/>
        <c:scaling>
          <c:orientation val="minMax"/>
          <c:max val="100"/>
          <c:min val="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6736458333333335E-2"/>
              <c:y val="3.4170370370370372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8942720"/>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144973263888888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643518518518519"/>
          <c:w val="0.89893333333333336"/>
          <c:h val="0.65454444444444448"/>
        </c:manualLayout>
      </c:layout>
      <c:barChart>
        <c:barDir val="col"/>
        <c:grouping val="stacked"/>
        <c:varyColors val="0"/>
        <c:ser>
          <c:idx val="1"/>
          <c:order val="0"/>
          <c:tx>
            <c:strRef>
              <c:f>'T12'!$U$24:$U$25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'T12'!$U$27:$U$30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0-6DA8-49B2-87BD-152F83CDAC8C}"/>
            </c:ext>
          </c:extLst>
        </c:ser>
        <c:ser>
          <c:idx val="0"/>
          <c:order val="1"/>
          <c:tx>
            <c:strRef>
              <c:f>'T12'!$T$24:$T$25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'T12'!$T$27:$T$30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1-6DA8-49B2-87BD-152F83CDAC8C}"/>
            </c:ext>
          </c:extLst>
        </c:ser>
        <c:dLbls>
          <c:showLegendKey val="0"/>
          <c:showVal val="0"/>
          <c:showCatName val="0"/>
          <c:showSerName val="0"/>
          <c:showPercent val="0"/>
          <c:showBubbleSize val="0"/>
        </c:dLbls>
        <c:gapWidth val="150"/>
        <c:overlap val="100"/>
        <c:axId val="199065984"/>
        <c:axId val="199067904"/>
      </c:barChart>
      <c:catAx>
        <c:axId val="19906598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076458333333334"/>
              <c:y val="0.9128870370370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067904"/>
        <c:crosses val="autoZero"/>
        <c:auto val="1"/>
        <c:lblAlgn val="ctr"/>
        <c:lblOffset val="100"/>
        <c:noMultiLvlLbl val="0"/>
      </c:catAx>
      <c:valAx>
        <c:axId val="199067904"/>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2671875000000002E-2"/>
              <c:y val="2.272361111111111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99065984"/>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1440138888888888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964953703703703"/>
          <c:w val="0.89523125000000003"/>
          <c:h val="0.65918703703703707"/>
        </c:manualLayout>
      </c:layout>
      <c:barChart>
        <c:barDir val="col"/>
        <c:grouping val="stacked"/>
        <c:varyColors val="0"/>
        <c:ser>
          <c:idx val="1"/>
          <c:order val="0"/>
          <c:tx>
            <c:strRef>
              <c:f>'T12'!$W$24:$W$25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'T12'!$W$27:$W$30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0-2219-4755-A5C7-3E233CF65160}"/>
            </c:ext>
          </c:extLst>
        </c:ser>
        <c:ser>
          <c:idx val="0"/>
          <c:order val="1"/>
          <c:tx>
            <c:strRef>
              <c:f>'T12'!$V$24:$V$25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'T12'!$V$27:$V$30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1-2219-4755-A5C7-3E233CF65160}"/>
            </c:ext>
          </c:extLst>
        </c:ser>
        <c:dLbls>
          <c:showLegendKey val="0"/>
          <c:showVal val="0"/>
          <c:showCatName val="0"/>
          <c:showSerName val="0"/>
          <c:showPercent val="0"/>
          <c:showBubbleSize val="0"/>
        </c:dLbls>
        <c:gapWidth val="150"/>
        <c:overlap val="100"/>
        <c:axId val="198652672"/>
        <c:axId val="198654592"/>
      </c:barChart>
      <c:catAx>
        <c:axId val="19865267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259756944444449"/>
              <c:y val="0.913394907407407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8654592"/>
        <c:crosses val="autoZero"/>
        <c:auto val="1"/>
        <c:lblAlgn val="ctr"/>
        <c:lblOffset val="100"/>
        <c:noMultiLvlLbl val="0"/>
      </c:catAx>
      <c:valAx>
        <c:axId val="19865459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4124305555555557E-2"/>
              <c:y val="2.826574074074074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98652672"/>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1671208333333333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643518518518519"/>
          <c:w val="0.89725729166666668"/>
          <c:h val="0.66019259259259255"/>
        </c:manualLayout>
      </c:layout>
      <c:barChart>
        <c:barDir val="col"/>
        <c:grouping val="stacked"/>
        <c:varyColors val="0"/>
        <c:ser>
          <c:idx val="1"/>
          <c:order val="0"/>
          <c:tx>
            <c:strRef>
              <c:f>'T12'!$Y$24:$Y$25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'T12'!$Y$27:$Y$30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0-C99E-4ECD-8920-70C5E8DC0C36}"/>
            </c:ext>
          </c:extLst>
        </c:ser>
        <c:ser>
          <c:idx val="0"/>
          <c:order val="1"/>
          <c:tx>
            <c:strRef>
              <c:f>'T12'!$X$24:$X$25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'T12'!$X$27:$X$30</c:f>
            </c:numRef>
          </c:val>
          <c:extLst>
            <c:ext xmlns:c15="http://schemas.microsoft.com/office/drawing/2012/chart" uri="{02D57815-91ED-43cb-92C2-25804820EDAC}">
              <c15:filteredCategoryTitle>
                <c15:cat>
                  <c:multiLvlStrRef>
                    <c:extLst>
                      <c:ext uri="{02D57815-91ED-43cb-92C2-25804820EDAC}">
                        <c15:formulaRef>
                          <c15:sqref>'T12'!$O$27:$O$30</c15:sqref>
                        </c15:formulaRef>
                      </c:ext>
                    </c:extLst>
                  </c:multiLvlStrRef>
                </c15:cat>
              </c15:filteredCategoryTitle>
            </c:ext>
            <c:ext xmlns:c16="http://schemas.microsoft.com/office/drawing/2014/chart" uri="{C3380CC4-5D6E-409C-BE32-E72D297353CC}">
              <c16:uniqueId val="{00000001-C99E-4ECD-8920-70C5E8DC0C36}"/>
            </c:ext>
          </c:extLst>
        </c:ser>
        <c:dLbls>
          <c:showLegendKey val="0"/>
          <c:showVal val="0"/>
          <c:showCatName val="0"/>
          <c:showSerName val="0"/>
          <c:showPercent val="0"/>
          <c:showBubbleSize val="0"/>
        </c:dLbls>
        <c:gapWidth val="150"/>
        <c:overlap val="100"/>
        <c:axId val="198730880"/>
        <c:axId val="198732800"/>
      </c:barChart>
      <c:catAx>
        <c:axId val="19873088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750694444444449"/>
              <c:y val="0.91620277777777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8732800"/>
        <c:crosses val="autoZero"/>
        <c:auto val="1"/>
        <c:lblAlgn val="ctr"/>
        <c:lblOffset val="100"/>
        <c:noMultiLvlLbl val="0"/>
      </c:catAx>
      <c:valAx>
        <c:axId val="19873280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0830902777777779E-2"/>
              <c:y val="2.647361111111111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98730880"/>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'T12'!$N$38</c:f>
              <c:strCache>
                <c:ptCount val="1"/>
                <c:pt idx="0">
                  <c:v>المواطنون</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'T12'!$N$39:$N$40</c:f>
            </c:numRef>
          </c:val>
          <c:extLst>
            <c:ext xmlns:c15="http://schemas.microsoft.com/office/drawing/2012/chart" uri="{02D57815-91ED-43cb-92C2-25804820EDAC}">
              <c15:filteredCategoryTitle>
                <c15:cat>
                  <c:multiLvlStrRef>
                    <c:extLst>
                      <c:ext uri="{02D57815-91ED-43cb-92C2-25804820EDAC}">
                        <c15:formulaRef>
                          <c15:sqref>'T12'!$M$39:$M$40</c15:sqref>
                        </c15:formulaRef>
                      </c:ext>
                    </c:extLst>
                  </c:multiLvlStrRef>
                </c15:cat>
              </c15:filteredCategoryTitle>
            </c:ext>
            <c:ext xmlns:c16="http://schemas.microsoft.com/office/drawing/2014/chart" uri="{C3380CC4-5D6E-409C-BE32-E72D297353CC}">
              <c16:uniqueId val="{00000000-3039-4B4D-80A4-4CF0B4277F7C}"/>
            </c:ext>
          </c:extLst>
        </c:ser>
        <c:ser>
          <c:idx val="1"/>
          <c:order val="1"/>
          <c:tx>
            <c:strRef>
              <c:f>'T12'!$O$38</c:f>
              <c:strCache>
                <c:ptCount val="1"/>
                <c:pt idx="0">
                  <c:v>غير المواطنين</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'T12'!$O$39:$O$40</c:f>
            </c:numRef>
          </c:val>
          <c:extLst>
            <c:ext xmlns:c15="http://schemas.microsoft.com/office/drawing/2012/chart" uri="{02D57815-91ED-43cb-92C2-25804820EDAC}">
              <c15:filteredCategoryTitle>
                <c15:cat>
                  <c:multiLvlStrRef>
                    <c:extLst>
                      <c:ext uri="{02D57815-91ED-43cb-92C2-25804820EDAC}">
                        <c15:formulaRef>
                          <c15:sqref>'T12'!$M$39:$M$40</c15:sqref>
                        </c15:formulaRef>
                      </c:ext>
                    </c:extLst>
                  </c:multiLvlStrRef>
                </c15:cat>
              </c15:filteredCategoryTitle>
            </c:ext>
            <c:ext xmlns:c16="http://schemas.microsoft.com/office/drawing/2014/chart" uri="{C3380CC4-5D6E-409C-BE32-E72D297353CC}">
              <c16:uniqueId val="{00000001-3039-4B4D-80A4-4CF0B4277F7C}"/>
            </c:ext>
          </c:extLst>
        </c:ser>
        <c:dLbls>
          <c:showLegendKey val="0"/>
          <c:showVal val="0"/>
          <c:showCatName val="0"/>
          <c:showSerName val="0"/>
          <c:showPercent val="0"/>
          <c:showBubbleSize val="0"/>
        </c:dLbls>
        <c:gapWidth val="150"/>
        <c:overlap val="100"/>
        <c:axId val="198772224"/>
        <c:axId val="198774144"/>
      </c:barChart>
      <c:catAx>
        <c:axId val="198772224"/>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774144"/>
        <c:crosses val="autoZero"/>
        <c:auto val="1"/>
        <c:lblAlgn val="ctr"/>
        <c:lblOffset val="100"/>
        <c:noMultiLvlLbl val="0"/>
      </c:catAx>
      <c:valAx>
        <c:axId val="198774144"/>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772224"/>
        <c:crosses val="autoZero"/>
        <c:crossBetween val="between"/>
        <c:majorUnit val="20"/>
      </c:valAx>
      <c:spPr>
        <a:noFill/>
        <a:ln>
          <a:noFill/>
        </a:ln>
        <a:effectLst/>
      </c:spPr>
    </c:plotArea>
    <c:legend>
      <c:legendPos val="b"/>
      <c:layout>
        <c:manualLayout>
          <c:xMode val="edge"/>
          <c:yMode val="edge"/>
          <c:x val="8.0425415573053355E-2"/>
          <c:y val="0.89409667541557303"/>
          <c:w val="0.7697047244094488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35695538057741E-2"/>
          <c:y val="9.854184893554975E-2"/>
          <c:w val="0.87636482939632532"/>
          <c:h val="0.64472878390201216"/>
        </c:manualLayout>
      </c:layout>
      <c:barChart>
        <c:barDir val="col"/>
        <c:grouping val="clustered"/>
        <c:varyColors val="0"/>
        <c:ser>
          <c:idx val="0"/>
          <c:order val="1"/>
          <c:tx>
            <c:strRef>
              <c:f>'T14'!$L$5</c:f>
              <c:strCache>
                <c:ptCount val="1"/>
                <c:pt idx="0">
                  <c:v>إجمالي المدرسين</c:v>
                </c:pt>
              </c:strCache>
            </c:strRef>
          </c:tx>
          <c:spPr>
            <a:solidFill>
              <a:srgbClr val="817E56"/>
            </a:solidFill>
            <a:ln>
              <a:noFill/>
            </a:ln>
            <a:effectLst/>
          </c:spPr>
          <c:invertIfNegative val="0"/>
          <c:cat>
            <c:multiLvlStrRef>
              <c:f>'T14'!$K$6:$K$10</c:f>
            </c:multiLvlStrRef>
          </c:cat>
          <c:val>
            <c:numRef>
              <c:f>'T14'!$L$6:$L$10</c:f>
            </c:numRef>
          </c:val>
          <c:extLst>
            <c:ext xmlns:c16="http://schemas.microsoft.com/office/drawing/2014/chart" uri="{C3380CC4-5D6E-409C-BE32-E72D297353CC}">
              <c16:uniqueId val="{00000000-FC23-4FE5-ABAD-788795B06CFD}"/>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'T14'!$M$5</c:f>
              <c:strCache>
                <c:ptCount val="1"/>
                <c:pt idx="0">
                  <c:v>معدل النمو السنوي</c:v>
                </c:pt>
              </c:strCache>
            </c:strRef>
          </c:tx>
          <c:spPr>
            <a:ln w="28575" cap="rnd">
              <a:solidFill>
                <a:srgbClr val="DCD8BE"/>
              </a:solidFill>
              <a:round/>
            </a:ln>
            <a:effectLst/>
          </c:spPr>
          <c:marker>
            <c:symbol val="none"/>
          </c:marker>
          <c:dLbls>
            <c:dLbl>
              <c:idx val="0"/>
              <c:layout>
                <c:manualLayout>
                  <c:x val="-4.3173665791776027E-2"/>
                  <c:y val="-8.2303149606299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23-4FE5-ABAD-788795B06CFD}"/>
                </c:ext>
              </c:extLst>
            </c:dLbl>
            <c:dLbl>
              <c:idx val="1"/>
              <c:layout>
                <c:manualLayout>
                  <c:x val="-4.5500000000000054E-2"/>
                  <c:y val="-9.6192038495188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23-4FE5-ABAD-788795B06CFD}"/>
                </c:ext>
              </c:extLst>
            </c:dLbl>
            <c:dLbl>
              <c:idx val="2"/>
              <c:layout>
                <c:manualLayout>
                  <c:x val="-4.6271301976823449E-2"/>
                  <c:y val="-5.73031496062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23-4FE5-ABAD-788795B06CFD}"/>
                </c:ext>
              </c:extLst>
            </c:dLbl>
            <c:dLbl>
              <c:idx val="3"/>
              <c:layout>
                <c:manualLayout>
                  <c:x val="-4.713888888888889E-2"/>
                  <c:y val="9.5474628171478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23-4FE5-ABAD-788795B06CFD}"/>
                </c:ext>
              </c:extLst>
            </c:dLbl>
            <c:dLbl>
              <c:idx val="4"/>
              <c:layout>
                <c:manualLayout>
                  <c:x val="-5.1288772952460697E-2"/>
                  <c:y val="-5.7303149606299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23-4FE5-ABAD-788795B06CF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'T03'!$J$4:$J$8</c:f>
            </c:multiLvlStrRef>
          </c:cat>
          <c:val>
            <c:numRef>
              <c:f>'T14'!$M$6:$M$10</c:f>
            </c:numRef>
          </c:val>
          <c:smooth val="0"/>
          <c:extLst>
            <c:ext xmlns:c16="http://schemas.microsoft.com/office/drawing/2014/chart" uri="{C3380CC4-5D6E-409C-BE32-E72D297353CC}">
              <c16:uniqueId val="{00000006-FC23-4FE5-ABAD-788795B06CFD}"/>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8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1331933508311458"/>
              <c:y val="2.691309419655876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100"/>
      </c:valAx>
      <c:valAx>
        <c:axId val="203802991"/>
        <c:scaling>
          <c:orientation val="minMax"/>
          <c:max val="10"/>
          <c:min val="-10"/>
        </c:scaling>
        <c:delete val="0"/>
        <c:axPos val="l"/>
        <c:numFmt formatCode="#,##0" sourceLinked="0"/>
        <c:majorTickMark val="out"/>
        <c:minorTickMark val="none"/>
        <c:tickLblPos val="nextTo"/>
        <c:spPr>
          <a:noFill/>
          <a:ln>
            <a:solidFill>
              <a:sysClr val="window" lastClr="FFFFFF">
                <a:lumMod val="85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majorUnit val="5"/>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2423447069139E-3"/>
          <c:y val="0.90335593467483233"/>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'T02'!$K$7</c:f>
              <c:strCache>
                <c:ptCount val="1"/>
                <c:pt idx="0">
                  <c:v>الإمارات</c:v>
                </c:pt>
              </c:strCache>
            </c:strRef>
          </c:tx>
          <c:spPr>
            <a:ln w="28575" cap="rnd">
              <a:solidFill>
                <a:srgbClr val="000000"/>
              </a:solidFill>
              <a:round/>
            </a:ln>
            <a:effectLst/>
          </c:spPr>
          <c:marker>
            <c:symbol val="circle"/>
            <c:size val="5"/>
            <c:spPr>
              <a:solidFill>
                <a:srgbClr val="000000"/>
              </a:solidFill>
              <a:ln w="9525">
                <a:solidFill>
                  <a:srgbClr val="000000"/>
                </a:solidFill>
              </a:ln>
              <a:effectLst/>
            </c:spPr>
          </c:marker>
          <c:val>
            <c:numRef>
              <c:f>'T02'!$K$8:$K$12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0-3250-4C69-A1CC-78F59B758C13}"/>
            </c:ext>
          </c:extLst>
        </c:ser>
        <c:ser>
          <c:idx val="1"/>
          <c:order val="1"/>
          <c:tx>
            <c:strRef>
              <c:f>'T02'!$L$7</c:f>
              <c:strCache>
                <c:ptCount val="1"/>
                <c:pt idx="0">
                  <c:v>البحرين</c:v>
                </c:pt>
              </c:strCache>
            </c:strRef>
          </c:tx>
          <c:spPr>
            <a:ln w="28575" cap="rnd">
              <a:solidFill>
                <a:srgbClr val="E20000"/>
              </a:solidFill>
              <a:round/>
            </a:ln>
            <a:effectLst/>
          </c:spPr>
          <c:marker>
            <c:symbol val="circle"/>
            <c:size val="5"/>
            <c:spPr>
              <a:solidFill>
                <a:srgbClr val="E20000"/>
              </a:solidFill>
              <a:ln w="9525">
                <a:solidFill>
                  <a:srgbClr val="E20000"/>
                </a:solidFill>
              </a:ln>
              <a:effectLst/>
            </c:spPr>
          </c:marker>
          <c:val>
            <c:numRef>
              <c:f>'T02'!$L$8:$L$12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1-3250-4C69-A1CC-78F59B758C13}"/>
            </c:ext>
          </c:extLst>
        </c:ser>
        <c:ser>
          <c:idx val="2"/>
          <c:order val="2"/>
          <c:tx>
            <c:strRef>
              <c:f>'T02'!$M$7</c:f>
              <c:strCache>
                <c:ptCount val="1"/>
                <c:pt idx="0">
                  <c:v>السعودية</c:v>
                </c:pt>
              </c:strCache>
            </c:strRef>
          </c:tx>
          <c:spPr>
            <a:ln w="28575" cap="rnd">
              <a:solidFill>
                <a:srgbClr val="008035"/>
              </a:solidFill>
              <a:round/>
            </a:ln>
            <a:effectLst/>
          </c:spPr>
          <c:marker>
            <c:symbol val="circle"/>
            <c:size val="5"/>
            <c:spPr>
              <a:solidFill>
                <a:srgbClr val="008035"/>
              </a:solidFill>
              <a:ln w="9525">
                <a:solidFill>
                  <a:srgbClr val="008035"/>
                </a:solidFill>
              </a:ln>
              <a:effectLst/>
            </c:spPr>
          </c:marker>
          <c:val>
            <c:numRef>
              <c:f>'T02'!$M$8:$M$12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2-3250-4C69-A1CC-78F59B758C13}"/>
            </c:ext>
          </c:extLst>
        </c:ser>
        <c:ser>
          <c:idx val="3"/>
          <c:order val="3"/>
          <c:tx>
            <c:strRef>
              <c:f>'T02'!$N$7</c:f>
              <c:strCache>
                <c:ptCount val="1"/>
                <c:pt idx="0">
                  <c:v>عمان</c:v>
                </c:pt>
              </c:strCache>
            </c:strRef>
          </c:tx>
          <c:spPr>
            <a:ln w="28575" cap="rnd">
              <a:solidFill>
                <a:srgbClr val="D9DADB"/>
              </a:solidFill>
              <a:round/>
            </a:ln>
            <a:effectLst/>
          </c:spPr>
          <c:marker>
            <c:symbol val="circle"/>
            <c:size val="5"/>
            <c:spPr>
              <a:solidFill>
                <a:srgbClr val="D9DADB"/>
              </a:solidFill>
              <a:ln w="9525">
                <a:solidFill>
                  <a:srgbClr val="D9DADB"/>
                </a:solidFill>
              </a:ln>
              <a:effectLst/>
            </c:spPr>
          </c:marker>
          <c:val>
            <c:numRef>
              <c:f>'T02'!$N$8:$N$12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3-3250-4C69-A1CC-78F59B758C13}"/>
            </c:ext>
          </c:extLst>
        </c:ser>
        <c:ser>
          <c:idx val="4"/>
          <c:order val="4"/>
          <c:tx>
            <c:strRef>
              <c:f>'T02'!$O$7</c:f>
              <c:strCache>
                <c:ptCount val="1"/>
                <c:pt idx="0">
                  <c:v>قطر</c:v>
                </c:pt>
              </c:strCache>
            </c:strRef>
          </c:tx>
          <c:spPr>
            <a:ln w="28575" cap="rnd">
              <a:solidFill>
                <a:srgbClr val="99154C"/>
              </a:solidFill>
              <a:round/>
            </a:ln>
            <a:effectLst/>
          </c:spPr>
          <c:marker>
            <c:symbol val="circle"/>
            <c:size val="5"/>
            <c:spPr>
              <a:solidFill>
                <a:srgbClr val="99154C"/>
              </a:solidFill>
              <a:ln w="9525">
                <a:solidFill>
                  <a:srgbClr val="99154C"/>
                </a:solidFill>
              </a:ln>
              <a:effectLst/>
            </c:spPr>
          </c:marker>
          <c:val>
            <c:numRef>
              <c:f>'T02'!$O$8:$O$12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4-3250-4C69-A1CC-78F59B758C13}"/>
            </c:ext>
          </c:extLst>
        </c:ser>
        <c:ser>
          <c:idx val="5"/>
          <c:order val="5"/>
          <c:tx>
            <c:strRef>
              <c:f>'T02'!$P$7</c:f>
              <c:strCache>
                <c:ptCount val="1"/>
                <c:pt idx="0">
                  <c:v>الكويت</c:v>
                </c:pt>
              </c:strCache>
            </c:strRef>
          </c:tx>
          <c:spPr>
            <a:ln w="28575" cap="rnd">
              <a:solidFill>
                <a:srgbClr val="00B1E6"/>
              </a:solidFill>
              <a:round/>
            </a:ln>
            <a:effectLst/>
          </c:spPr>
          <c:marker>
            <c:symbol val="circle"/>
            <c:size val="5"/>
            <c:spPr>
              <a:solidFill>
                <a:srgbClr val="00B1E6"/>
              </a:solidFill>
              <a:ln w="9525">
                <a:solidFill>
                  <a:srgbClr val="00B1E6"/>
                </a:solidFill>
              </a:ln>
              <a:effectLst/>
            </c:spPr>
          </c:marker>
          <c:val>
            <c:numRef>
              <c:f>'T02'!$P$8:$P$12</c:f>
            </c:numRef>
          </c:val>
          <c:smooth val="0"/>
          <c:extLst>
            <c:ext xmlns:c15="http://schemas.microsoft.com/office/drawing/2012/chart" uri="{02D57815-91ED-43cb-92C2-25804820EDAC}">
              <c15:filteredCategoryTitle>
                <c15:cat>
                  <c:multiLvlStrRef>
                    <c:extLst>
                      <c:ext uri="{02D57815-91ED-43cb-92C2-25804820EDAC}">
                        <c15:formulaRef>
                          <c15:sqref>'T02'!$J$8:$J$12</c15:sqref>
                        </c15:formulaRef>
                      </c:ext>
                    </c:extLst>
                  </c:multiLvlStrRef>
                </c15:cat>
              </c15:filteredCategoryTitle>
            </c:ext>
            <c:ext xmlns:c16="http://schemas.microsoft.com/office/drawing/2014/chart" uri="{C3380CC4-5D6E-409C-BE32-E72D297353CC}">
              <c16:uniqueId val="{00000005-3250-4C69-A1CC-78F59B758C13}"/>
            </c:ext>
          </c:extLst>
        </c:ser>
        <c:dLbls>
          <c:showLegendKey val="0"/>
          <c:showVal val="0"/>
          <c:showCatName val="0"/>
          <c:showSerName val="0"/>
          <c:showPercent val="0"/>
          <c:showBubbleSize val="0"/>
        </c:dLbls>
        <c:marker val="1"/>
        <c:smooth val="0"/>
        <c:axId val="1438456960"/>
        <c:axId val="1438459040"/>
      </c:lineChart>
      <c:catAx>
        <c:axId val="1438456960"/>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459040"/>
        <c:crosses val="autoZero"/>
        <c:auto val="1"/>
        <c:lblAlgn val="ctr"/>
        <c:lblOffset val="100"/>
        <c:noMultiLvlLbl val="0"/>
      </c:catAx>
      <c:valAx>
        <c:axId val="1438459040"/>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456960"/>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'T14'!$Q$17</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'T14'!$Q$18:$Q$22</c:f>
            </c:numRef>
          </c:val>
          <c:smooth val="0"/>
          <c:extLst>
            <c:ext xmlns:c15="http://schemas.microsoft.com/office/drawing/2012/chart" uri="{02D57815-91ED-43cb-92C2-25804820EDAC}">
              <c15:filteredCategoryTitle>
                <c15:cat>
                  <c:multiLvlStrRef>
                    <c:extLst>
                      <c:ext uri="{02D57815-91ED-43cb-92C2-25804820EDAC}">
                        <c15:formulaRef>
                          <c15:sqref>'T14'!$K$18:$K$22</c15:sqref>
                        </c15:formulaRef>
                      </c:ext>
                    </c:extLst>
                  </c:multiLvlStrRef>
                </c15:cat>
              </c15:filteredCategoryTitle>
            </c:ext>
            <c:ext xmlns:c16="http://schemas.microsoft.com/office/drawing/2014/chart" uri="{C3380CC4-5D6E-409C-BE32-E72D297353CC}">
              <c16:uniqueId val="{00000000-A19D-4DFF-A4B2-8CE4386F90FD}"/>
            </c:ext>
          </c:extLst>
        </c:ser>
        <c:ser>
          <c:idx val="4"/>
          <c:order val="1"/>
          <c:tx>
            <c:strRef>
              <c:f>'T14'!$P$17</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'T14'!$P$18:$P$22</c:f>
            </c:numRef>
          </c:val>
          <c:smooth val="0"/>
          <c:extLst>
            <c:ext xmlns:c15="http://schemas.microsoft.com/office/drawing/2012/chart" uri="{02D57815-91ED-43cb-92C2-25804820EDAC}">
              <c15:filteredCategoryTitle>
                <c15:cat>
                  <c:multiLvlStrRef>
                    <c:extLst>
                      <c:ext uri="{02D57815-91ED-43cb-92C2-25804820EDAC}">
                        <c15:formulaRef>
                          <c15:sqref>'T14'!$K$18:$K$22</c15:sqref>
                        </c15:formulaRef>
                      </c:ext>
                    </c:extLst>
                  </c:multiLvlStrRef>
                </c15:cat>
              </c15:filteredCategoryTitle>
            </c:ext>
            <c:ext xmlns:c16="http://schemas.microsoft.com/office/drawing/2014/chart" uri="{C3380CC4-5D6E-409C-BE32-E72D297353CC}">
              <c16:uniqueId val="{00000001-A19D-4DFF-A4B2-8CE4386F90FD}"/>
            </c:ext>
          </c:extLst>
        </c:ser>
        <c:ser>
          <c:idx val="3"/>
          <c:order val="2"/>
          <c:tx>
            <c:strRef>
              <c:f>'T14'!$O$17</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'T14'!$O$18:$O$22</c:f>
            </c:numRef>
          </c:val>
          <c:smooth val="0"/>
          <c:extLst>
            <c:ext xmlns:c15="http://schemas.microsoft.com/office/drawing/2012/chart" uri="{02D57815-91ED-43cb-92C2-25804820EDAC}">
              <c15:filteredCategoryTitle>
                <c15:cat>
                  <c:multiLvlStrRef>
                    <c:extLst>
                      <c:ext uri="{02D57815-91ED-43cb-92C2-25804820EDAC}">
                        <c15:formulaRef>
                          <c15:sqref>'T14'!$K$18:$K$22</c15:sqref>
                        </c15:formulaRef>
                      </c:ext>
                    </c:extLst>
                  </c:multiLvlStrRef>
                </c15:cat>
              </c15:filteredCategoryTitle>
            </c:ext>
            <c:ext xmlns:c16="http://schemas.microsoft.com/office/drawing/2014/chart" uri="{C3380CC4-5D6E-409C-BE32-E72D297353CC}">
              <c16:uniqueId val="{00000002-A19D-4DFF-A4B2-8CE4386F90FD}"/>
            </c:ext>
          </c:extLst>
        </c:ser>
        <c:ser>
          <c:idx val="2"/>
          <c:order val="3"/>
          <c:tx>
            <c:strRef>
              <c:f>'T14'!$N$17</c:f>
              <c:strCache>
                <c:ptCount val="1"/>
                <c:pt idx="0">
                  <c:v>السعودية</c:v>
                </c:pt>
              </c:strCache>
            </c:strRef>
          </c:tx>
          <c:spPr>
            <a:ln w="28575" cap="rnd">
              <a:solidFill>
                <a:srgbClr val="008035"/>
              </a:solidFill>
              <a:round/>
            </a:ln>
            <a:effectLst/>
          </c:spPr>
          <c:marker>
            <c:symbol val="circle"/>
            <c:size val="5"/>
            <c:spPr>
              <a:solidFill>
                <a:srgbClr val="008035"/>
              </a:solidFill>
              <a:ln w="9525">
                <a:noFill/>
              </a:ln>
              <a:effectLst/>
            </c:spPr>
          </c:marker>
          <c:val>
            <c:numRef>
              <c:f>'T14'!$N$18:$N$22</c:f>
            </c:numRef>
          </c:val>
          <c:smooth val="0"/>
          <c:extLst>
            <c:ext xmlns:c15="http://schemas.microsoft.com/office/drawing/2012/chart" uri="{02D57815-91ED-43cb-92C2-25804820EDAC}">
              <c15:filteredCategoryTitle>
                <c15:cat>
                  <c:multiLvlStrRef>
                    <c:extLst>
                      <c:ext uri="{02D57815-91ED-43cb-92C2-25804820EDAC}">
                        <c15:formulaRef>
                          <c15:sqref>'T14'!$K$18:$K$22</c15:sqref>
                        </c15:formulaRef>
                      </c:ext>
                    </c:extLst>
                  </c:multiLvlStrRef>
                </c15:cat>
              </c15:filteredCategoryTitle>
            </c:ext>
            <c:ext xmlns:c16="http://schemas.microsoft.com/office/drawing/2014/chart" uri="{C3380CC4-5D6E-409C-BE32-E72D297353CC}">
              <c16:uniqueId val="{00000003-A19D-4DFF-A4B2-8CE4386F90FD}"/>
            </c:ext>
          </c:extLst>
        </c:ser>
        <c:ser>
          <c:idx val="1"/>
          <c:order val="4"/>
          <c:tx>
            <c:strRef>
              <c:f>'T14'!$M$17</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'T14'!$M$18:$M$22</c:f>
            </c:numRef>
          </c:val>
          <c:smooth val="0"/>
          <c:extLst>
            <c:ext xmlns:c15="http://schemas.microsoft.com/office/drawing/2012/chart" uri="{02D57815-91ED-43cb-92C2-25804820EDAC}">
              <c15:filteredCategoryTitle>
                <c15:cat>
                  <c:multiLvlStrRef>
                    <c:extLst>
                      <c:ext uri="{02D57815-91ED-43cb-92C2-25804820EDAC}">
                        <c15:formulaRef>
                          <c15:sqref>'T14'!$K$18:$K$22</c15:sqref>
                        </c15:formulaRef>
                      </c:ext>
                    </c:extLst>
                  </c:multiLvlStrRef>
                </c15:cat>
              </c15:filteredCategoryTitle>
            </c:ext>
            <c:ext xmlns:c16="http://schemas.microsoft.com/office/drawing/2014/chart" uri="{C3380CC4-5D6E-409C-BE32-E72D297353CC}">
              <c16:uniqueId val="{00000004-A19D-4DFF-A4B2-8CE4386F90FD}"/>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max val="20"/>
          <c:min val="-1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10"/>
      </c:valAx>
      <c:spPr>
        <a:noFill/>
        <a:ln>
          <a:noFill/>
        </a:ln>
        <a:effectLst/>
      </c:spPr>
    </c:plotArea>
    <c:legend>
      <c:legendPos val="b"/>
      <c:layout>
        <c:manualLayout>
          <c:xMode val="edge"/>
          <c:yMode val="edge"/>
          <c:x val="8.5614610673665839E-3"/>
          <c:y val="0.90997995042286384"/>
          <c:w val="0.96898818897637795"/>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
          <c:y val="9.5657426469473755E-2"/>
          <c:w val="0.93373415296482754"/>
          <c:h val="0.72895171012098992"/>
        </c:manualLayout>
      </c:layout>
      <c:barChart>
        <c:barDir val="col"/>
        <c:grouping val="stacked"/>
        <c:varyColors val="0"/>
        <c:ser>
          <c:idx val="0"/>
          <c:order val="0"/>
          <c:tx>
            <c:strRef>
              <c:f>'T14'!$K$28</c:f>
              <c:strCache>
                <c:ptCount val="1"/>
                <c:pt idx="0">
                  <c:v>خاص</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'T14'!$L$25:$Q$25</c:f>
            </c:multiLvlStrRef>
          </c:cat>
          <c:val>
            <c:numRef>
              <c:f>'T14'!$L$28:$Q$28</c:f>
            </c:numRef>
          </c:val>
          <c:extLst>
            <c:ext xmlns:c16="http://schemas.microsoft.com/office/drawing/2014/chart" uri="{C3380CC4-5D6E-409C-BE32-E72D297353CC}">
              <c16:uniqueId val="{00000000-FDC1-4D5D-AF89-61AFE5D734AB}"/>
            </c:ext>
          </c:extLst>
        </c:ser>
        <c:ser>
          <c:idx val="1"/>
          <c:order val="1"/>
          <c:tx>
            <c:strRef>
              <c:f>'T14'!$K$27</c:f>
              <c:strCache>
                <c:ptCount val="1"/>
                <c:pt idx="0">
                  <c:v>حكومي</c:v>
                </c:pt>
              </c:strCache>
            </c:strRef>
          </c:tx>
          <c:spPr>
            <a:solidFill>
              <a:srgbClr val="817E59"/>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DC1-4D5D-AF89-61AFE5D734A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'T14'!$L$25:$Q$25</c:f>
            </c:multiLvlStrRef>
          </c:cat>
          <c:val>
            <c:numRef>
              <c:f>'T14'!$L$27:$Q$27</c:f>
            </c:numRef>
          </c:val>
          <c:extLst>
            <c:ext xmlns:c16="http://schemas.microsoft.com/office/drawing/2014/chart" uri="{C3380CC4-5D6E-409C-BE32-E72D297353CC}">
              <c16:uniqueId val="{00000002-FDC1-4D5D-AF89-61AFE5D734AB}"/>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0900809945895256"/>
              <c:y val="4.181174750961239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37949713027196175"/>
          <c:y val="0.93688109981845391"/>
          <c:w val="0.19347059304429537"/>
          <c:h val="6.31189001815459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35826338539366"/>
          <c:y val="0.11620370370370373"/>
          <c:w val="0.75888083296518627"/>
          <c:h val="0.79840587634878979"/>
        </c:manualLayout>
      </c:layout>
      <c:pieChart>
        <c:varyColors val="1"/>
        <c:ser>
          <c:idx val="0"/>
          <c:order val="0"/>
          <c:tx>
            <c:strRef>
              <c:f>'T14'!$T$35</c:f>
              <c:strCache>
                <c:ptCount val="1"/>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8714-4B7C-8F56-5F3DBA05FF16}"/>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8714-4B7C-8F56-5F3DBA05FF16}"/>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8714-4B7C-8F56-5F3DBA05FF16}"/>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8714-4B7C-8F56-5F3DBA05FF16}"/>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8714-4B7C-8F56-5F3DBA05FF16}"/>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8714-4B7C-8F56-5F3DBA05FF16}"/>
              </c:ext>
            </c:extLst>
          </c:dPt>
          <c:dLbls>
            <c:dLbl>
              <c:idx val="1"/>
              <c:layout>
                <c:manualLayout>
                  <c:x val="4.2471176251483257E-2"/>
                  <c:y val="2.949693788276465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14-4B7C-8F56-5F3DBA05FF16}"/>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14-4B7C-8F56-5F3DBA05FF16}"/>
                </c:ext>
              </c:extLst>
            </c:dLbl>
            <c:dLbl>
              <c:idx val="4"/>
              <c:layout>
                <c:manualLayout>
                  <c:x val="0.13625927193883372"/>
                  <c:y val="1.386811023622047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14-4B7C-8F56-5F3DBA05FF1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'T14'!$U$35:$Z$35</c:f>
            </c:multiLvlStrRef>
          </c:cat>
          <c:val>
            <c:numRef>
              <c:f>'T14'!$U$36:$Z$36</c:f>
            </c:numRef>
          </c:val>
          <c:extLst>
            <c:ext xmlns:c16="http://schemas.microsoft.com/office/drawing/2014/chart" uri="{C3380CC4-5D6E-409C-BE32-E72D297353CC}">
              <c16:uniqueId val="{0000000C-8714-4B7C-8F56-5F3DBA05FF1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35826338539366"/>
          <c:y val="0.11620370370370373"/>
          <c:w val="0.75888083296518627"/>
          <c:h val="0.79840587634878979"/>
        </c:manualLayout>
      </c:layout>
      <c:pieChart>
        <c:varyColors val="1"/>
        <c:ser>
          <c:idx val="0"/>
          <c:order val="0"/>
          <c:tx>
            <c:strRef>
              <c:f>'T14'!$T$37</c:f>
              <c:strCache>
                <c:ptCount val="1"/>
                <c:pt idx="0">
                  <c:v>حكومي </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F124-4E13-9795-904AFEAF3D03}"/>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F124-4E13-9795-904AFEAF3D03}"/>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F124-4E13-9795-904AFEAF3D03}"/>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F124-4E13-9795-904AFEAF3D03}"/>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F124-4E13-9795-904AFEAF3D03}"/>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F124-4E13-9795-904AFEAF3D03}"/>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24-4E13-9795-904AFEAF3D03}"/>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24-4E13-9795-904AFEAF3D03}"/>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F124-4E13-9795-904AFEAF3D03}"/>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24-4E13-9795-904AFEAF3D0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'T14'!$U$35:$Z$35</c:f>
            </c:multiLvlStrRef>
          </c:cat>
          <c:val>
            <c:numRef>
              <c:f>'T14'!$U$37:$Z$37</c:f>
            </c:numRef>
          </c:val>
          <c:extLst>
            <c:ext xmlns:c16="http://schemas.microsoft.com/office/drawing/2014/chart" uri="{C3380CC4-5D6E-409C-BE32-E72D297353CC}">
              <c16:uniqueId val="{0000000C-F124-4E13-9795-904AFEAF3D0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997995042286384"/>
          <c:w val="0.89999982675432899"/>
          <c:h val="8.53904199475065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'T14'!$T$38</c:f>
              <c:strCache>
                <c:ptCount val="1"/>
                <c:pt idx="0">
                  <c:v>خاص</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92BC-4015-9D25-C83B6583296A}"/>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92BC-4015-9D25-C83B6583296A}"/>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92BC-4015-9D25-C83B6583296A}"/>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92BC-4015-9D25-C83B6583296A}"/>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92BC-4015-9D25-C83B6583296A}"/>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92BC-4015-9D25-C83B6583296A}"/>
              </c:ext>
            </c:extLst>
          </c:dPt>
          <c:dLbls>
            <c:dLbl>
              <c:idx val="1"/>
              <c:layout>
                <c:manualLayout>
                  <c:x val="-0.16874994586072789"/>
                  <c:y val="-2.9104695246427955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BC-4015-9D25-C83B6583296A}"/>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BC-4015-9D25-C83B6583296A}"/>
                </c:ext>
              </c:extLst>
            </c:dLbl>
            <c:dLbl>
              <c:idx val="3"/>
              <c:layout>
                <c:manualLayout>
                  <c:x val="9.7787826026697139E-2"/>
                  <c:y val="4.0485199766695831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BC-4015-9D25-C83B6583296A}"/>
                </c:ext>
              </c:extLst>
            </c:dLbl>
            <c:dLbl>
              <c:idx val="4"/>
              <c:layout>
                <c:manualLayout>
                  <c:x val="0.1029006522699514"/>
                  <c:y val="6.94236657917760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BC-4015-9D25-C83B6583296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'T14'!$U$35:$Z$35</c:f>
            </c:multiLvlStrRef>
          </c:cat>
          <c:val>
            <c:numRef>
              <c:f>'T14'!$U$38:$Z$38</c:f>
            </c:numRef>
          </c:val>
          <c:extLst>
            <c:ext xmlns:c16="http://schemas.microsoft.com/office/drawing/2014/chart" uri="{C3380CC4-5D6E-409C-BE32-E72D297353CC}">
              <c16:uniqueId val="{0000000C-92BC-4015-9D25-C83B6583296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'T14'!$K$63</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'T14'!$L$61:$Q$61</c:f>
            </c:multiLvlStrRef>
          </c:cat>
          <c:val>
            <c:numRef>
              <c:f>'T14'!$L$63:$Q$63</c:f>
            </c:numRef>
          </c:val>
          <c:smooth val="0"/>
          <c:extLst>
            <c:ext xmlns:c16="http://schemas.microsoft.com/office/drawing/2014/chart" uri="{C3380CC4-5D6E-409C-BE32-E72D297353CC}">
              <c16:uniqueId val="{00000000-0B68-401D-AE4C-340F1BA15E29}"/>
            </c:ext>
          </c:extLst>
        </c:ser>
        <c:ser>
          <c:idx val="0"/>
          <c:order val="1"/>
          <c:tx>
            <c:strRef>
              <c:f>'T14'!$K$62</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'T14'!$L$61:$Q$61</c:f>
            </c:multiLvlStrRef>
          </c:cat>
          <c:val>
            <c:numRef>
              <c:f>'T14'!$L$62:$Q$62</c:f>
            </c:numRef>
          </c:val>
          <c:smooth val="0"/>
          <c:extLst>
            <c:ext xmlns:c16="http://schemas.microsoft.com/office/drawing/2014/chart" uri="{C3380CC4-5D6E-409C-BE32-E72D297353CC}">
              <c16:uniqueId val="{00000001-0B68-401D-AE4C-340F1BA15E29}"/>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5"/>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4719891910209013E-2"/>
          <c:y val="9.5657426469473755E-2"/>
          <c:w val="0.909302009621761"/>
          <c:h val="0.71486720828538386"/>
        </c:manualLayout>
      </c:layout>
      <c:barChart>
        <c:barDir val="col"/>
        <c:grouping val="stacked"/>
        <c:varyColors val="0"/>
        <c:ser>
          <c:idx val="0"/>
          <c:order val="0"/>
          <c:tx>
            <c:strRef>
              <c:f>'T14'!$K$70</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'T14'!$L$68:$Q$68</c:f>
            </c:multiLvlStrRef>
          </c:cat>
          <c:val>
            <c:numRef>
              <c:f>'T14'!$L$70:$Q$70</c:f>
            </c:numRef>
          </c:val>
          <c:extLst>
            <c:ext xmlns:c16="http://schemas.microsoft.com/office/drawing/2014/chart" uri="{C3380CC4-5D6E-409C-BE32-E72D297353CC}">
              <c16:uniqueId val="{00000000-1542-4546-AEAE-05F9971A9C3B}"/>
            </c:ext>
          </c:extLst>
        </c:ser>
        <c:ser>
          <c:idx val="1"/>
          <c:order val="1"/>
          <c:tx>
            <c:strRef>
              <c:f>'T14'!$K$69</c:f>
              <c:strCache>
                <c:ptCount val="1"/>
                <c:pt idx="0">
                  <c:v>ذكور</c:v>
                </c:pt>
              </c:strCache>
            </c:strRef>
          </c:tx>
          <c:spPr>
            <a:solidFill>
              <a:srgbClr val="817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'T14'!$L$68:$Q$68</c:f>
            </c:multiLvlStrRef>
          </c:cat>
          <c:val>
            <c:numRef>
              <c:f>'T14'!$L$69:$Q$69</c:f>
            </c:numRef>
          </c:val>
          <c:extLst>
            <c:ext xmlns:c16="http://schemas.microsoft.com/office/drawing/2014/chart" uri="{C3380CC4-5D6E-409C-BE32-E72D297353CC}">
              <c16:uniqueId val="{00000004-1542-4546-AEAE-05F9971A9C3B}"/>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35111014392356305"/>
          <c:y val="0.8993224282568375"/>
          <c:w val="0.23366439320544605"/>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35695538057741E-2"/>
          <c:y val="9.854184893554975E-2"/>
          <c:w val="0.87636482939632532"/>
          <c:h val="0.64472878390201216"/>
        </c:manualLayout>
      </c:layout>
      <c:barChart>
        <c:barDir val="col"/>
        <c:grouping val="clustered"/>
        <c:varyColors val="0"/>
        <c:ser>
          <c:idx val="0"/>
          <c:order val="1"/>
          <c:tx>
            <c:strRef>
              <c:f>'T16'!$L$5</c:f>
              <c:strCache>
                <c:ptCount val="1"/>
                <c:pt idx="0">
                  <c:v>إجمالي أعضاء هيئة التدريس</c:v>
                </c:pt>
              </c:strCache>
            </c:strRef>
          </c:tx>
          <c:spPr>
            <a:solidFill>
              <a:srgbClr val="817E56"/>
            </a:solidFill>
            <a:ln>
              <a:noFill/>
            </a:ln>
            <a:effectLst/>
          </c:spPr>
          <c:invertIfNegative val="0"/>
          <c:cat>
            <c:multiLvlStrRef>
              <c:f>'T16'!$K$6:$K$9</c:f>
            </c:multiLvlStrRef>
          </c:cat>
          <c:val>
            <c:numRef>
              <c:f>'T16'!$L$6:$L$9</c:f>
            </c:numRef>
          </c:val>
          <c:extLst>
            <c:ext xmlns:c16="http://schemas.microsoft.com/office/drawing/2014/chart" uri="{C3380CC4-5D6E-409C-BE32-E72D297353CC}">
              <c16:uniqueId val="{00000000-B790-4957-8F0D-DE9503EFDBEB}"/>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'T16'!$M$5</c:f>
              <c:strCache>
                <c:ptCount val="1"/>
                <c:pt idx="0">
                  <c:v>معدل النمو السنوي</c:v>
                </c:pt>
              </c:strCache>
            </c:strRef>
          </c:tx>
          <c:spPr>
            <a:ln w="28575" cap="rnd">
              <a:solidFill>
                <a:srgbClr val="DCD8BE"/>
              </a:solidFill>
              <a:round/>
            </a:ln>
            <a:effectLst/>
          </c:spPr>
          <c:marker>
            <c:symbol val="none"/>
          </c:marker>
          <c:dLbls>
            <c:dLbl>
              <c:idx val="0"/>
              <c:layout>
                <c:manualLayout>
                  <c:x val="-4.3173652373207978E-2"/>
                  <c:y val="-4.5266112569262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0-4957-8F0D-DE9503EFDBEB}"/>
                </c:ext>
              </c:extLst>
            </c:dLbl>
            <c:dLbl>
              <c:idx val="1"/>
              <c:layout>
                <c:manualLayout>
                  <c:x val="-4.8226548368570495E-2"/>
                  <c:y val="-6.37846310877806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0-4957-8F0D-DE9503EFDBEB}"/>
                </c:ext>
              </c:extLst>
            </c:dLbl>
            <c:dLbl>
              <c:idx val="2"/>
              <c:layout>
                <c:manualLayout>
                  <c:x val="-4.6271301976823449E-2"/>
                  <c:y val="-5.73031496062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0-4957-8F0D-DE9503EFDBEB}"/>
                </c:ext>
              </c:extLst>
            </c:dLbl>
            <c:dLbl>
              <c:idx val="3"/>
              <c:layout>
                <c:manualLayout>
                  <c:x val="-1.4419056513641417E-2"/>
                  <c:y val="-5.73031496062992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0-4957-8F0D-DE9503EFDBEB}"/>
                </c:ext>
              </c:extLst>
            </c:dLbl>
            <c:dLbl>
              <c:idx val="4"/>
              <c:layout>
                <c:manualLayout>
                  <c:x val="-5.1288772952460697E-2"/>
                  <c:y val="-5.7303149606299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90-4957-8F0D-DE9503EFDBE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'T03'!$J$4:$J$8</c:f>
            </c:multiLvlStrRef>
          </c:cat>
          <c:val>
            <c:numRef>
              <c:f>'T16'!$M$6:$M$9</c:f>
            </c:numRef>
          </c:val>
          <c:smooth val="0"/>
          <c:extLst>
            <c:ext xmlns:c16="http://schemas.microsoft.com/office/drawing/2014/chart" uri="{C3380CC4-5D6E-409C-BE32-E72D297353CC}">
              <c16:uniqueId val="{00000006-B790-4957-8F0D-DE9503EFDBEB}"/>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3247916096377526"/>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عدد بالألف (000)</a:t>
                </a:r>
                <a:endParaRPr lang="en-US" sz="800">
                  <a:latin typeface="Sakkal Majalla" panose="02000000000000000000" pitchFamily="2" charset="-78"/>
                  <a:cs typeface="Sakkal Majalla" panose="02000000000000000000" pitchFamily="2" charset="-78"/>
                </a:endParaRPr>
              </a:p>
            </c:rich>
          </c:tx>
          <c:layout>
            <c:manualLayout>
              <c:xMode val="edge"/>
              <c:yMode val="edge"/>
              <c:x val="0.82346295670096448"/>
              <c:y val="2.691309419655876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100"/>
      </c:valAx>
      <c:valAx>
        <c:axId val="203802991"/>
        <c:scaling>
          <c:orientation val="minMax"/>
        </c:scaling>
        <c:delete val="0"/>
        <c:axPos val="l"/>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5.1806407634628494E-2"/>
              <c:y val="3.848716827063283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out"/>
        <c:minorTickMark val="none"/>
        <c:tickLblPos val="nextTo"/>
        <c:spPr>
          <a:noFill/>
          <a:ln>
            <a:solidFill>
              <a:sysClr val="window" lastClr="FFFFFF">
                <a:lumMod val="85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majorUnit val="5"/>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0.21326355677932898"/>
          <c:y val="0.93576334208223977"/>
          <c:w val="0.62935231255602264"/>
          <c:h val="5.96070282881306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8.4652960046660841E-2"/>
          <c:w val="0.9142449693788276"/>
          <c:h val="0.65142279090113742"/>
        </c:manualLayout>
      </c:layout>
      <c:lineChart>
        <c:grouping val="standard"/>
        <c:varyColors val="0"/>
        <c:ser>
          <c:idx val="5"/>
          <c:order val="0"/>
          <c:tx>
            <c:strRef>
              <c:f>'T16'!$Q$16</c:f>
              <c:strCache>
                <c:ptCount val="1"/>
                <c:pt idx="0">
                  <c:v>الكويت</c:v>
                </c:pt>
              </c:strCache>
            </c:strRef>
          </c:tx>
          <c:spPr>
            <a:ln w="28575" cap="rnd">
              <a:solidFill>
                <a:srgbClr val="00B1E6"/>
              </a:solidFill>
              <a:round/>
            </a:ln>
            <a:effectLst/>
          </c:spPr>
          <c:marker>
            <c:symbol val="circle"/>
            <c:size val="5"/>
            <c:spPr>
              <a:solidFill>
                <a:srgbClr val="00B1E6"/>
              </a:solidFill>
              <a:ln w="9525">
                <a:noFill/>
              </a:ln>
              <a:effectLst/>
            </c:spPr>
          </c:marker>
          <c:val>
            <c:numRef>
              <c:f>'T16'!$Q$17:$Q$20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0-F6B8-4D95-A430-9C8447AA6920}"/>
            </c:ext>
          </c:extLst>
        </c:ser>
        <c:ser>
          <c:idx val="4"/>
          <c:order val="1"/>
          <c:tx>
            <c:strRef>
              <c:f>'T16'!$P$16</c:f>
              <c:strCache>
                <c:ptCount val="1"/>
                <c:pt idx="0">
                  <c:v>قطر</c:v>
                </c:pt>
              </c:strCache>
            </c:strRef>
          </c:tx>
          <c:spPr>
            <a:ln w="28575" cap="rnd">
              <a:solidFill>
                <a:srgbClr val="99154C"/>
              </a:solidFill>
              <a:round/>
            </a:ln>
            <a:effectLst/>
          </c:spPr>
          <c:marker>
            <c:symbol val="circle"/>
            <c:size val="5"/>
            <c:spPr>
              <a:solidFill>
                <a:srgbClr val="99154C"/>
              </a:solidFill>
              <a:ln w="9525">
                <a:noFill/>
              </a:ln>
              <a:effectLst/>
            </c:spPr>
          </c:marker>
          <c:val>
            <c:numRef>
              <c:f>'T16'!$P$17:$P$20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1-F6B8-4D95-A430-9C8447AA6920}"/>
            </c:ext>
          </c:extLst>
        </c:ser>
        <c:ser>
          <c:idx val="3"/>
          <c:order val="2"/>
          <c:tx>
            <c:strRef>
              <c:f>'T16'!$O$16</c:f>
              <c:strCache>
                <c:ptCount val="1"/>
                <c:pt idx="0">
                  <c:v>عمان</c:v>
                </c:pt>
              </c:strCache>
            </c:strRef>
          </c:tx>
          <c:spPr>
            <a:ln w="28575" cap="rnd">
              <a:solidFill>
                <a:srgbClr val="D9DADB"/>
              </a:solidFill>
              <a:round/>
            </a:ln>
            <a:effectLst/>
          </c:spPr>
          <c:marker>
            <c:symbol val="circle"/>
            <c:size val="5"/>
            <c:spPr>
              <a:solidFill>
                <a:srgbClr val="D9DADB"/>
              </a:solidFill>
              <a:ln w="9525">
                <a:noFill/>
              </a:ln>
              <a:effectLst/>
            </c:spPr>
          </c:marker>
          <c:val>
            <c:numRef>
              <c:f>'T16'!$O$17:$O$20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2-F6B8-4D95-A430-9C8447AA6920}"/>
            </c:ext>
          </c:extLst>
        </c:ser>
        <c:ser>
          <c:idx val="2"/>
          <c:order val="3"/>
          <c:tx>
            <c:strRef>
              <c:f>'T16'!$N$16</c:f>
              <c:strCache>
                <c:ptCount val="1"/>
                <c:pt idx="0">
                  <c:v>السعودية</c:v>
                </c:pt>
              </c:strCache>
            </c:strRef>
          </c:tx>
          <c:spPr>
            <a:ln w="28575" cap="rnd">
              <a:solidFill>
                <a:srgbClr val="008035"/>
              </a:solidFill>
              <a:round/>
            </a:ln>
            <a:effectLst/>
          </c:spPr>
          <c:marker>
            <c:symbol val="circle"/>
            <c:size val="5"/>
            <c:spPr>
              <a:solidFill>
                <a:srgbClr val="008035"/>
              </a:solidFill>
              <a:ln w="9525">
                <a:noFill/>
              </a:ln>
              <a:effectLst/>
            </c:spPr>
          </c:marker>
          <c:val>
            <c:numRef>
              <c:f>'T16'!$N$17:$N$20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3-F6B8-4D95-A430-9C8447AA6920}"/>
            </c:ext>
          </c:extLst>
        </c:ser>
        <c:ser>
          <c:idx val="1"/>
          <c:order val="4"/>
          <c:tx>
            <c:strRef>
              <c:f>'T16'!$M$16</c:f>
              <c:strCache>
                <c:ptCount val="1"/>
                <c:pt idx="0">
                  <c:v>البحرين</c:v>
                </c:pt>
              </c:strCache>
            </c:strRef>
          </c:tx>
          <c:spPr>
            <a:ln w="28575" cap="rnd">
              <a:solidFill>
                <a:srgbClr val="E20000"/>
              </a:solidFill>
              <a:round/>
            </a:ln>
            <a:effectLst/>
          </c:spPr>
          <c:marker>
            <c:symbol val="circle"/>
            <c:size val="5"/>
            <c:spPr>
              <a:solidFill>
                <a:srgbClr val="E20000"/>
              </a:solidFill>
              <a:ln w="9525">
                <a:noFill/>
              </a:ln>
              <a:effectLst/>
            </c:spPr>
          </c:marker>
          <c:val>
            <c:numRef>
              <c:f>'T16'!$M$17:$M$20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4-F6B8-4D95-A430-9C8447AA6920}"/>
            </c:ext>
          </c:extLst>
        </c:ser>
        <c:ser>
          <c:idx val="0"/>
          <c:order val="5"/>
          <c:tx>
            <c:strRef>
              <c:f>'T16'!$L$16</c:f>
              <c:strCache>
                <c:ptCount val="1"/>
                <c:pt idx="0">
                  <c:v>الإمارات</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'T16'!$L$17:$L$20</c:f>
            </c:numRef>
          </c:val>
          <c:smooth val="0"/>
          <c:extLst>
            <c:ext xmlns:c15="http://schemas.microsoft.com/office/drawing/2012/chart" uri="{02D57815-91ED-43cb-92C2-25804820EDAC}">
              <c15:filteredCategoryTitle>
                <c15:cat>
                  <c:multiLvlStrRef>
                    <c:extLst>
                      <c:ext uri="{02D57815-91ED-43cb-92C2-25804820EDAC}">
                        <c15:formulaRef>
                          <c15:sqref>'T16'!$K$17:$K$20</c15:sqref>
                        </c15:formulaRef>
                      </c:ext>
                    </c:extLst>
                  </c:multiLvlStrRef>
                </c15:cat>
              </c15:filteredCategoryTitle>
            </c:ext>
            <c:ext xmlns:c16="http://schemas.microsoft.com/office/drawing/2014/chart" uri="{C3380CC4-5D6E-409C-BE32-E72D297353CC}">
              <c16:uniqueId val="{00000005-F6B8-4D95-A430-9C8447AA6920}"/>
            </c:ext>
          </c:extLst>
        </c:ser>
        <c:dLbls>
          <c:showLegendKey val="0"/>
          <c:showVal val="0"/>
          <c:showCatName val="0"/>
          <c:showSerName val="0"/>
          <c:showPercent val="0"/>
          <c:showBubbleSize val="0"/>
        </c:dLbls>
        <c:marker val="1"/>
        <c:smooth val="0"/>
        <c:axId val="209412143"/>
        <c:axId val="209413391"/>
      </c:lineChart>
      <c:catAx>
        <c:axId val="20941214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25391513560805"/>
              <c:y val="0.825697360746573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3391"/>
        <c:crosses val="autoZero"/>
        <c:auto val="1"/>
        <c:lblAlgn val="ctr"/>
        <c:lblOffset val="100"/>
        <c:noMultiLvlLbl val="0"/>
      </c:catAx>
      <c:valAx>
        <c:axId val="209413391"/>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2227777777777775"/>
              <c:y val="1.4611767279090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low"/>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9412143"/>
        <c:crosses val="autoZero"/>
        <c:crossBetween val="between"/>
        <c:majorUnit val="20"/>
      </c:valAx>
      <c:spPr>
        <a:noFill/>
        <a:ln>
          <a:noFill/>
        </a:ln>
        <a:effectLst/>
      </c:spPr>
    </c:plotArea>
    <c:legend>
      <c:legendPos val="b"/>
      <c:layout>
        <c:manualLayout>
          <c:xMode val="edge"/>
          <c:yMode val="edge"/>
          <c:x val="8.5614610673665839E-3"/>
          <c:y val="0.90997995042286384"/>
          <c:w val="0.84049378244226769"/>
          <c:h val="8.52858956033033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98472918157958E-2"/>
          <c:y val="9.2592592592592587E-2"/>
          <c:w val="0.86117732442535611"/>
          <c:h val="0.70148862642169729"/>
        </c:manualLayout>
      </c:layout>
      <c:barChart>
        <c:barDir val="col"/>
        <c:grouping val="stacked"/>
        <c:varyColors val="0"/>
        <c:ser>
          <c:idx val="3"/>
          <c:order val="0"/>
          <c:tx>
            <c:strRef>
              <c:f>'T16'!$O$192</c:f>
              <c:strCache>
                <c:ptCount val="1"/>
                <c:pt idx="0">
                  <c:v>أخرى</c:v>
                </c:pt>
              </c:strCache>
            </c:strRef>
          </c:tx>
          <c:spPr>
            <a:solidFill>
              <a:srgbClr val="83B4E1"/>
            </a:solidFill>
            <a:ln>
              <a:noFill/>
            </a:ln>
            <a:effectLst/>
          </c:spPr>
          <c:invertIfNegative val="0"/>
          <c:dLbls>
            <c:dLbl>
              <c:idx val="0"/>
              <c:layout>
                <c:manualLayout>
                  <c:x val="9.2591522967418133E-17"/>
                  <c:y val="-1.03818897637795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01-4D46-9C71-21821CEB8696}"/>
                </c:ext>
              </c:extLst>
            </c:dLbl>
            <c:dLbl>
              <c:idx val="1"/>
              <c:layout>
                <c:manualLayout>
                  <c:x val="0"/>
                  <c:y val="-6.93088363954505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01-4D46-9C71-21821CEB869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'T16'!$N$194:$N$195</c:f>
            </c:numRef>
          </c:val>
          <c:extLst>
            <c:ext xmlns:c15="http://schemas.microsoft.com/office/drawing/2012/chart" uri="{02D57815-91ED-43cb-92C2-25804820EDAC}">
              <c15:filteredCategoryTitle>
                <c15:cat>
                  <c:multiLvlStrRef>
                    <c:extLst>
                      <c:ext uri="{02D57815-91ED-43cb-92C2-25804820EDAC}">
                        <c15:formulaRef>
                          <c15:sqref>'T16'!$K$194:$K$195</c15:sqref>
                        </c15:formulaRef>
                      </c:ext>
                    </c:extLst>
                  </c:multiLvlStrRef>
                </c15:cat>
              </c15:filteredCategoryTitle>
            </c:ext>
            <c:ext xmlns:c16="http://schemas.microsoft.com/office/drawing/2014/chart" uri="{C3380CC4-5D6E-409C-BE32-E72D297353CC}">
              <c16:uniqueId val="{00000002-E101-4D46-9C71-21821CEB8696}"/>
            </c:ext>
          </c:extLst>
        </c:ser>
        <c:ser>
          <c:idx val="1"/>
          <c:order val="1"/>
          <c:tx>
            <c:strRef>
              <c:f>'T16'!$M$192</c:f>
              <c:strCache>
                <c:ptCount val="1"/>
                <c:pt idx="0">
                  <c:v>الجامعات والكليات الخاصة</c:v>
                </c:pt>
              </c:strCache>
            </c:strRef>
          </c:tx>
          <c:spPr>
            <a:solidFill>
              <a:srgbClr val="AFABA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'T16'!$M$194:$M$195</c:f>
            </c:numRef>
          </c:val>
          <c:extLst>
            <c:ext xmlns:c15="http://schemas.microsoft.com/office/drawing/2012/chart" uri="{02D57815-91ED-43cb-92C2-25804820EDAC}">
              <c15:filteredCategoryTitle>
                <c15:cat>
                  <c:multiLvlStrRef>
                    <c:extLst>
                      <c:ext uri="{02D57815-91ED-43cb-92C2-25804820EDAC}">
                        <c15:formulaRef>
                          <c15:sqref>'T16'!$K$194:$K$195</c15:sqref>
                        </c15:formulaRef>
                      </c:ext>
                    </c:extLst>
                  </c:multiLvlStrRef>
                </c15:cat>
              </c15:filteredCategoryTitle>
            </c:ext>
            <c:ext xmlns:c16="http://schemas.microsoft.com/office/drawing/2014/chart" uri="{C3380CC4-5D6E-409C-BE32-E72D297353CC}">
              <c16:uniqueId val="{00000006-E101-4D46-9C71-21821CEB8696}"/>
            </c:ext>
          </c:extLst>
        </c:ser>
        <c:ser>
          <c:idx val="0"/>
          <c:order val="2"/>
          <c:tx>
            <c:strRef>
              <c:f>'T16'!$L$192</c:f>
              <c:strCache>
                <c:ptCount val="1"/>
                <c:pt idx="0">
                  <c:v>الجامعات الحكومية</c:v>
                </c:pt>
              </c:strCache>
            </c:strRef>
          </c:tx>
          <c:spPr>
            <a:solidFill>
              <a:srgbClr val="21548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'T16'!$L$194:$L$195</c:f>
            </c:numRef>
          </c:val>
          <c:extLst>
            <c:ext xmlns:c15="http://schemas.microsoft.com/office/drawing/2012/chart" uri="{02D57815-91ED-43cb-92C2-25804820EDAC}">
              <c15:filteredCategoryTitle>
                <c15:cat>
                  <c:multiLvlStrRef>
                    <c:extLst>
                      <c:ext uri="{02D57815-91ED-43cb-92C2-25804820EDAC}">
                        <c15:formulaRef>
                          <c15:sqref>'T16'!$K$194:$K$195</c15:sqref>
                        </c15:formulaRef>
                      </c:ext>
                    </c:extLst>
                  </c:multiLvlStrRef>
                </c15:cat>
              </c15:filteredCategoryTitle>
            </c:ext>
            <c:ext xmlns:c16="http://schemas.microsoft.com/office/drawing/2014/chart" uri="{C3380CC4-5D6E-409C-BE32-E72D297353CC}">
              <c16:uniqueId val="{00000007-E101-4D46-9C71-21821CEB8696}"/>
            </c:ext>
          </c:extLst>
        </c:ser>
        <c:dLbls>
          <c:showLegendKey val="0"/>
          <c:showVal val="0"/>
          <c:showCatName val="0"/>
          <c:showSerName val="0"/>
          <c:showPercent val="0"/>
          <c:showBubbleSize val="0"/>
        </c:dLbls>
        <c:gapWidth val="150"/>
        <c:overlap val="100"/>
        <c:axId val="196440064"/>
        <c:axId val="196441984"/>
      </c:barChart>
      <c:catAx>
        <c:axId val="196440064"/>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latin typeface="Sakkal Majalla" panose="02000000000000000000" pitchFamily="2" charset="-78"/>
                    <a:cs typeface="Sakkal Majalla" panose="02000000000000000000" pitchFamily="2" charset="-78"/>
                  </a:rPr>
                  <a:t>العام</a:t>
                </a:r>
                <a:endParaRPr lang="en-US">
                  <a:latin typeface="Sakkal Majalla" panose="02000000000000000000" pitchFamily="2" charset="-78"/>
                  <a:cs typeface="Sakkal Majalla" panose="02000000000000000000" pitchFamily="2" charset="-78"/>
                </a:endParaRPr>
              </a:p>
              <a:p>
                <a:pPr>
                  <a:defRPr/>
                </a:pPr>
                <a:r>
                  <a:rPr lang="ar-OM">
                    <a:latin typeface="Sakkal Majalla" panose="02000000000000000000" pitchFamily="2" charset="-78"/>
                    <a:cs typeface="Sakkal Majalla" panose="02000000000000000000" pitchFamily="2" charset="-78"/>
                  </a:rPr>
                  <a:t>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
              <c:y val="0.711665791776027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41984"/>
        <c:crosses val="autoZero"/>
        <c:auto val="1"/>
        <c:lblAlgn val="ctr"/>
        <c:lblOffset val="100"/>
        <c:noMultiLvlLbl val="0"/>
      </c:catAx>
      <c:valAx>
        <c:axId val="196441984"/>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1632088602561046"/>
              <c:y val="3.9733158355205597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96440064"/>
        <c:crosses val="autoZero"/>
        <c:crossBetween val="between"/>
        <c:majorUnit val="20"/>
      </c:valAx>
      <c:spPr>
        <a:noFill/>
        <a:ln>
          <a:noFill/>
        </a:ln>
        <a:effectLst/>
      </c:spPr>
    </c:plotArea>
    <c:legend>
      <c:legendPos val="b"/>
      <c:layout>
        <c:manualLayout>
          <c:xMode val="edge"/>
          <c:yMode val="edge"/>
          <c:x val="0.10261691720353139"/>
          <c:y val="0.8975314960629921"/>
          <c:w val="0.78901485217715905"/>
          <c:h val="0.102468503937007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60852713560069"/>
          <c:y val="9.5657426469473755E-2"/>
          <c:w val="0.78641343586278489"/>
          <c:h val="0.80406905324422262"/>
        </c:manualLayout>
      </c:layout>
      <c:barChart>
        <c:barDir val="col"/>
        <c:grouping val="stacked"/>
        <c:varyColors val="0"/>
        <c:ser>
          <c:idx val="0"/>
          <c:order val="0"/>
          <c:tx>
            <c:strRef>
              <c:f>'T02'!$J$18</c:f>
              <c:strCache>
                <c:ptCount val="1"/>
                <c:pt idx="0">
                  <c:v>خاص</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'T02'!$K$17:$P$17</c:f>
            </c:multiLvlStrRef>
          </c:cat>
          <c:val>
            <c:numRef>
              <c:f>'T02'!$K$18:$P$18</c:f>
            </c:numRef>
          </c:val>
          <c:extLst>
            <c:ext xmlns:c16="http://schemas.microsoft.com/office/drawing/2014/chart" uri="{C3380CC4-5D6E-409C-BE32-E72D297353CC}">
              <c16:uniqueId val="{00000000-D975-416B-B73D-602A893460A9}"/>
            </c:ext>
          </c:extLst>
        </c:ser>
        <c:ser>
          <c:idx val="1"/>
          <c:order val="1"/>
          <c:tx>
            <c:strRef>
              <c:f>'T02'!$J$19</c:f>
              <c:strCache>
                <c:ptCount val="1"/>
                <c:pt idx="0">
                  <c:v>حكومي</c:v>
                </c:pt>
              </c:strCache>
            </c:strRef>
          </c:tx>
          <c:spPr>
            <a:solidFill>
              <a:srgbClr val="817E59"/>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D975-416B-B73D-602A893460A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'T02'!$K$17:$P$17</c:f>
            </c:multiLvlStrRef>
          </c:cat>
          <c:val>
            <c:numRef>
              <c:f>'T02'!$K$19:$P$19</c:f>
            </c:numRef>
          </c:val>
          <c:extLst>
            <c:ext xmlns:c16="http://schemas.microsoft.com/office/drawing/2014/chart" uri="{C3380CC4-5D6E-409C-BE32-E72D297353CC}">
              <c16:uniqueId val="{00000001-D975-416B-B73D-602A893460A9}"/>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a:t>
                </a:r>
                <a:endParaRPr lang="en-US">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1.7193743825430706E-3"/>
          <c:y val="0.828899919078807"/>
          <c:w val="0.16595035917155623"/>
          <c:h val="8.65930699075561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6.9444444444444448E-2"/>
          <c:w val="0.90408573928258973"/>
          <c:h val="0.74241469816272965"/>
        </c:manualLayout>
      </c:layout>
      <c:barChart>
        <c:barDir val="col"/>
        <c:grouping val="stacked"/>
        <c:varyColors val="0"/>
        <c:ser>
          <c:idx val="3"/>
          <c:order val="0"/>
          <c:tx>
            <c:strRef>
              <c:f>'T16'!$K$204</c:f>
              <c:strCache>
                <c:ptCount val="1"/>
                <c:pt idx="0">
                  <c:v>أخرى</c:v>
                </c:pt>
              </c:strCache>
            </c:strRef>
          </c:tx>
          <c:spPr>
            <a:solidFill>
              <a:srgbClr val="83B4E1"/>
            </a:solidFill>
            <a:ln>
              <a:noFill/>
            </a:ln>
            <a:effectLst/>
          </c:spPr>
          <c:invertIfNegative val="0"/>
          <c:cat>
            <c:multiLvlStrRef>
              <c:f>'T16'!$L$201:$Q$201</c:f>
            </c:multiLvlStrRef>
          </c:cat>
          <c:val>
            <c:numRef>
              <c:f>'T16'!$L$204:$Q$204</c:f>
            </c:numRef>
          </c:val>
          <c:extLst>
            <c:ext xmlns:c16="http://schemas.microsoft.com/office/drawing/2014/chart" uri="{C3380CC4-5D6E-409C-BE32-E72D297353CC}">
              <c16:uniqueId val="{00000000-40B1-4EF0-82A0-E8D0E1569E14}"/>
            </c:ext>
          </c:extLst>
        </c:ser>
        <c:ser>
          <c:idx val="1"/>
          <c:order val="1"/>
          <c:tx>
            <c:strRef>
              <c:f>'T16'!$K$203</c:f>
              <c:strCache>
                <c:ptCount val="1"/>
                <c:pt idx="0">
                  <c:v>الجامعات والكليات الخاصة</c:v>
                </c:pt>
              </c:strCache>
            </c:strRef>
          </c:tx>
          <c:spPr>
            <a:solidFill>
              <a:srgbClr val="AFABAB"/>
            </a:solidFill>
            <a:ln>
              <a:noFill/>
            </a:ln>
            <a:effectLst/>
          </c:spPr>
          <c:invertIfNegative val="0"/>
          <c:cat>
            <c:multiLvlStrRef>
              <c:f>'T16'!$L$201:$Q$201</c:f>
            </c:multiLvlStrRef>
          </c:cat>
          <c:val>
            <c:numRef>
              <c:f>'T16'!$L$203:$Q$203</c:f>
            </c:numRef>
          </c:val>
          <c:extLst>
            <c:ext xmlns:c16="http://schemas.microsoft.com/office/drawing/2014/chart" uri="{C3380CC4-5D6E-409C-BE32-E72D297353CC}">
              <c16:uniqueId val="{00000002-40B1-4EF0-82A0-E8D0E1569E14}"/>
            </c:ext>
          </c:extLst>
        </c:ser>
        <c:ser>
          <c:idx val="0"/>
          <c:order val="2"/>
          <c:tx>
            <c:strRef>
              <c:f>'T16'!$K$202</c:f>
              <c:strCache>
                <c:ptCount val="1"/>
                <c:pt idx="0">
                  <c:v>الجامعات الحكومية</c:v>
                </c:pt>
              </c:strCache>
            </c:strRef>
          </c:tx>
          <c:spPr>
            <a:solidFill>
              <a:srgbClr val="215483"/>
            </a:solidFill>
            <a:ln>
              <a:noFill/>
            </a:ln>
            <a:effectLst/>
          </c:spPr>
          <c:invertIfNegative val="0"/>
          <c:cat>
            <c:multiLvlStrRef>
              <c:f>'T16'!$L$201:$Q$201</c:f>
            </c:multiLvlStrRef>
          </c:cat>
          <c:val>
            <c:numRef>
              <c:f>'T16'!$L$202:$Q$202</c:f>
            </c:numRef>
          </c:val>
          <c:extLst>
            <c:ext xmlns:c16="http://schemas.microsoft.com/office/drawing/2014/chart" uri="{C3380CC4-5D6E-409C-BE32-E72D297353CC}">
              <c16:uniqueId val="{00000003-40B1-4EF0-82A0-E8D0E1569E14}"/>
            </c:ext>
          </c:extLst>
        </c:ser>
        <c:dLbls>
          <c:showLegendKey val="0"/>
          <c:showVal val="0"/>
          <c:showCatName val="0"/>
          <c:showSerName val="0"/>
          <c:showPercent val="0"/>
          <c:showBubbleSize val="0"/>
        </c:dLbls>
        <c:gapWidth val="150"/>
        <c:overlap val="100"/>
        <c:axId val="539309616"/>
        <c:axId val="539310032"/>
      </c:barChart>
      <c:catAx>
        <c:axId val="53930961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539310032"/>
        <c:crosses val="autoZero"/>
        <c:auto val="1"/>
        <c:lblAlgn val="ctr"/>
        <c:lblOffset val="100"/>
        <c:noMultiLvlLbl val="0"/>
      </c:catAx>
      <c:valAx>
        <c:axId val="5393100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en-US">
                    <a:latin typeface="Sakkal Majalla" panose="02000000000000000000" pitchFamily="2" charset="-78"/>
                    <a:cs typeface="Sakkal Majalla" panose="02000000000000000000" pitchFamily="2" charset="-78"/>
                  </a:rPr>
                  <a:t>%</a:t>
                </a:r>
              </a:p>
            </c:rich>
          </c:tx>
          <c:layout>
            <c:manualLayout>
              <c:xMode val="edge"/>
              <c:yMode val="edge"/>
              <c:x val="0.91347222222222235"/>
              <c:y val="2.6771653543307085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309616"/>
        <c:crosses val="autoZero"/>
        <c:crossBetween val="between"/>
        <c:majorUnit val="20"/>
      </c:valAx>
      <c:spPr>
        <a:noFill/>
        <a:ln>
          <a:noFill/>
        </a:ln>
        <a:effectLst/>
      </c:spPr>
    </c:plotArea>
    <c:legend>
      <c:legendPos val="b"/>
      <c:layout>
        <c:manualLayout>
          <c:xMode val="edge"/>
          <c:yMode val="edge"/>
          <c:x val="0"/>
          <c:y val="0.91460958005249349"/>
          <c:w val="0.98318525809273838"/>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1006124234471E-2"/>
          <c:y val="8.8379629629629614E-2"/>
          <c:w val="0.92555796150481184"/>
          <c:h val="0.71312445319335083"/>
        </c:manualLayout>
      </c:layout>
      <c:lineChart>
        <c:grouping val="standard"/>
        <c:varyColors val="0"/>
        <c:ser>
          <c:idx val="1"/>
          <c:order val="0"/>
          <c:tx>
            <c:strRef>
              <c:f>'T16'!$K$208</c:f>
              <c:strCache>
                <c:ptCount val="1"/>
                <c:pt idx="0">
                  <c:v>متوسط معدل النمو السنوي للإناث</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cat>
            <c:multiLvlStrRef>
              <c:f>'T16'!$L$206:$Q$206</c:f>
            </c:multiLvlStrRef>
          </c:cat>
          <c:val>
            <c:numRef>
              <c:f>'T16'!$L$208:$Q$208</c:f>
            </c:numRef>
          </c:val>
          <c:smooth val="0"/>
          <c:extLst>
            <c:ext xmlns:c16="http://schemas.microsoft.com/office/drawing/2014/chart" uri="{C3380CC4-5D6E-409C-BE32-E72D297353CC}">
              <c16:uniqueId val="{00000000-DCD4-4412-8499-E646302591F7}"/>
            </c:ext>
          </c:extLst>
        </c:ser>
        <c:ser>
          <c:idx val="0"/>
          <c:order val="1"/>
          <c:tx>
            <c:strRef>
              <c:f>'T16'!$K$207</c:f>
              <c:strCache>
                <c:ptCount val="1"/>
                <c:pt idx="0">
                  <c:v>متوسط معدل النمو السنوي للذكور</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cat>
            <c:multiLvlStrRef>
              <c:f>'T16'!$L$206:$Q$206</c:f>
            </c:multiLvlStrRef>
          </c:cat>
          <c:val>
            <c:numRef>
              <c:f>'T16'!$L$207:$Q$207</c:f>
            </c:numRef>
          </c:val>
          <c:smooth val="0"/>
          <c:extLst>
            <c:ext xmlns:c16="http://schemas.microsoft.com/office/drawing/2014/chart" uri="{C3380CC4-5D6E-409C-BE32-E72D297353CC}">
              <c16:uniqueId val="{00000001-DCD4-4412-8499-E646302591F7}"/>
            </c:ext>
          </c:extLst>
        </c:ser>
        <c:dLbls>
          <c:showLegendKey val="0"/>
          <c:showVal val="0"/>
          <c:showCatName val="0"/>
          <c:showSerName val="0"/>
          <c:showPercent val="0"/>
          <c:showBubbleSize val="0"/>
        </c:dLbls>
        <c:marker val="1"/>
        <c:smooth val="0"/>
        <c:axId val="1229115776"/>
        <c:axId val="1229097472"/>
      </c:lineChart>
      <c:catAx>
        <c:axId val="1229115776"/>
        <c:scaling>
          <c:orientation val="maxMin"/>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097472"/>
        <c:crosses val="autoZero"/>
        <c:auto val="1"/>
        <c:lblAlgn val="ctr"/>
        <c:lblOffset val="100"/>
        <c:noMultiLvlLbl val="0"/>
      </c:catAx>
      <c:valAx>
        <c:axId val="1229097472"/>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2674999999999996"/>
              <c:y val="6.9670457859434239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29115776"/>
        <c:crosses val="autoZero"/>
        <c:crossBetween val="between"/>
        <c:majorUnit val="10"/>
      </c:valAx>
      <c:spPr>
        <a:noFill/>
        <a:ln>
          <a:noFill/>
        </a:ln>
        <a:effectLst/>
      </c:spPr>
    </c:plotArea>
    <c:legend>
      <c:legendPos val="b"/>
      <c:layout>
        <c:manualLayout>
          <c:xMode val="edge"/>
          <c:yMode val="edge"/>
          <c:x val="0.13236679790026246"/>
          <c:y val="0.92187445319335082"/>
          <c:w val="0.6963775153105862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2509197214881414E-2"/>
          <c:y val="9.5657426469473755E-2"/>
          <c:w val="0.92151276578350405"/>
          <c:h val="0.70547754039497979"/>
        </c:manualLayout>
      </c:layout>
      <c:barChart>
        <c:barDir val="col"/>
        <c:grouping val="stacked"/>
        <c:varyColors val="0"/>
        <c:ser>
          <c:idx val="0"/>
          <c:order val="0"/>
          <c:tx>
            <c:strRef>
              <c:f>'T16'!$K$214</c:f>
              <c:strCache>
                <c:ptCount val="1"/>
                <c:pt idx="0">
                  <c:v>إناث</c:v>
                </c:pt>
              </c:strCache>
            </c:strRef>
          </c:tx>
          <c:spPr>
            <a:solidFill>
              <a:srgbClr val="DCD8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'T16'!$L$212:$Q$212</c:f>
            </c:multiLvlStrRef>
          </c:cat>
          <c:val>
            <c:numRef>
              <c:f>'T16'!$L$214:$Q$214</c:f>
            </c:numRef>
          </c:val>
          <c:extLst>
            <c:ext xmlns:c16="http://schemas.microsoft.com/office/drawing/2014/chart" uri="{C3380CC4-5D6E-409C-BE32-E72D297353CC}">
              <c16:uniqueId val="{00000000-4491-4E7E-A392-13CB431B6ADE}"/>
            </c:ext>
          </c:extLst>
        </c:ser>
        <c:ser>
          <c:idx val="1"/>
          <c:order val="1"/>
          <c:tx>
            <c:strRef>
              <c:f>'T16'!$K$213</c:f>
              <c:strCache>
                <c:ptCount val="1"/>
                <c:pt idx="0">
                  <c:v>ذكور</c:v>
                </c:pt>
              </c:strCache>
            </c:strRef>
          </c:tx>
          <c:spPr>
            <a:solidFill>
              <a:srgbClr val="817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'T16'!$L$212:$Q$212</c:f>
            </c:multiLvlStrRef>
          </c:cat>
          <c:val>
            <c:numRef>
              <c:f>'T16'!$L$213:$Q$213</c:f>
            </c:numRef>
          </c:val>
          <c:extLst>
            <c:ext xmlns:c16="http://schemas.microsoft.com/office/drawing/2014/chart" uri="{C3380CC4-5D6E-409C-BE32-E72D297353CC}">
              <c16:uniqueId val="{00000001-4491-4E7E-A392-13CB431B6ADE}"/>
            </c:ext>
          </c:extLst>
        </c:ser>
        <c:dLbls>
          <c:showLegendKey val="0"/>
          <c:showVal val="0"/>
          <c:showCatName val="0"/>
          <c:showSerName val="0"/>
          <c:showPercent val="0"/>
          <c:showBubbleSize val="0"/>
        </c:dLbls>
        <c:gapWidth val="150"/>
        <c:overlap val="100"/>
        <c:axId val="1438518112"/>
        <c:axId val="1438512288"/>
      </c:barChart>
      <c:catAx>
        <c:axId val="14385181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2288"/>
        <c:crosses val="autoZero"/>
        <c:auto val="1"/>
        <c:lblAlgn val="ctr"/>
        <c:lblOffset val="100"/>
        <c:noMultiLvlLbl val="0"/>
      </c:catAx>
      <c:valAx>
        <c:axId val="1438512288"/>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900">
                    <a:latin typeface="Sakkal Majalla" panose="02000000000000000000" pitchFamily="2" charset="-78"/>
                    <a:cs typeface="Sakkal Majalla" panose="02000000000000000000" pitchFamily="2" charset="-78"/>
                  </a:rPr>
                  <a:t>%</a:t>
                </a:r>
                <a:endParaRPr lang="en-US" sz="900">
                  <a:latin typeface="Sakkal Majalla" panose="02000000000000000000" pitchFamily="2" charset="-78"/>
                  <a:cs typeface="Sakkal Majalla" panose="02000000000000000000" pitchFamily="2" charset="-78"/>
                </a:endParaRPr>
              </a:p>
            </c:rich>
          </c:tx>
          <c:layout>
            <c:manualLayout>
              <c:xMode val="edge"/>
              <c:yMode val="edge"/>
              <c:x val="0.90900809945895256"/>
              <c:y val="1.364274383840011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438518112"/>
        <c:crosses val="autoZero"/>
        <c:crossBetween val="between"/>
        <c:majorUnit val="20"/>
      </c:valAx>
      <c:spPr>
        <a:noFill/>
        <a:ln>
          <a:noFill/>
        </a:ln>
        <a:effectLst/>
      </c:spPr>
    </c:plotArea>
    <c:legend>
      <c:legendPos val="b"/>
      <c:layout>
        <c:manualLayout>
          <c:xMode val="edge"/>
          <c:yMode val="edge"/>
          <c:x val="0.3352464853588219"/>
          <c:y val="0.93218626587325204"/>
          <c:w val="0.23600186357489211"/>
          <c:h val="6.7813734126747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752555555555555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7071759259259247E-2"/>
          <c:w val="0.92380277777777775"/>
          <c:h val="0.6856944444444445"/>
        </c:manualLayout>
      </c:layout>
      <c:lineChart>
        <c:grouping val="standard"/>
        <c:varyColors val="0"/>
        <c:ser>
          <c:idx val="0"/>
          <c:order val="0"/>
          <c:tx>
            <c:strRef>
              <c:f>'T18'!$O$7:$O$8</c:f>
              <c:strCache>
                <c:ptCount val="2"/>
                <c:pt idx="0">
                  <c:v>الإجمالي</c:v>
                </c:pt>
                <c:pt idx="1">
                  <c:v>Total</c:v>
                </c:pt>
              </c:strCache>
            </c:strRef>
          </c:tx>
          <c:spPr>
            <a:ln w="28575" cap="rnd">
              <a:solidFill>
                <a:srgbClr val="9D8E59"/>
              </a:solidFill>
              <a:prstDash val="sysDot"/>
              <a:round/>
            </a:ln>
            <a:effectLst/>
          </c:spPr>
          <c:marker>
            <c:symbol val="none"/>
          </c:marker>
          <c:val>
            <c:numRef>
              <c:f>'T18'!$O$9:$O$12</c:f>
            </c:numRef>
          </c:val>
          <c:smooth val="0"/>
          <c:extLst>
            <c:ext xmlns:c15="http://schemas.microsoft.com/office/drawing/2012/chart" uri="{02D57815-91ED-43cb-92C2-25804820EDAC}">
              <c15:filteredCategoryTitle>
                <c15:cat>
                  <c:multiLvlStrRef>
                    <c:extLst>
                      <c:ext uri="{02D57815-91ED-43cb-92C2-25804820EDAC}">
                        <c15:formulaRef>
                          <c15:sqref>'T18'!$N$9:$N$12</c15:sqref>
                        </c15:formulaRef>
                      </c:ext>
                    </c:extLst>
                  </c:multiLvlStrRef>
                </c15:cat>
              </c15:filteredCategoryTitle>
            </c:ext>
            <c:ext xmlns:c16="http://schemas.microsoft.com/office/drawing/2014/chart" uri="{C3380CC4-5D6E-409C-BE32-E72D297353CC}">
              <c16:uniqueId val="{00000000-BD8B-4D94-A867-700E8FFCD821}"/>
            </c:ext>
          </c:extLst>
        </c:ser>
        <c:ser>
          <c:idx val="1"/>
          <c:order val="1"/>
          <c:tx>
            <c:strRef>
              <c:f>'T18'!$P$7:$P$8</c:f>
              <c:strCache>
                <c:ptCount val="2"/>
                <c:pt idx="0">
                  <c:v>حكومي</c:v>
                </c:pt>
                <c:pt idx="1">
                  <c:v>Governmental </c:v>
                </c:pt>
              </c:strCache>
            </c:strRef>
          </c:tx>
          <c:spPr>
            <a:ln w="28575" cap="rnd">
              <a:solidFill>
                <a:srgbClr val="C4BA97"/>
              </a:solidFill>
              <a:round/>
            </a:ln>
            <a:effectLst/>
          </c:spPr>
          <c:marker>
            <c:symbol val="none"/>
          </c:marker>
          <c:val>
            <c:numRef>
              <c:f>'T18'!$P$9:$P$12</c:f>
            </c:numRef>
          </c:val>
          <c:smooth val="0"/>
          <c:extLst>
            <c:ext xmlns:c15="http://schemas.microsoft.com/office/drawing/2012/chart" uri="{02D57815-91ED-43cb-92C2-25804820EDAC}">
              <c15:filteredCategoryTitle>
                <c15:cat>
                  <c:multiLvlStrRef>
                    <c:extLst>
                      <c:ext uri="{02D57815-91ED-43cb-92C2-25804820EDAC}">
                        <c15:formulaRef>
                          <c15:sqref>'T18'!$N$9:$N$12</c15:sqref>
                        </c15:formulaRef>
                      </c:ext>
                    </c:extLst>
                  </c:multiLvlStrRef>
                </c15:cat>
              </c15:filteredCategoryTitle>
            </c:ext>
            <c:ext xmlns:c16="http://schemas.microsoft.com/office/drawing/2014/chart" uri="{C3380CC4-5D6E-409C-BE32-E72D297353CC}">
              <c16:uniqueId val="{00000001-BD8B-4D94-A867-700E8FFCD821}"/>
            </c:ext>
          </c:extLst>
        </c:ser>
        <c:ser>
          <c:idx val="2"/>
          <c:order val="2"/>
          <c:tx>
            <c:strRef>
              <c:f>'T18'!$Q$7:$Q$8</c:f>
              <c:strCache>
                <c:ptCount val="2"/>
                <c:pt idx="0">
                  <c:v>خاص</c:v>
                </c:pt>
                <c:pt idx="1">
                  <c:v>Private</c:v>
                </c:pt>
              </c:strCache>
            </c:strRef>
          </c:tx>
          <c:spPr>
            <a:ln w="28575" cap="rnd">
              <a:solidFill>
                <a:srgbClr val="9D8E59"/>
              </a:solidFill>
              <a:round/>
            </a:ln>
            <a:effectLst/>
          </c:spPr>
          <c:marker>
            <c:symbol val="none"/>
          </c:marker>
          <c:val>
            <c:numRef>
              <c:f>'T18'!$Q$9:$Q$12</c:f>
            </c:numRef>
          </c:val>
          <c:smooth val="0"/>
          <c:extLst>
            <c:ext xmlns:c15="http://schemas.microsoft.com/office/drawing/2012/chart" uri="{02D57815-91ED-43cb-92C2-25804820EDAC}">
              <c15:filteredCategoryTitle>
                <c15:cat>
                  <c:multiLvlStrRef>
                    <c:extLst>
                      <c:ext uri="{02D57815-91ED-43cb-92C2-25804820EDAC}">
                        <c15:formulaRef>
                          <c15:sqref>'T18'!$N$9:$N$12</c15:sqref>
                        </c15:formulaRef>
                      </c:ext>
                    </c:extLst>
                  </c:multiLvlStrRef>
                </c15:cat>
              </c15:filteredCategoryTitle>
            </c:ext>
            <c:ext xmlns:c16="http://schemas.microsoft.com/office/drawing/2014/chart" uri="{C3380CC4-5D6E-409C-BE32-E72D297353CC}">
              <c16:uniqueId val="{00000002-BD8B-4D94-A867-700E8FFCD821}"/>
            </c:ext>
          </c:extLst>
        </c:ser>
        <c:dLbls>
          <c:showLegendKey val="0"/>
          <c:showVal val="0"/>
          <c:showCatName val="0"/>
          <c:showSerName val="0"/>
          <c:showPercent val="0"/>
          <c:showBubbleSize val="0"/>
        </c:dLbls>
        <c:marker val="1"/>
        <c:smooth val="0"/>
        <c:axId val="208474112"/>
        <c:axId val="208476032"/>
      </c:lineChart>
      <c:catAx>
        <c:axId val="2084741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7362048611111112"/>
              <c:y val="0.91703935185185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8476032"/>
        <c:crosses val="autoZero"/>
        <c:auto val="1"/>
        <c:lblAlgn val="ctr"/>
        <c:lblOffset val="100"/>
        <c:noMultiLvlLbl val="0"/>
      </c:catAx>
      <c:valAx>
        <c:axId val="208476032"/>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0671874999999998E-2"/>
              <c:y val="2.4962962962962864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8474112"/>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67423888888888894"/>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7.3598263888888876E-2"/>
          <c:w val="0.92489826388888885"/>
          <c:h val="0.51134513888888888"/>
        </c:manualLayout>
      </c:layout>
      <c:lineChart>
        <c:grouping val="standard"/>
        <c:varyColors val="0"/>
        <c:ser>
          <c:idx val="0"/>
          <c:order val="0"/>
          <c:tx>
            <c:strRef>
              <c:f>'T18'!$O$17:$O$18</c:f>
              <c:strCache>
                <c:ptCount val="2"/>
                <c:pt idx="0">
                  <c:v>الإجمالي</c:v>
                </c:pt>
                <c:pt idx="1">
                  <c:v>Total</c:v>
                </c:pt>
              </c:strCache>
            </c:strRef>
          </c:tx>
          <c:spPr>
            <a:ln w="28575" cap="rnd">
              <a:solidFill>
                <a:srgbClr val="9D8E59"/>
              </a:solidFill>
              <a:prstDash val="sysDot"/>
              <a:round/>
            </a:ln>
            <a:effectLst/>
          </c:spPr>
          <c:marker>
            <c:symbol val="none"/>
          </c:marker>
          <c:val>
            <c:numRef>
              <c:f>'T18'!$O$19:$O$22</c:f>
            </c:numRef>
          </c:val>
          <c:smooth val="0"/>
          <c:extLst>
            <c:ext xmlns:c15="http://schemas.microsoft.com/office/drawing/2012/chart" uri="{02D57815-91ED-43cb-92C2-25804820EDAC}">
              <c15:filteredCategoryTitle>
                <c15:cat>
                  <c:multiLvlStrRef>
                    <c:extLst>
                      <c:ext uri="{02D57815-91ED-43cb-92C2-25804820EDAC}">
                        <c15:formulaRef>
                          <c15:sqref>'T18'!$N$19:$N$22</c15:sqref>
                        </c15:formulaRef>
                      </c:ext>
                    </c:extLst>
                  </c:multiLvlStrRef>
                </c15:cat>
              </c15:filteredCategoryTitle>
            </c:ext>
            <c:ext xmlns:c16="http://schemas.microsoft.com/office/drawing/2014/chart" uri="{C3380CC4-5D6E-409C-BE32-E72D297353CC}">
              <c16:uniqueId val="{00000000-F19F-4341-91C6-934CDDD5867C}"/>
            </c:ext>
          </c:extLst>
        </c:ser>
        <c:ser>
          <c:idx val="1"/>
          <c:order val="1"/>
          <c:tx>
            <c:strRef>
              <c:f>'T18'!$P$17:$P$18</c:f>
              <c:strCache>
                <c:ptCount val="2"/>
                <c:pt idx="0">
                  <c:v>حكومي</c:v>
                </c:pt>
                <c:pt idx="1">
                  <c:v>Governmental </c:v>
                </c:pt>
              </c:strCache>
            </c:strRef>
          </c:tx>
          <c:spPr>
            <a:ln w="28575" cap="rnd">
              <a:solidFill>
                <a:srgbClr val="C4BA97"/>
              </a:solidFill>
              <a:round/>
            </a:ln>
            <a:effectLst/>
          </c:spPr>
          <c:marker>
            <c:symbol val="none"/>
          </c:marker>
          <c:val>
            <c:numRef>
              <c:f>'T18'!$P$19:$P$22</c:f>
            </c:numRef>
          </c:val>
          <c:smooth val="0"/>
          <c:extLst>
            <c:ext xmlns:c15="http://schemas.microsoft.com/office/drawing/2012/chart" uri="{02D57815-91ED-43cb-92C2-25804820EDAC}">
              <c15:filteredCategoryTitle>
                <c15:cat>
                  <c:multiLvlStrRef>
                    <c:extLst>
                      <c:ext uri="{02D57815-91ED-43cb-92C2-25804820EDAC}">
                        <c15:formulaRef>
                          <c15:sqref>'T18'!$N$19:$N$22</c15:sqref>
                        </c15:formulaRef>
                      </c:ext>
                    </c:extLst>
                  </c:multiLvlStrRef>
                </c15:cat>
              </c15:filteredCategoryTitle>
            </c:ext>
            <c:ext xmlns:c16="http://schemas.microsoft.com/office/drawing/2014/chart" uri="{C3380CC4-5D6E-409C-BE32-E72D297353CC}">
              <c16:uniqueId val="{00000001-F19F-4341-91C6-934CDDD5867C}"/>
            </c:ext>
          </c:extLst>
        </c:ser>
        <c:ser>
          <c:idx val="2"/>
          <c:order val="2"/>
          <c:tx>
            <c:strRef>
              <c:f>'T18'!$Q$17:$Q$18</c:f>
              <c:strCache>
                <c:ptCount val="2"/>
                <c:pt idx="0">
                  <c:v>خاص</c:v>
                </c:pt>
                <c:pt idx="1">
                  <c:v>Private</c:v>
                </c:pt>
              </c:strCache>
            </c:strRef>
          </c:tx>
          <c:spPr>
            <a:ln w="28575" cap="rnd">
              <a:solidFill>
                <a:srgbClr val="9D8E59"/>
              </a:solidFill>
              <a:round/>
            </a:ln>
            <a:effectLst/>
          </c:spPr>
          <c:marker>
            <c:symbol val="none"/>
          </c:marker>
          <c:val>
            <c:numRef>
              <c:f>'T18'!$Q$19:$Q$22</c:f>
            </c:numRef>
          </c:val>
          <c:smooth val="0"/>
          <c:extLst>
            <c:ext xmlns:c15="http://schemas.microsoft.com/office/drawing/2012/chart" uri="{02D57815-91ED-43cb-92C2-25804820EDAC}">
              <c15:filteredCategoryTitle>
                <c15:cat>
                  <c:multiLvlStrRef>
                    <c:extLst>
                      <c:ext uri="{02D57815-91ED-43cb-92C2-25804820EDAC}">
                        <c15:formulaRef>
                          <c15:sqref>'T18'!$N$19:$N$22</c15:sqref>
                        </c15:formulaRef>
                      </c:ext>
                    </c:extLst>
                  </c:multiLvlStrRef>
                </c15:cat>
              </c15:filteredCategoryTitle>
            </c:ext>
            <c:ext xmlns:c16="http://schemas.microsoft.com/office/drawing/2014/chart" uri="{C3380CC4-5D6E-409C-BE32-E72D297353CC}">
              <c16:uniqueId val="{00000002-F19F-4341-91C6-934CDDD5867C}"/>
            </c:ext>
          </c:extLst>
        </c:ser>
        <c:dLbls>
          <c:showLegendKey val="0"/>
          <c:showVal val="0"/>
          <c:showCatName val="0"/>
          <c:showSerName val="0"/>
          <c:showPercent val="0"/>
          <c:showBubbleSize val="0"/>
        </c:dLbls>
        <c:marker val="1"/>
        <c:smooth val="0"/>
        <c:axId val="208536320"/>
        <c:axId val="208538240"/>
      </c:lineChart>
      <c:catAx>
        <c:axId val="20853632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8946388888888891"/>
              <c:y val="0.685928819444444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8538240"/>
        <c:crossesAt val="0"/>
        <c:auto val="1"/>
        <c:lblAlgn val="ctr"/>
        <c:lblOffset val="100"/>
        <c:noMultiLvlLbl val="0"/>
      </c:catAx>
      <c:valAx>
        <c:axId val="208538240"/>
        <c:scaling>
          <c:orientation val="minMax"/>
          <c:max val="1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3447916666666669E-2"/>
              <c:y val="4.0208333333333311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8536320"/>
        <c:crosses val="autoZero"/>
        <c:crossBetween val="between"/>
        <c:majorUnit val="5"/>
      </c:valAx>
      <c:spPr>
        <a:noFill/>
        <a:ln>
          <a:noFill/>
        </a:ln>
        <a:effectLst/>
      </c:spPr>
    </c:plotArea>
    <c:legend>
      <c:legendPos val="b"/>
      <c:layout>
        <c:manualLayout>
          <c:xMode val="edge"/>
          <c:yMode val="edge"/>
          <c:x val="9.1089583333333307E-2"/>
          <c:y val="0.81783055555555551"/>
          <c:w val="0.81189652777777777"/>
          <c:h val="0.1737404692173674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6987532871861E-2"/>
          <c:y val="0.16539325396825399"/>
          <c:w val="0.92903012467128143"/>
          <c:h val="0.637287301587301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0-D7E9-4FAE-A874-B72A005ABA50}"/>
            </c:ext>
          </c:extLst>
        </c:ser>
        <c:ser>
          <c:idx val="1"/>
          <c:order val="1"/>
          <c:spPr>
            <a:solidFill>
              <a:srgbClr val="008035"/>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1-D7E9-4FAE-A874-B72A005ABA50}"/>
            </c:ext>
          </c:extLst>
        </c:ser>
        <c:ser>
          <c:idx val="2"/>
          <c:order val="2"/>
          <c:spPr>
            <a:solidFill>
              <a:schemeClr val="bg1">
                <a:lumMod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2-D7E9-4FAE-A874-B72A005ABA50}"/>
            </c:ext>
          </c:extLst>
        </c:ser>
        <c:ser>
          <c:idx val="3"/>
          <c:order val="3"/>
          <c:spPr>
            <a:solidFill>
              <a:srgbClr val="99154C"/>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3-D7E9-4FAE-A874-B72A005ABA50}"/>
            </c:ext>
          </c:extLst>
        </c:ser>
        <c:ser>
          <c:idx val="4"/>
          <c:order val="4"/>
          <c:spPr>
            <a:solidFill>
              <a:srgbClr val="00B1E6"/>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4-D7E9-4FAE-A874-B72A005ABA50}"/>
            </c:ext>
          </c:extLst>
        </c:ser>
        <c:ser>
          <c:idx val="5"/>
          <c:order val="5"/>
          <c:spPr>
            <a:solidFill>
              <a:srgbClr val="000000"/>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lgn="ctr">
                  <a:defRPr lang="en-US"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'T08'!#REF!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5-D7E9-4FAE-A874-B72A005ABA50}"/>
            </c:ext>
          </c:extLst>
        </c:ser>
        <c:dLbls>
          <c:showLegendKey val="0"/>
          <c:showVal val="0"/>
          <c:showCatName val="0"/>
          <c:showSerName val="0"/>
          <c:showPercent val="0"/>
          <c:showBubbleSize val="0"/>
        </c:dLbls>
        <c:gapWidth val="219"/>
        <c:overlap val="-27"/>
        <c:axId val="191056512"/>
        <c:axId val="191066880"/>
      </c:barChart>
      <c:catAx>
        <c:axId val="191056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534474579861933"/>
              <c:y val="0.922851587301587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91066880"/>
        <c:crosses val="autoZero"/>
        <c:auto val="1"/>
        <c:lblAlgn val="ctr"/>
        <c:lblOffset val="100"/>
        <c:noMultiLvlLbl val="0"/>
      </c:catAx>
      <c:valAx>
        <c:axId val="191066880"/>
        <c:scaling>
          <c:orientation val="minMax"/>
          <c:max val="200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ar-OM" sz="1000"/>
                  <a:t>(000)</a:t>
                </a:r>
                <a:endParaRPr lang="en-US" sz="1000"/>
              </a:p>
            </c:rich>
          </c:tx>
          <c:layout>
            <c:manualLayout>
              <c:xMode val="edge"/>
              <c:yMode val="edge"/>
              <c:x val="3.9842122958029948E-2"/>
              <c:y val="3.9472222222222226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56512"/>
        <c:crosses val="autoZero"/>
        <c:crossBetween val="between"/>
        <c:majorUnit val="300"/>
      </c:valAx>
      <c:spPr>
        <a:noFill/>
        <a:ln>
          <a:noFill/>
        </a:ln>
        <a:effectLst/>
      </c:spPr>
    </c:plotArea>
    <c:legend>
      <c:legendPos val="b"/>
      <c:legendEntry>
        <c:idx val="0"/>
        <c:delete val="1"/>
      </c:legendEntry>
      <c:layout>
        <c:manualLayout>
          <c:xMode val="edge"/>
          <c:yMode val="edge"/>
          <c:x val="0.25907697182002498"/>
          <c:y val="2.8828174603174602E-2"/>
          <c:w val="0.74092302817997502"/>
          <c:h val="0.13544206349206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8.9774603174603174E-2"/>
          <c:w val="0.94890796296296298"/>
          <c:h val="0.70548412698412699"/>
        </c:manualLayout>
      </c:layout>
      <c:lineChart>
        <c:grouping val="standard"/>
        <c:varyColors val="0"/>
        <c:ser>
          <c:idx val="0"/>
          <c:order val="0"/>
          <c:spPr>
            <a:ln w="28575" cap="rnd">
              <a:solidFill>
                <a:srgbClr val="008035"/>
              </a:solidFill>
              <a:round/>
            </a:ln>
            <a:effectLst/>
          </c:spPr>
          <c:marker>
            <c:symbol val="none"/>
          </c:marker>
          <c:val>
            <c:numRef>
              <c:f>'T08'!#REF!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0-3D51-44EE-A29E-7373064FC3E4}"/>
            </c:ext>
          </c:extLst>
        </c:ser>
        <c:ser>
          <c:idx val="1"/>
          <c:order val="1"/>
          <c:spPr>
            <a:ln w="28575" cap="rnd">
              <a:solidFill>
                <a:schemeClr val="bg1">
                  <a:lumMod val="65000"/>
                </a:schemeClr>
              </a:solidFill>
              <a:round/>
            </a:ln>
            <a:effectLst/>
          </c:spPr>
          <c:marker>
            <c:symbol val="none"/>
          </c:marker>
          <c:val>
            <c:numRef>
              <c:f>'T08'!#REF!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1-3D51-44EE-A29E-7373064FC3E4}"/>
            </c:ext>
          </c:extLst>
        </c:ser>
        <c:ser>
          <c:idx val="2"/>
          <c:order val="2"/>
          <c:spPr>
            <a:ln w="28575" cap="rnd">
              <a:solidFill>
                <a:srgbClr val="99154C"/>
              </a:solidFill>
              <a:round/>
            </a:ln>
            <a:effectLst/>
          </c:spPr>
          <c:marker>
            <c:symbol val="none"/>
          </c:marker>
          <c:val>
            <c:numRef>
              <c:f>'T08'!#REF!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2-3D51-44EE-A29E-7373064FC3E4}"/>
            </c:ext>
          </c:extLst>
        </c:ser>
        <c:ser>
          <c:idx val="3"/>
          <c:order val="3"/>
          <c:spPr>
            <a:ln w="28575" cap="rnd">
              <a:solidFill>
                <a:srgbClr val="00B1E6"/>
              </a:solidFill>
              <a:round/>
            </a:ln>
            <a:effectLst/>
          </c:spPr>
          <c:marker>
            <c:symbol val="none"/>
          </c:marker>
          <c:val>
            <c:numRef>
              <c:f>'T08'!#REF!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3-3D51-44EE-A29E-7373064FC3E4}"/>
            </c:ext>
          </c:extLst>
        </c:ser>
        <c:ser>
          <c:idx val="4"/>
          <c:order val="4"/>
          <c:spPr>
            <a:ln w="28575" cap="rnd">
              <a:solidFill>
                <a:srgbClr val="000000"/>
              </a:solidFill>
              <a:round/>
            </a:ln>
            <a:effectLst/>
          </c:spPr>
          <c:marker>
            <c:symbol val="none"/>
          </c:marker>
          <c:val>
            <c:numRef>
              <c:f>'T08'!#REF!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'T08'!#REF!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'T08'!#REF!</c15:sqref>
                        </c15:formulaRef>
                      </c:ext>
                    </c:extLst>
                  </c:multiLvlStrRef>
                </c15:cat>
              </c15:filteredCategoryTitle>
            </c:ext>
            <c:ext xmlns:c16="http://schemas.microsoft.com/office/drawing/2014/chart" uri="{C3380CC4-5D6E-409C-BE32-E72D297353CC}">
              <c16:uniqueId val="{00000004-3D51-44EE-A29E-7373064FC3E4}"/>
            </c:ext>
          </c:extLst>
        </c:ser>
        <c:dLbls>
          <c:showLegendKey val="0"/>
          <c:showVal val="0"/>
          <c:showCatName val="0"/>
          <c:showSerName val="0"/>
          <c:showPercent val="0"/>
          <c:showBubbleSize val="0"/>
        </c:dLbls>
        <c:smooth val="0"/>
        <c:axId val="191138048"/>
        <c:axId val="191144320"/>
      </c:lineChart>
      <c:catAx>
        <c:axId val="191138048"/>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Academic Year </a:t>
                </a:r>
                <a:r>
                  <a:rPr lang="ar-OM" sz="1050"/>
                  <a:t>العام الأكاديمي </a:t>
                </a:r>
                <a:endParaRPr lang="en-US" sz="1050"/>
              </a:p>
            </c:rich>
          </c:tx>
          <c:layout>
            <c:manualLayout>
              <c:xMode val="edge"/>
              <c:yMode val="edge"/>
              <c:x val="0.38407351851851851"/>
              <c:y val="0.9190531746031743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91144320"/>
        <c:crossesAt val="0"/>
        <c:auto val="1"/>
        <c:lblAlgn val="ctr"/>
        <c:lblOffset val="100"/>
        <c:noMultiLvlLbl val="0"/>
      </c:catAx>
      <c:valAx>
        <c:axId val="191144320"/>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5410185185185183E-2"/>
              <c:y val="4.101190476190476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138048"/>
        <c:crosses val="autoZero"/>
        <c:crossBetween val="between"/>
      </c:valAx>
      <c:spPr>
        <a:noFill/>
        <a:ln>
          <a:noFill/>
        </a:ln>
        <a:effectLst/>
      </c:spPr>
    </c:plotArea>
    <c:legend>
      <c:legendPos val="b"/>
      <c:layout>
        <c:manualLayout>
          <c:xMode val="edge"/>
          <c:yMode val="edge"/>
          <c:x val="0.11342519807885713"/>
          <c:y val="2.9086904761904769E-2"/>
          <c:w val="0.88657480192114291"/>
          <c:h val="8.50452380952381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0.18864285714285711"/>
          <c:w val="0.95538740740740735"/>
          <c:h val="0.58181626984126988"/>
        </c:manualLayout>
      </c:layout>
      <c:barChart>
        <c:barDir val="col"/>
        <c:grouping val="clustered"/>
        <c:varyColors val="0"/>
        <c:ser>
          <c:idx val="0"/>
          <c:order val="0"/>
          <c:spPr>
            <a:solidFill>
              <a:srgbClr val="E20000"/>
            </a:solidFill>
            <a:ln>
              <a:solidFill>
                <a:schemeClr val="bg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'T21'!#REF!</c:f>
              <c:numCache>
                <c:formatCode>General</c:formatCode>
                <c:ptCount val="1"/>
                <c:pt idx="0">
                  <c:v>1</c:v>
                </c:pt>
              </c:numCache>
              <c:extLst/>
            </c:numRef>
          </c:val>
          <c:extLst>
            <c:ext xmlns:c15="http://schemas.microsoft.com/office/drawing/2012/chart" uri="{02D57815-91ED-43cb-92C2-25804820EDAC}">
              <c15:filteredSeriesTitle>
                <c15:tx>
                  <c:strRef>
                    <c:extLst>
                      <c:ext uri="{02D57815-91ED-43cb-92C2-25804820EDAC}">
                        <c15:formulaRef>
                          <c15:sqref>'T21'!#REF!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'T21'!#REF!</c15:sqref>
                        </c15:formulaRef>
                      </c:ext>
                    </c:extLst>
                  </c:multiLvlStrRef>
                </c15:cat>
              </c15:filteredCategoryTitle>
            </c:ext>
            <c:ext xmlns:c16="http://schemas.microsoft.com/office/drawing/2014/chart" uri="{C3380CC4-5D6E-409C-BE32-E72D297353CC}">
              <c16:uniqueId val="{00000000-0FFB-413D-AD8B-5CA0663C7108}"/>
            </c:ext>
          </c:extLst>
        </c:ser>
        <c:ser>
          <c:idx val="1"/>
          <c:order val="1"/>
          <c:spPr>
            <a:solidFill>
              <a:srgbClr val="99154C"/>
            </a:solidFill>
            <a:ln>
              <a:noFill/>
            </a:ln>
            <a:effectLst/>
          </c:spPr>
          <c:invertIfNegative val="0"/>
          <c:dPt>
            <c:idx val="2"/>
            <c:invertIfNegative val="0"/>
            <c:bubble3D val="0"/>
            <c:spPr>
              <a:solidFill>
                <a:srgbClr val="99154C">
                  <a:alpha val="98824"/>
                </a:srgbClr>
              </a:solidFill>
              <a:ln>
                <a:noFill/>
              </a:ln>
              <a:effectLst/>
            </c:spPr>
            <c:extLst>
              <c:ext xmlns:c16="http://schemas.microsoft.com/office/drawing/2014/chart" uri="{C3380CC4-5D6E-409C-BE32-E72D297353CC}">
                <c16:uniqueId val="{00000000-18AE-4329-BB72-B5341BA2B63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'T21'!#REF!</c:f>
              <c:numCache>
                <c:formatCode>General</c:formatCode>
                <c:ptCount val="1"/>
                <c:pt idx="0">
                  <c:v>1</c:v>
                </c:pt>
              </c:numCache>
              <c:extLst/>
            </c:numRef>
          </c:val>
          <c:extLst>
            <c:ext xmlns:c15="http://schemas.microsoft.com/office/drawing/2012/chart" uri="{02D57815-91ED-43cb-92C2-25804820EDAC}">
              <c15:filteredSeriesTitle>
                <c15:tx>
                  <c:strRef>
                    <c:extLst>
                      <c:ext uri="{02D57815-91ED-43cb-92C2-25804820EDAC}">
                        <c15:formulaRef>
                          <c15:sqref>'T21'!#REF!</c15:sqref>
                        </c15:formulaRef>
                      </c:ext>
                    </c:extLst>
                    <c:strCache>
                      <c:ptCount val="1"/>
                      <c:pt idx="0">
                        <c:v>#REF!</c:v>
                      </c:pt>
                    </c:strCache>
                  </c:strRef>
                </c15:tx>
              </c15:filteredSeriesTitle>
            </c:ext>
            <c:ext xmlns:c16="http://schemas.microsoft.com/office/drawing/2014/chart" uri="{C3380CC4-5D6E-409C-BE32-E72D297353CC}">
              <c16:uniqueId val="{00000001-0FFB-413D-AD8B-5CA0663C7108}"/>
            </c:ext>
          </c:extLst>
        </c:ser>
        <c:ser>
          <c:idx val="2"/>
          <c:order val="2"/>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'T21'!#REF!</c:f>
              <c:numCache>
                <c:formatCode>General</c:formatCode>
                <c:ptCount val="1"/>
                <c:pt idx="0">
                  <c:v>1</c:v>
                </c:pt>
              </c:numCache>
              <c:extLst/>
            </c:numRef>
          </c:val>
          <c:extLst>
            <c:ext xmlns:c15="http://schemas.microsoft.com/office/drawing/2012/chart" uri="{02D57815-91ED-43cb-92C2-25804820EDAC}">
              <c15:filteredSeriesTitle>
                <c15:tx>
                  <c:strRef>
                    <c:extLst>
                      <c:ext uri="{02D57815-91ED-43cb-92C2-25804820EDAC}">
                        <c15:formulaRef>
                          <c15:sqref>'T21'!#REF!</c15:sqref>
                        </c15:formulaRef>
                      </c:ext>
                    </c:extLst>
                    <c:strCache>
                      <c:ptCount val="1"/>
                      <c:pt idx="0">
                        <c:v>#REF!</c:v>
                      </c:pt>
                    </c:strCache>
                  </c:strRef>
                </c15:tx>
              </c15:filteredSeriesTitle>
            </c:ext>
            <c:ext xmlns:c16="http://schemas.microsoft.com/office/drawing/2014/chart" uri="{C3380CC4-5D6E-409C-BE32-E72D297353CC}">
              <c16:uniqueId val="{00000002-0FFB-413D-AD8B-5CA0663C7108}"/>
            </c:ext>
          </c:extLst>
        </c:ser>
        <c:dLbls>
          <c:showLegendKey val="0"/>
          <c:showVal val="0"/>
          <c:showCatName val="0"/>
          <c:showSerName val="0"/>
          <c:showPercent val="0"/>
          <c:showBubbleSize val="0"/>
        </c:dLbls>
        <c:gapWidth val="150"/>
        <c:axId val="201594752"/>
        <c:axId val="201621504"/>
      </c:barChart>
      <c:catAx>
        <c:axId val="201594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a:t>Stage </a:t>
                </a:r>
                <a:r>
                  <a:rPr lang="ar-OM" sz="1000" b="0"/>
                  <a:t>المرحلة الدراسية</a:t>
                </a:r>
                <a:endParaRPr lang="en-US" sz="1000" b="0"/>
              </a:p>
            </c:rich>
          </c:tx>
          <c:layout>
            <c:manualLayout>
              <c:xMode val="edge"/>
              <c:yMode val="edge"/>
              <c:x val="0.4414364814814814"/>
              <c:y val="0.92079404761904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621504"/>
        <c:crosses val="autoZero"/>
        <c:auto val="1"/>
        <c:lblAlgn val="ctr"/>
        <c:lblOffset val="0"/>
        <c:noMultiLvlLbl val="1"/>
      </c:catAx>
      <c:valAx>
        <c:axId val="201621504"/>
        <c:scaling>
          <c:orientation val="minMax"/>
          <c:max val="12"/>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2.8540954259435935E-2"/>
              <c:y val="8.9199603174603168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594752"/>
        <c:crosses val="autoZero"/>
        <c:crossBetween val="between"/>
      </c:valAx>
      <c:spPr>
        <a:noFill/>
        <a:ln>
          <a:noFill/>
        </a:ln>
        <a:effectLst/>
      </c:spPr>
    </c:plotArea>
    <c:legend>
      <c:legendPos val="b"/>
      <c:layout>
        <c:manualLayout>
          <c:xMode val="edge"/>
          <c:yMode val="edge"/>
          <c:x val="0.2399913993582653"/>
          <c:y val="1.1196031746031745E-2"/>
          <c:w val="0.45351493605163556"/>
          <c:h val="8.50452380952381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1"/>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0079719512672862E-2"/>
          <c:y val="0.11111123178568197"/>
          <c:w val="0.86552121283347039"/>
          <c:h val="0.66095654709827933"/>
        </c:manualLayout>
      </c:layout>
      <c:lineChart>
        <c:grouping val="standard"/>
        <c:varyColors val="0"/>
        <c:ser>
          <c:idx val="2"/>
          <c:order val="0"/>
          <c:tx>
            <c:strRef>
              <c:f>'T03'!$N$66</c:f>
              <c:strCache>
                <c:ptCount val="1"/>
                <c:pt idx="0">
                  <c:v>خاص</c:v>
                </c:pt>
              </c:strCache>
            </c:strRef>
          </c:tx>
          <c:spPr>
            <a:ln w="28575" cap="rnd">
              <a:solidFill>
                <a:srgbClr val="DCD8BE"/>
              </a:solidFill>
              <a:prstDash val="dash"/>
              <a:round/>
            </a:ln>
            <a:effectLst/>
          </c:spPr>
          <c:marker>
            <c:symbol val="circle"/>
            <c:size val="5"/>
            <c:spPr>
              <a:solidFill>
                <a:srgbClr val="DCD8BE"/>
              </a:solidFill>
              <a:ln w="9525">
                <a:solidFill>
                  <a:srgbClr val="A9CBE9"/>
                </a:solidFill>
              </a:ln>
              <a:effectLst/>
            </c:spPr>
          </c:marker>
          <c:val>
            <c:numRef>
              <c:f>'T03'!$N$67:$N$71</c:f>
            </c:numRef>
          </c:val>
          <c:smooth val="0"/>
          <c:extLst>
            <c:ext xmlns:c15="http://schemas.microsoft.com/office/drawing/2012/chart" uri="{02D57815-91ED-43cb-92C2-25804820EDAC}">
              <c15:filteredCategoryTitle>
                <c15:cat>
                  <c:multiLvlStrRef>
                    <c:extLst>
                      <c:ext uri="{02D57815-91ED-43cb-92C2-25804820EDAC}">
                        <c15:formulaRef>
                          <c15:sqref>'T03'!$K$67:$K$71</c15:sqref>
                        </c15:formulaRef>
                      </c:ext>
                    </c:extLst>
                  </c:multiLvlStrRef>
                </c15:cat>
              </c15:filteredCategoryTitle>
            </c:ext>
            <c:ext xmlns:c16="http://schemas.microsoft.com/office/drawing/2014/chart" uri="{C3380CC4-5D6E-409C-BE32-E72D297353CC}">
              <c16:uniqueId val="{00000004-A92F-45F0-A2B3-75D91FFA38F3}"/>
            </c:ext>
          </c:extLst>
        </c:ser>
        <c:ser>
          <c:idx val="1"/>
          <c:order val="1"/>
          <c:tx>
            <c:strRef>
              <c:f>'T03'!$M$66</c:f>
              <c:strCache>
                <c:ptCount val="1"/>
                <c:pt idx="0">
                  <c:v>حكومي</c:v>
                </c:pt>
              </c:strCache>
            </c:strRef>
          </c:tx>
          <c:spPr>
            <a:ln w="28575" cap="rnd">
              <a:solidFill>
                <a:srgbClr val="DCD8BE"/>
              </a:solidFill>
              <a:round/>
            </a:ln>
            <a:effectLst/>
          </c:spPr>
          <c:marker>
            <c:symbol val="circle"/>
            <c:size val="5"/>
            <c:spPr>
              <a:solidFill>
                <a:srgbClr val="DCD8BE"/>
              </a:solidFill>
              <a:ln w="9525">
                <a:solidFill>
                  <a:srgbClr val="DCD8BE"/>
                </a:solidFill>
              </a:ln>
              <a:effectLst/>
            </c:spPr>
          </c:marker>
          <c:val>
            <c:numRef>
              <c:f>'T03'!$M$67:$M$71</c:f>
            </c:numRef>
          </c:val>
          <c:smooth val="0"/>
          <c:extLst>
            <c:ext xmlns:c15="http://schemas.microsoft.com/office/drawing/2012/chart" uri="{02D57815-91ED-43cb-92C2-25804820EDAC}">
              <c15:filteredCategoryTitle>
                <c15:cat>
                  <c:multiLvlStrRef>
                    <c:extLst>
                      <c:ext uri="{02D57815-91ED-43cb-92C2-25804820EDAC}">
                        <c15:formulaRef>
                          <c15:sqref>'T03'!$K$67:$K$71</c15:sqref>
                        </c15:formulaRef>
                      </c:ext>
                    </c:extLst>
                  </c:multiLvlStrRef>
                </c15:cat>
              </c15:filteredCategoryTitle>
            </c:ext>
            <c:ext xmlns:c16="http://schemas.microsoft.com/office/drawing/2014/chart" uri="{C3380CC4-5D6E-409C-BE32-E72D297353CC}">
              <c16:uniqueId val="{00000003-A92F-45F0-A2B3-75D91FFA38F3}"/>
            </c:ext>
          </c:extLst>
        </c:ser>
        <c:ser>
          <c:idx val="0"/>
          <c:order val="2"/>
          <c:tx>
            <c:strRef>
              <c:f>'T03'!$L$66</c:f>
              <c:strCache>
                <c:ptCount val="1"/>
                <c:pt idx="0">
                  <c:v>إجمالي</c:v>
                </c:pt>
              </c:strCache>
            </c:strRef>
          </c:tx>
          <c:spPr>
            <a:ln w="28575" cap="rnd">
              <a:solidFill>
                <a:srgbClr val="817E59"/>
              </a:solidFill>
              <a:round/>
            </a:ln>
            <a:effectLst/>
          </c:spPr>
          <c:marker>
            <c:symbol val="circle"/>
            <c:size val="5"/>
            <c:spPr>
              <a:solidFill>
                <a:srgbClr val="817E59"/>
              </a:solidFill>
              <a:ln w="9525">
                <a:solidFill>
                  <a:srgbClr val="817E59"/>
                </a:solidFill>
              </a:ln>
              <a:effectLst/>
            </c:spPr>
          </c:marker>
          <c:val>
            <c:numRef>
              <c:f>'T03'!$L$67:$L$71</c:f>
            </c:numRef>
          </c:val>
          <c:smooth val="0"/>
          <c:extLst>
            <c:ext xmlns:c15="http://schemas.microsoft.com/office/drawing/2012/chart" uri="{02D57815-91ED-43cb-92C2-25804820EDAC}">
              <c15:filteredCategoryTitle>
                <c15:cat>
                  <c:multiLvlStrRef>
                    <c:extLst>
                      <c:ext uri="{02D57815-91ED-43cb-92C2-25804820EDAC}">
                        <c15:formulaRef>
                          <c15:sqref>'T03'!$K$67:$K$71</c15:sqref>
                        </c15:formulaRef>
                      </c:ext>
                    </c:extLst>
                  </c:multiLvlStrRef>
                </c15:cat>
              </c15:filteredCategoryTitle>
            </c:ext>
            <c:ext xmlns:c16="http://schemas.microsoft.com/office/drawing/2014/chart" uri="{C3380CC4-5D6E-409C-BE32-E72D297353CC}">
              <c16:uniqueId val="{00000002-A92F-45F0-A2B3-75D91FFA38F3}"/>
            </c:ext>
          </c:extLst>
        </c:ser>
        <c:dLbls>
          <c:showLegendKey val="0"/>
          <c:showVal val="0"/>
          <c:showCatName val="0"/>
          <c:showSerName val="0"/>
          <c:showPercent val="0"/>
          <c:showBubbleSize val="0"/>
        </c:dLbls>
        <c:marker val="1"/>
        <c:smooth val="0"/>
        <c:axId val="1210713487"/>
        <c:axId val="1210728879"/>
      </c:lineChart>
      <c:catAx>
        <c:axId val="121071348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a:t>
                </a:r>
                <a:r>
                  <a:rPr lang="ar-OM" baseline="0">
                    <a:latin typeface="Sakkal Majalla" panose="02000000000000000000" pitchFamily="2" charset="-78"/>
                    <a:cs typeface="Sakkal Majalla" panose="02000000000000000000" pitchFamily="2" charset="-78"/>
                  </a:rPr>
                  <a:t> </a:t>
                </a:r>
              </a:p>
              <a:p>
                <a:pPr>
                  <a:defRPr>
                    <a:latin typeface="Sakkal Majalla" panose="02000000000000000000" pitchFamily="2" charset="-78"/>
                    <a:cs typeface="Sakkal Majalla" panose="02000000000000000000" pitchFamily="2" charset="-78"/>
                  </a:defRPr>
                </a:pPr>
                <a:r>
                  <a:rPr lang="ar-OM" baseline="0">
                    <a:latin typeface="Sakkal Majalla" panose="02000000000000000000" pitchFamily="2" charset="-78"/>
                    <a:cs typeface="Sakkal Majalla" panose="02000000000000000000" pitchFamily="2" charset="-78"/>
                  </a:rPr>
                  <a:t>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2038038155678303"/>
              <c:y val="0.750176124536157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10728879"/>
        <c:crossesAt val="0"/>
        <c:auto val="1"/>
        <c:lblAlgn val="ctr"/>
        <c:lblOffset val="100"/>
        <c:noMultiLvlLbl val="0"/>
      </c:catAx>
      <c:valAx>
        <c:axId val="1210728879"/>
        <c:scaling>
          <c:orientation val="minMax"/>
          <c:max val="70"/>
        </c:scaling>
        <c:delete val="0"/>
        <c:axPos val="r"/>
        <c:majorGridlines>
          <c:spPr>
            <a:ln w="9525" cap="flat" cmpd="sng" algn="ctr">
              <a:no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ar-OM" sz="800"/>
                  <a:t>%</a:t>
                </a:r>
                <a:endParaRPr lang="en-US" sz="800"/>
              </a:p>
            </c:rich>
          </c:tx>
          <c:layout>
            <c:manualLayout>
              <c:xMode val="edge"/>
              <c:yMode val="edge"/>
              <c:x val="0.89520095335705019"/>
              <c:y val="3.370754444039118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1210713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935695538057741E-2"/>
          <c:y val="9.854184893554975E-2"/>
          <c:w val="0.87636482939632532"/>
          <c:h val="0.64472878390201216"/>
        </c:manualLayout>
      </c:layout>
      <c:barChart>
        <c:barDir val="col"/>
        <c:grouping val="clustered"/>
        <c:varyColors val="0"/>
        <c:ser>
          <c:idx val="0"/>
          <c:order val="1"/>
          <c:tx>
            <c:strRef>
              <c:f>'T03'!$K$3</c:f>
              <c:strCache>
                <c:ptCount val="1"/>
                <c:pt idx="0">
                  <c:v>إجمالي الطلبة</c:v>
                </c:pt>
              </c:strCache>
            </c:strRef>
          </c:tx>
          <c:spPr>
            <a:solidFill>
              <a:srgbClr val="817E56"/>
            </a:solidFill>
            <a:ln>
              <a:noFill/>
            </a:ln>
            <a:effectLst/>
          </c:spPr>
          <c:invertIfNegative val="0"/>
          <c:val>
            <c:numRef>
              <c:f>'T03'!$K$4:$K$8</c:f>
            </c:numRef>
          </c:val>
          <c:extLst>
            <c:ext xmlns:c15="http://schemas.microsoft.com/office/drawing/2012/chart" uri="{02D57815-91ED-43cb-92C2-25804820EDAC}">
              <c15:filteredCategoryTitle>
                <c15:cat>
                  <c:multiLvlStrRef>
                    <c:extLst>
                      <c:ext uri="{02D57815-91ED-43cb-92C2-25804820EDAC}">
                        <c15:formulaRef>
                          <c15:sqref>'T03'!$J$4:$J$8</c15:sqref>
                        </c15:formulaRef>
                      </c:ext>
                    </c:extLst>
                  </c:multiLvlStrRef>
                </c15:cat>
              </c15:filteredCategoryTitle>
            </c:ext>
            <c:ext xmlns:c16="http://schemas.microsoft.com/office/drawing/2014/chart" uri="{C3380CC4-5D6E-409C-BE32-E72D297353CC}">
              <c16:uniqueId val="{00000000-8754-45C4-A5D8-D4F63503327B}"/>
            </c:ext>
          </c:extLst>
        </c:ser>
        <c:dLbls>
          <c:showLegendKey val="0"/>
          <c:showVal val="0"/>
          <c:showCatName val="0"/>
          <c:showSerName val="0"/>
          <c:showPercent val="0"/>
          <c:showBubbleSize val="0"/>
        </c:dLbls>
        <c:gapWidth val="219"/>
        <c:overlap val="-27"/>
        <c:axId val="203762639"/>
        <c:axId val="203777199"/>
      </c:barChart>
      <c:lineChart>
        <c:grouping val="standard"/>
        <c:varyColors val="0"/>
        <c:ser>
          <c:idx val="1"/>
          <c:order val="0"/>
          <c:tx>
            <c:strRef>
              <c:f>'T03'!$L$3</c:f>
              <c:strCache>
                <c:ptCount val="1"/>
                <c:pt idx="0">
                  <c:v>معدل النمو السنوي</c:v>
                </c:pt>
              </c:strCache>
            </c:strRef>
          </c:tx>
          <c:spPr>
            <a:ln w="28575" cap="rnd">
              <a:solidFill>
                <a:srgbClr val="DCD8BE"/>
              </a:solidFill>
              <a:round/>
            </a:ln>
            <a:effectLst/>
          </c:spPr>
          <c:marker>
            <c:symbol val="none"/>
          </c:marker>
          <c:dLbls>
            <c:dLbl>
              <c:idx val="0"/>
              <c:layout>
                <c:manualLayout>
                  <c:x val="-4.3173665791776027E-2"/>
                  <c:y val="-8.2303149606299211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54-45C4-A5D8-D4F63503327B}"/>
                </c:ext>
              </c:extLst>
            </c:dLbl>
            <c:dLbl>
              <c:idx val="1"/>
              <c:layout>
                <c:manualLayout>
                  <c:x val="-4.5500000000000054E-2"/>
                  <c:y val="-9.6192038495188106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4-45C4-A5D8-D4F63503327B}"/>
                </c:ext>
              </c:extLst>
            </c:dLbl>
            <c:dLbl>
              <c:idx val="2"/>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4-8754-45C4-A5D8-D4F63503327B}"/>
                </c:ext>
              </c:extLst>
            </c:dLbl>
            <c:dLbl>
              <c:idx val="3"/>
              <c:layout>
                <c:manualLayout>
                  <c:x val="-4.713888888888889E-2"/>
                  <c:y val="9.547462817147855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4-45C4-A5D8-D4F63503327B}"/>
                </c:ext>
              </c:extLst>
            </c:dLbl>
            <c:dLbl>
              <c:idx val="4"/>
              <c:layout>
                <c:manualLayout>
                  <c:x val="-4.0382108486439194E-2"/>
                  <c:y val="6.7696850393700825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4-45C4-A5D8-D4F63503327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akkal Majalla" panose="02000000000000000000" pitchFamily="2" charset="-78"/>
                    <a:ea typeface="+mn-ea"/>
                    <a:cs typeface="Sakkal Majalla" panose="020000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'T03'!$L$4:$L$8</c:f>
            </c:numRef>
          </c:val>
          <c:smooth val="0"/>
          <c:extLst>
            <c:ext xmlns:c15="http://schemas.microsoft.com/office/drawing/2012/chart" uri="{02D57815-91ED-43cb-92C2-25804820EDAC}">
              <c15:filteredCategoryTitle>
                <c15:cat>
                  <c:multiLvlStrRef>
                    <c:extLst>
                      <c:ext uri="{02D57815-91ED-43cb-92C2-25804820EDAC}">
                        <c15:formulaRef>
                          <c15:sqref>'T03'!$J$4:$J$8</c15:sqref>
                        </c15:formulaRef>
                      </c:ext>
                    </c:extLst>
                  </c:multiLvlStrRef>
                </c15:cat>
              </c15:filteredCategoryTitle>
            </c:ext>
            <c:ext xmlns:c16="http://schemas.microsoft.com/office/drawing/2014/chart" uri="{C3380CC4-5D6E-409C-BE32-E72D297353CC}">
              <c16:uniqueId val="{00000001-8754-45C4-A5D8-D4F63503327B}"/>
            </c:ext>
          </c:extLst>
        </c:ser>
        <c:dLbls>
          <c:showLegendKey val="0"/>
          <c:showVal val="0"/>
          <c:showCatName val="0"/>
          <c:showSerName val="0"/>
          <c:showPercent val="0"/>
          <c:showBubbleSize val="0"/>
        </c:dLbls>
        <c:marker val="1"/>
        <c:smooth val="0"/>
        <c:axId val="203790927"/>
        <c:axId val="203802991"/>
      </c:lineChart>
      <c:catAx>
        <c:axId val="203762639"/>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a:latin typeface="Sakkal Majalla" panose="02000000000000000000" pitchFamily="2" charset="-78"/>
                    <a:cs typeface="Sakkal Majalla" panose="02000000000000000000" pitchFamily="2" charset="-78"/>
                  </a:rPr>
                  <a:t>العام الأكاديمي</a:t>
                </a:r>
                <a:endParaRPr lang="en-US">
                  <a:latin typeface="Sakkal Majalla" panose="02000000000000000000" pitchFamily="2" charset="-78"/>
                  <a:cs typeface="Sakkal Majalla" panose="02000000000000000000" pitchFamily="2" charset="-78"/>
                </a:endParaRPr>
              </a:p>
            </c:rich>
          </c:tx>
          <c:layout>
            <c:manualLayout>
              <c:xMode val="edge"/>
              <c:yMode val="edge"/>
              <c:x val="0.40248600174978122"/>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low"/>
        <c:spPr>
          <a:solidFill>
            <a:schemeClr val="bg1"/>
          </a:solid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77199"/>
        <c:crosses val="autoZero"/>
        <c:auto val="1"/>
        <c:lblAlgn val="ctr"/>
        <c:lblOffset val="100"/>
        <c:tickLblSkip val="1"/>
        <c:noMultiLvlLbl val="0"/>
      </c:catAx>
      <c:valAx>
        <c:axId val="203777199"/>
        <c:scaling>
          <c:orientation val="minMax"/>
          <c:max val="900"/>
          <c:min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r>
                  <a:rPr lang="ar-OM" sz="800">
                    <a:latin typeface="Sakkal Majalla" panose="02000000000000000000" pitchFamily="2" charset="-78"/>
                    <a:cs typeface="Sakkal Majalla" panose="02000000000000000000" pitchFamily="2" charset="-78"/>
                  </a:rPr>
                  <a:t>%</a:t>
                </a:r>
                <a:endParaRPr lang="en-US" sz="800">
                  <a:latin typeface="Sakkal Majalla" panose="02000000000000000000" pitchFamily="2" charset="-78"/>
                  <a:cs typeface="Sakkal Majalla" panose="02000000000000000000" pitchFamily="2" charset="-78"/>
                </a:endParaRPr>
              </a:p>
            </c:rich>
          </c:tx>
          <c:layout>
            <c:manualLayout>
              <c:xMode val="edge"/>
              <c:yMode val="edge"/>
              <c:x val="0.91331933508311458"/>
              <c:y val="2.691309419655876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title>
        <c:numFmt formatCode="#,##0" sourceLinked="0"/>
        <c:majorTickMark val="none"/>
        <c:minorTickMark val="none"/>
        <c:tickLblPos val="nextTo"/>
        <c:spPr>
          <a:noFill/>
          <a:ln>
            <a:solidFill>
              <a:srgbClr val="DCD8BE"/>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crossAx val="203762639"/>
        <c:crosses val="autoZero"/>
        <c:crossBetween val="between"/>
        <c:majorUnit val="200"/>
      </c:valAx>
      <c:valAx>
        <c:axId val="203802991"/>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0927"/>
        <c:crosses val="autoZero"/>
        <c:crossBetween val="between"/>
      </c:valAx>
      <c:catAx>
        <c:axId val="203790927"/>
        <c:scaling>
          <c:orientation val="minMax"/>
        </c:scaling>
        <c:delete val="1"/>
        <c:axPos val="b"/>
        <c:numFmt formatCode="General" sourceLinked="1"/>
        <c:majorTickMark val="out"/>
        <c:minorTickMark val="none"/>
        <c:tickLblPos val="nextTo"/>
        <c:crossAx val="203802991"/>
        <c:crosses val="autoZero"/>
        <c:auto val="1"/>
        <c:lblAlgn val="ctr"/>
        <c:lblOffset val="100"/>
        <c:noMultiLvlLbl val="0"/>
      </c:catAx>
      <c:spPr>
        <a:noFill/>
        <a:ln>
          <a:noFill/>
        </a:ln>
        <a:effectLst/>
      </c:spPr>
    </c:plotArea>
    <c:legend>
      <c:legendPos val="b"/>
      <c:layout>
        <c:manualLayout>
          <c:xMode val="edge"/>
          <c:yMode val="edge"/>
          <c:x val="3.3112423447069139E-3"/>
          <c:y val="0.90335593467483233"/>
          <c:w val="0.4739330708661417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8296367904506986"/>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735826338539366"/>
          <c:y val="0.11620370370370373"/>
          <c:w val="0.75888083296518627"/>
          <c:h val="0.79840587634878979"/>
        </c:manualLayout>
      </c:layout>
      <c:pieChart>
        <c:varyColors val="1"/>
        <c:ser>
          <c:idx val="0"/>
          <c:order val="0"/>
          <c:tx>
            <c:strRef>
              <c:f>[1]T06!$K$10</c:f>
              <c:strCache>
                <c:ptCount val="1"/>
                <c:pt idx="0">
                  <c:v>إجمالي</c:v>
                </c:pt>
              </c:strCache>
            </c:strRef>
          </c:tx>
          <c:dPt>
            <c:idx val="0"/>
            <c:bubble3D val="0"/>
            <c:spPr>
              <a:solidFill>
                <a:srgbClr val="000000"/>
              </a:solidFill>
              <a:ln w="19050">
                <a:solidFill>
                  <a:schemeClr val="lt1"/>
                </a:solidFill>
              </a:ln>
              <a:effectLst/>
            </c:spPr>
            <c:extLst>
              <c:ext xmlns:c16="http://schemas.microsoft.com/office/drawing/2014/chart" uri="{C3380CC4-5D6E-409C-BE32-E72D297353CC}">
                <c16:uniqueId val="{00000001-F28A-4658-BAA6-975A3B56E7DD}"/>
              </c:ext>
            </c:extLst>
          </c:dPt>
          <c:dPt>
            <c:idx val="1"/>
            <c:bubble3D val="0"/>
            <c:spPr>
              <a:solidFill>
                <a:srgbClr val="E20000"/>
              </a:solidFill>
              <a:ln w="19050">
                <a:solidFill>
                  <a:schemeClr val="lt1"/>
                </a:solidFill>
              </a:ln>
              <a:effectLst/>
            </c:spPr>
            <c:extLst>
              <c:ext xmlns:c16="http://schemas.microsoft.com/office/drawing/2014/chart" uri="{C3380CC4-5D6E-409C-BE32-E72D297353CC}">
                <c16:uniqueId val="{00000003-F28A-4658-BAA6-975A3B56E7DD}"/>
              </c:ext>
            </c:extLst>
          </c:dPt>
          <c:dPt>
            <c:idx val="2"/>
            <c:bubble3D val="0"/>
            <c:spPr>
              <a:solidFill>
                <a:srgbClr val="008035"/>
              </a:solidFill>
              <a:ln w="19050">
                <a:solidFill>
                  <a:schemeClr val="lt1"/>
                </a:solidFill>
              </a:ln>
              <a:effectLst/>
            </c:spPr>
            <c:extLst>
              <c:ext xmlns:c16="http://schemas.microsoft.com/office/drawing/2014/chart" uri="{C3380CC4-5D6E-409C-BE32-E72D297353CC}">
                <c16:uniqueId val="{00000005-F28A-4658-BAA6-975A3B56E7DD}"/>
              </c:ext>
            </c:extLst>
          </c:dPt>
          <c:dPt>
            <c:idx val="3"/>
            <c:bubble3D val="0"/>
            <c:spPr>
              <a:solidFill>
                <a:srgbClr val="D9DADB"/>
              </a:solidFill>
              <a:ln w="19050">
                <a:solidFill>
                  <a:schemeClr val="lt1"/>
                </a:solidFill>
              </a:ln>
              <a:effectLst/>
            </c:spPr>
            <c:extLst>
              <c:ext xmlns:c16="http://schemas.microsoft.com/office/drawing/2014/chart" uri="{C3380CC4-5D6E-409C-BE32-E72D297353CC}">
                <c16:uniqueId val="{00000007-F28A-4658-BAA6-975A3B56E7DD}"/>
              </c:ext>
            </c:extLst>
          </c:dPt>
          <c:dPt>
            <c:idx val="4"/>
            <c:bubble3D val="0"/>
            <c:spPr>
              <a:solidFill>
                <a:srgbClr val="99154C"/>
              </a:solidFill>
              <a:ln w="19050">
                <a:solidFill>
                  <a:schemeClr val="lt1"/>
                </a:solidFill>
              </a:ln>
              <a:effectLst/>
            </c:spPr>
            <c:extLst>
              <c:ext xmlns:c16="http://schemas.microsoft.com/office/drawing/2014/chart" uri="{C3380CC4-5D6E-409C-BE32-E72D297353CC}">
                <c16:uniqueId val="{00000009-F28A-4658-BAA6-975A3B56E7DD}"/>
              </c:ext>
            </c:extLst>
          </c:dPt>
          <c:dPt>
            <c:idx val="5"/>
            <c:bubble3D val="0"/>
            <c:spPr>
              <a:solidFill>
                <a:srgbClr val="00B1E6"/>
              </a:solidFill>
              <a:ln w="19050">
                <a:solidFill>
                  <a:schemeClr val="lt1"/>
                </a:solidFill>
              </a:ln>
              <a:effectLst/>
            </c:spPr>
            <c:extLst>
              <c:ext xmlns:c16="http://schemas.microsoft.com/office/drawing/2014/chart" uri="{C3380CC4-5D6E-409C-BE32-E72D297353CC}">
                <c16:uniqueId val="{0000000B-F28A-4658-BAA6-975A3B56E7DD}"/>
              </c:ext>
            </c:extLst>
          </c:dPt>
          <c:dLbls>
            <c:dLbl>
              <c:idx val="1"/>
              <c:layout>
                <c:manualLayout>
                  <c:x val="4.2471176251483257E-2"/>
                  <c:y val="2.9496937882764654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8A-4658-BAA6-975A3B56E7DD}"/>
                </c:ext>
              </c:extLst>
            </c:dLbl>
            <c:dLbl>
              <c:idx val="2"/>
              <c:layout>
                <c:manualLayout>
                  <c:x val="-6.1654669403948266E-2"/>
                  <c:y val="-0.33446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8A-4658-BAA6-975A3B56E7DD}"/>
                </c:ext>
              </c:extLst>
            </c:dLbl>
            <c:dLbl>
              <c:idx val="3"/>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F28A-4658-BAA6-975A3B56E7DD}"/>
                </c:ext>
              </c:extLst>
            </c:dLbl>
            <c:dLbl>
              <c:idx val="4"/>
              <c:layout>
                <c:manualLayout>
                  <c:x val="-3.3512989094185007E-2"/>
                  <c:y val="-2.0778652668416447E-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8A-4658-BAA6-975A3B56E7D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Sakkal Majalla" panose="02000000000000000000" pitchFamily="2" charset="-78"/>
                    <a:ea typeface="+mn-ea"/>
                    <a:cs typeface="Sakkal Majalla" panose="02000000000000000000" pitchFamily="2" charset="-78"/>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[1]T06!$L$9:$Q$9</c:f>
              <c:strCache>
                <c:ptCount val="6"/>
                <c:pt idx="0">
                  <c:v>الإمارات</c:v>
                </c:pt>
                <c:pt idx="1">
                  <c:v>البحرين</c:v>
                </c:pt>
                <c:pt idx="2">
                  <c:v>السعودية</c:v>
                </c:pt>
                <c:pt idx="3">
                  <c:v>عمان</c:v>
                </c:pt>
                <c:pt idx="4">
                  <c:v>قطر</c:v>
                </c:pt>
                <c:pt idx="5">
                  <c:v>الكويت</c:v>
                </c:pt>
              </c:strCache>
            </c:strRef>
          </c:cat>
          <c:val>
            <c:numRef>
              <c:f>[1]T06!$L$10:$Q$10</c:f>
              <c:numCache>
                <c:formatCode>General</c:formatCode>
                <c:ptCount val="6"/>
                <c:pt idx="0">
                  <c:v>8.9</c:v>
                </c:pt>
                <c:pt idx="1">
                  <c:v>2.1</c:v>
                </c:pt>
                <c:pt idx="2">
                  <c:v>74.599999999999994</c:v>
                </c:pt>
                <c:pt idx="3">
                  <c:v>6.3</c:v>
                </c:pt>
                <c:pt idx="4">
                  <c:v>2.2000000000000002</c:v>
                </c:pt>
                <c:pt idx="5">
                  <c:v>5.9</c:v>
                </c:pt>
              </c:numCache>
            </c:numRef>
          </c:val>
          <c:extLst>
            <c:ext xmlns:c16="http://schemas.microsoft.com/office/drawing/2014/chart" uri="{C3380CC4-5D6E-409C-BE32-E72D297353CC}">
              <c16:uniqueId val="{0000000C-F28A-4658-BAA6-975A3B56E7D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0000086622835511E-2"/>
          <c:y val="0.90072069116360443"/>
          <c:w val="0.89999982675432899"/>
          <c:h val="8.5390419947506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7" Type="http://schemas.openxmlformats.org/officeDocument/2006/relationships/chart" Target="../charts/chart48.xml"/><Relationship Id="rId2" Type="http://schemas.openxmlformats.org/officeDocument/2006/relationships/chart" Target="../charts/chart43.xml"/><Relationship Id="rId1" Type="http://schemas.openxmlformats.org/officeDocument/2006/relationships/chart" Target="../charts/chart42.xml"/><Relationship Id="rId6" Type="http://schemas.openxmlformats.org/officeDocument/2006/relationships/chart" Target="../charts/chart47.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56.xml"/><Relationship Id="rId3" Type="http://schemas.openxmlformats.org/officeDocument/2006/relationships/chart" Target="../charts/chart51.xml"/><Relationship Id="rId7" Type="http://schemas.openxmlformats.org/officeDocument/2006/relationships/chart" Target="../charts/chart55.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16</xdr:col>
      <xdr:colOff>209550</xdr:colOff>
      <xdr:row>0</xdr:row>
      <xdr:rowOff>104775</xdr:rowOff>
    </xdr:from>
    <xdr:to>
      <xdr:col>23</xdr:col>
      <xdr:colOff>514350</xdr:colOff>
      <xdr:row>14</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390525</xdr:colOff>
      <xdr:row>30</xdr:row>
      <xdr:rowOff>76200</xdr:rowOff>
    </xdr:from>
    <xdr:to>
      <xdr:col>28</xdr:col>
      <xdr:colOff>85725</xdr:colOff>
      <xdr:row>46</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85725</xdr:colOff>
      <xdr:row>16</xdr:row>
      <xdr:rowOff>123825</xdr:rowOff>
    </xdr:from>
    <xdr:to>
      <xdr:col>23</xdr:col>
      <xdr:colOff>390525</xdr:colOff>
      <xdr:row>29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208298</xdr:colOff>
      <xdr:row>74</xdr:row>
      <xdr:rowOff>57150</xdr:rowOff>
    </xdr:from>
    <xdr:to>
      <xdr:col>4</xdr:col>
      <xdr:colOff>238125</xdr:colOff>
      <xdr:row>86</xdr:row>
      <xdr:rowOff>16359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611008</xdr:colOff>
      <xdr:row>57</xdr:row>
      <xdr:rowOff>380270</xdr:rowOff>
    </xdr:from>
    <xdr:to>
      <xdr:col>8</xdr:col>
      <xdr:colOff>376604</xdr:colOff>
      <xdr:row>71</xdr:row>
      <xdr:rowOff>42770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518228</xdr:colOff>
      <xdr:row>74</xdr:row>
      <xdr:rowOff>142876</xdr:rowOff>
    </xdr:from>
    <xdr:to>
      <xdr:col>8</xdr:col>
      <xdr:colOff>613997</xdr:colOff>
      <xdr:row>86</xdr:row>
      <xdr:rowOff>16876</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218557</xdr:colOff>
      <xdr:row>86</xdr:row>
      <xdr:rowOff>150936</xdr:rowOff>
    </xdr:from>
    <xdr:to>
      <xdr:col>4</xdr:col>
      <xdr:colOff>248384</xdr:colOff>
      <xdr:row>98</xdr:row>
      <xdr:rowOff>24936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499179</xdr:colOff>
      <xdr:row>86</xdr:row>
      <xdr:rowOff>163392</xdr:rowOff>
    </xdr:from>
    <xdr:to>
      <xdr:col>8</xdr:col>
      <xdr:colOff>594948</xdr:colOff>
      <xdr:row>98</xdr:row>
      <xdr:rowOff>37392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230279</xdr:colOff>
      <xdr:row>99</xdr:row>
      <xdr:rowOff>14654</xdr:rowOff>
    </xdr:from>
    <xdr:to>
      <xdr:col>4</xdr:col>
      <xdr:colOff>260106</xdr:colOff>
      <xdr:row>110</xdr:row>
      <xdr:rowOff>79154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314325</xdr:colOff>
      <xdr:row>30</xdr:row>
      <xdr:rowOff>38100</xdr:rowOff>
    </xdr:from>
    <xdr:to>
      <xdr:col>25</xdr:col>
      <xdr:colOff>9525</xdr:colOff>
      <xdr:row>44</xdr:row>
      <xdr:rowOff>104775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180975</xdr:colOff>
      <xdr:row>1</xdr:row>
      <xdr:rowOff>47625</xdr:rowOff>
    </xdr:from>
    <xdr:to>
      <xdr:col>21</xdr:col>
      <xdr:colOff>571500</xdr:colOff>
      <xdr:row>14</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257175</xdr:colOff>
      <xdr:row>13</xdr:row>
      <xdr:rowOff>180975</xdr:rowOff>
    </xdr:from>
    <xdr:to>
      <xdr:col>27</xdr:col>
      <xdr:colOff>550769</xdr:colOff>
      <xdr:row>28</xdr:row>
      <xdr:rowOff>50987</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266700</xdr:colOff>
      <xdr:row>28</xdr:row>
      <xdr:rowOff>114300</xdr:rowOff>
    </xdr:from>
    <xdr:to>
      <xdr:col>18</xdr:col>
      <xdr:colOff>8965</xdr:colOff>
      <xdr:row>42</xdr:row>
      <xdr:rowOff>142876</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38100</xdr:colOff>
      <xdr:row>43</xdr:row>
      <xdr:rowOff>123825</xdr:rowOff>
    </xdr:from>
    <xdr:to>
      <xdr:col>20</xdr:col>
      <xdr:colOff>57150</xdr:colOff>
      <xdr:row>57</xdr:row>
      <xdr:rowOff>171450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0</xdr:colOff>
      <xdr:row>42</xdr:row>
      <xdr:rowOff>0</xdr:rowOff>
    </xdr:from>
    <xdr:to>
      <xdr:col>26</xdr:col>
      <xdr:colOff>476250</xdr:colOff>
      <xdr:row>56</xdr:row>
      <xdr:rowOff>47625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114300</xdr:colOff>
      <xdr:row>43</xdr:row>
      <xdr:rowOff>152400</xdr:rowOff>
    </xdr:from>
    <xdr:to>
      <xdr:col>23</xdr:col>
      <xdr:colOff>561975</xdr:colOff>
      <xdr:row>58</xdr:row>
      <xdr:rowOff>9525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361950</xdr:colOff>
      <xdr:row>58</xdr:row>
      <xdr:rowOff>152400</xdr:rowOff>
    </xdr:from>
    <xdr:to>
      <xdr:col>25</xdr:col>
      <xdr:colOff>144556</xdr:colOff>
      <xdr:row>71</xdr:row>
      <xdr:rowOff>41462</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133350</xdr:colOff>
      <xdr:row>72</xdr:row>
      <xdr:rowOff>133350</xdr:rowOff>
    </xdr:from>
    <xdr:to>
      <xdr:col>21</xdr:col>
      <xdr:colOff>320488</xdr:colOff>
      <xdr:row>86</xdr:row>
      <xdr:rowOff>171451</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447675</xdr:colOff>
      <xdr:row>0</xdr:row>
      <xdr:rowOff>76200</xdr:rowOff>
    </xdr:from>
    <xdr:to>
      <xdr:col>22</xdr:col>
      <xdr:colOff>228600</xdr:colOff>
      <xdr:row>13</xdr:row>
      <xdr:rowOff>38100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438150</xdr:colOff>
      <xdr:row>15</xdr:row>
      <xdr:rowOff>76200</xdr:rowOff>
    </xdr:from>
    <xdr:to>
      <xdr:col>25</xdr:col>
      <xdr:colOff>122144</xdr:colOff>
      <xdr:row>29</xdr:row>
      <xdr:rowOff>155762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304800</xdr:colOff>
      <xdr:row>178</xdr:row>
      <xdr:rowOff>85725</xdr:rowOff>
    </xdr:from>
    <xdr:to>
      <xdr:col>25</xdr:col>
      <xdr:colOff>421342</xdr:colOff>
      <xdr:row>190</xdr:row>
      <xdr:rowOff>87406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581025</xdr:colOff>
      <xdr:row>163</xdr:row>
      <xdr:rowOff>95250</xdr:rowOff>
    </xdr:from>
    <xdr:to>
      <xdr:col>25</xdr:col>
      <xdr:colOff>276225</xdr:colOff>
      <xdr:row>177</xdr:row>
      <xdr:rowOff>161925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400050</xdr:colOff>
      <xdr:row>191</xdr:row>
      <xdr:rowOff>57150</xdr:rowOff>
    </xdr:from>
    <xdr:to>
      <xdr:col>26</xdr:col>
      <xdr:colOff>133350</xdr:colOff>
      <xdr:row>205</xdr:row>
      <xdr:rowOff>123825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390525</xdr:colOff>
      <xdr:row>207</xdr:row>
      <xdr:rowOff>76200</xdr:rowOff>
    </xdr:from>
    <xdr:to>
      <xdr:col>25</xdr:col>
      <xdr:colOff>589990</xdr:colOff>
      <xdr:row>221</xdr:row>
      <xdr:rowOff>114301</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461810</xdr:colOff>
      <xdr:row>119</xdr:row>
      <xdr:rowOff>167055</xdr:rowOff>
    </xdr:from>
    <xdr:to>
      <xdr:col>8</xdr:col>
      <xdr:colOff>557579</xdr:colOff>
      <xdr:row>131</xdr:row>
      <xdr:rowOff>41055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86670</xdr:colOff>
      <xdr:row>132</xdr:row>
      <xdr:rowOff>169986</xdr:rowOff>
    </xdr:from>
    <xdr:to>
      <xdr:col>6</xdr:col>
      <xdr:colOff>387593</xdr:colOff>
      <xdr:row>148</xdr:row>
      <xdr:rowOff>1986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677365</xdr:colOff>
      <xdr:row>209</xdr:row>
      <xdr:rowOff>35201</xdr:rowOff>
    </xdr:from>
    <xdr:to>
      <xdr:col>8</xdr:col>
      <xdr:colOff>445191</xdr:colOff>
      <xdr:row>222</xdr:row>
      <xdr:rowOff>78701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573003</xdr:colOff>
      <xdr:row>225</xdr:row>
      <xdr:rowOff>12010</xdr:rowOff>
    </xdr:from>
    <xdr:to>
      <xdr:col>8</xdr:col>
      <xdr:colOff>340829</xdr:colOff>
      <xdr:row>238</xdr:row>
      <xdr:rowOff>55510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457200</xdr:colOff>
      <xdr:row>114</xdr:row>
      <xdr:rowOff>361950</xdr:rowOff>
    </xdr:from>
    <xdr:to>
      <xdr:col>7</xdr:col>
      <xdr:colOff>885825</xdr:colOff>
      <xdr:row>128</xdr:row>
      <xdr:rowOff>24450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645444</xdr:colOff>
      <xdr:row>69</xdr:row>
      <xdr:rowOff>378802</xdr:rowOff>
    </xdr:from>
    <xdr:to>
      <xdr:col>8</xdr:col>
      <xdr:colOff>345098</xdr:colOff>
      <xdr:row>83</xdr:row>
      <xdr:rowOff>41302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171450</xdr:colOff>
      <xdr:row>1</xdr:row>
      <xdr:rowOff>180975</xdr:rowOff>
    </xdr:from>
    <xdr:to>
      <xdr:col>23</xdr:col>
      <xdr:colOff>476250</xdr:colOff>
      <xdr:row>15</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123265</xdr:colOff>
      <xdr:row>16</xdr:row>
      <xdr:rowOff>115418</xdr:rowOff>
    </xdr:from>
    <xdr:to>
      <xdr:col>24</xdr:col>
      <xdr:colOff>344581</xdr:colOff>
      <xdr:row>30</xdr:row>
      <xdr:rowOff>142313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333375</xdr:colOff>
      <xdr:row>15</xdr:row>
      <xdr:rowOff>28575</xdr:rowOff>
    </xdr:from>
    <xdr:to>
      <xdr:col>18</xdr:col>
      <xdr:colOff>114300</xdr:colOff>
      <xdr:row>29</xdr:row>
      <xdr:rowOff>104775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285750</xdr:colOff>
      <xdr:row>1</xdr:row>
      <xdr:rowOff>209550</xdr:rowOff>
    </xdr:from>
    <xdr:to>
      <xdr:col>18</xdr:col>
      <xdr:colOff>38100</xdr:colOff>
      <xdr:row>14</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276225</xdr:colOff>
      <xdr:row>11</xdr:row>
      <xdr:rowOff>95250</xdr:rowOff>
    </xdr:from>
    <xdr:to>
      <xdr:col>17</xdr:col>
      <xdr:colOff>114300</xdr:colOff>
      <xdr:row>25</xdr:row>
      <xdr:rowOff>161925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266700</xdr:colOff>
      <xdr:row>11</xdr:row>
      <xdr:rowOff>85725</xdr:rowOff>
    </xdr:from>
    <xdr:to>
      <xdr:col>22</xdr:col>
      <xdr:colOff>104775</xdr:colOff>
      <xdr:row>25</xdr:row>
      <xdr:rowOff>152400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76200</xdr:colOff>
      <xdr:row>11</xdr:row>
      <xdr:rowOff>123825</xdr:rowOff>
    </xdr:from>
    <xdr:to>
      <xdr:col>31</xdr:col>
      <xdr:colOff>581025</xdr:colOff>
      <xdr:row>25</xdr:row>
      <xdr:rowOff>190500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565606</xdr:colOff>
      <xdr:row>65</xdr:row>
      <xdr:rowOff>19051</xdr:rowOff>
    </xdr:from>
    <xdr:to>
      <xdr:col>8</xdr:col>
      <xdr:colOff>303158</xdr:colOff>
      <xdr:row>78</xdr:row>
      <xdr:rowOff>62551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611918</xdr:colOff>
      <xdr:row>98</xdr:row>
      <xdr:rowOff>14452</xdr:rowOff>
    </xdr:from>
    <xdr:to>
      <xdr:col>8</xdr:col>
      <xdr:colOff>349470</xdr:colOff>
      <xdr:row>111</xdr:row>
      <xdr:rowOff>57952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361950</xdr:colOff>
      <xdr:row>19</xdr:row>
      <xdr:rowOff>38100</xdr:rowOff>
    </xdr:from>
    <xdr:to>
      <xdr:col>27</xdr:col>
      <xdr:colOff>381000</xdr:colOff>
      <xdr:row>33</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104775</xdr:colOff>
      <xdr:row>19</xdr:row>
      <xdr:rowOff>85725</xdr:rowOff>
    </xdr:from>
    <xdr:to>
      <xdr:col>22</xdr:col>
      <xdr:colOff>581025</xdr:colOff>
      <xdr:row>33</xdr:row>
      <xdr:rowOff>152400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333375</xdr:colOff>
      <xdr:row>4</xdr:row>
      <xdr:rowOff>95250</xdr:rowOff>
    </xdr:from>
    <xdr:to>
      <xdr:col>27</xdr:col>
      <xdr:colOff>171450</xdr:colOff>
      <xdr:row>18</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619125</xdr:colOff>
      <xdr:row>2</xdr:row>
      <xdr:rowOff>180975</xdr:rowOff>
    </xdr:from>
    <xdr:to>
      <xdr:col>21</xdr:col>
      <xdr:colOff>257175</xdr:colOff>
      <xdr:row>16</xdr:row>
      <xdr:rowOff>57150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561975</xdr:colOff>
      <xdr:row>25</xdr:row>
      <xdr:rowOff>95250</xdr:rowOff>
    </xdr:from>
    <xdr:to>
      <xdr:col>18</xdr:col>
      <xdr:colOff>19050</xdr:colOff>
      <xdr:row>39</xdr:row>
      <xdr:rowOff>47625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457200</xdr:colOff>
      <xdr:row>68</xdr:row>
      <xdr:rowOff>104775</xdr:rowOff>
    </xdr:from>
    <xdr:to>
      <xdr:col>19</xdr:col>
      <xdr:colOff>447115</xdr:colOff>
      <xdr:row>81</xdr:row>
      <xdr:rowOff>133351</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304800</xdr:colOff>
      <xdr:row>36</xdr:row>
      <xdr:rowOff>0</xdr:rowOff>
    </xdr:from>
    <xdr:to>
      <xdr:col>19</xdr:col>
      <xdr:colOff>466725</xdr:colOff>
      <xdr:row>49</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190500</xdr:colOff>
      <xdr:row>52</xdr:row>
      <xdr:rowOff>38100</xdr:rowOff>
    </xdr:from>
    <xdr:to>
      <xdr:col>26</xdr:col>
      <xdr:colOff>389965</xdr:colOff>
      <xdr:row>65</xdr:row>
      <xdr:rowOff>47626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644183</xdr:colOff>
      <xdr:row>75</xdr:row>
      <xdr:rowOff>19378</xdr:rowOff>
    </xdr:from>
    <xdr:to>
      <xdr:col>8</xdr:col>
      <xdr:colOff>381735</xdr:colOff>
      <xdr:row>88</xdr:row>
      <xdr:rowOff>62878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481853</xdr:colOff>
      <xdr:row>1</xdr:row>
      <xdr:rowOff>89647</xdr:rowOff>
    </xdr:from>
    <xdr:to>
      <xdr:col>25</xdr:col>
      <xdr:colOff>241487</xdr:colOff>
      <xdr:row>14</xdr:row>
      <xdr:rowOff>64994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146237</xdr:colOff>
      <xdr:row>15</xdr:row>
      <xdr:rowOff>95810</xdr:rowOff>
    </xdr:from>
    <xdr:to>
      <xdr:col>25</xdr:col>
      <xdr:colOff>482413</xdr:colOff>
      <xdr:row>29</xdr:row>
      <xdr:rowOff>151279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123825</xdr:colOff>
      <xdr:row>31</xdr:row>
      <xdr:rowOff>28575</xdr:rowOff>
    </xdr:from>
    <xdr:to>
      <xdr:col>25</xdr:col>
      <xdr:colOff>466725</xdr:colOff>
      <xdr:row>45</xdr:row>
      <xdr:rowOff>85725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542925</xdr:colOff>
      <xdr:row>48</xdr:row>
      <xdr:rowOff>28575</xdr:rowOff>
    </xdr:from>
    <xdr:to>
      <xdr:col>25</xdr:col>
      <xdr:colOff>132790</xdr:colOff>
      <xdr:row>60</xdr:row>
      <xdr:rowOff>47626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365872</xdr:colOff>
      <xdr:row>85</xdr:row>
      <xdr:rowOff>98612</xdr:rowOff>
    </xdr:from>
    <xdr:to>
      <xdr:col>23</xdr:col>
      <xdr:colOff>518272</xdr:colOff>
      <xdr:row>97</xdr:row>
      <xdr:rowOff>100293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190500</xdr:colOff>
      <xdr:row>2</xdr:row>
      <xdr:rowOff>76200</xdr:rowOff>
    </xdr:from>
    <xdr:to>
      <xdr:col>23</xdr:col>
      <xdr:colOff>559734</xdr:colOff>
      <xdr:row>15</xdr:row>
      <xdr:rowOff>146797</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238125</xdr:colOff>
      <xdr:row>17</xdr:row>
      <xdr:rowOff>95250</xdr:rowOff>
    </xdr:from>
    <xdr:to>
      <xdr:col>23</xdr:col>
      <xdr:colOff>574301</xdr:colOff>
      <xdr:row>31</xdr:row>
      <xdr:rowOff>169769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324969</xdr:colOff>
      <xdr:row>196</xdr:row>
      <xdr:rowOff>73959</xdr:rowOff>
    </xdr:from>
    <xdr:to>
      <xdr:col>32</xdr:col>
      <xdr:colOff>56028</xdr:colOff>
      <xdr:row>210</xdr:row>
      <xdr:rowOff>116541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504264</xdr:colOff>
      <xdr:row>215</xdr:row>
      <xdr:rowOff>44824</xdr:rowOff>
    </xdr:from>
    <xdr:to>
      <xdr:col>32</xdr:col>
      <xdr:colOff>273423</xdr:colOff>
      <xdr:row>229</xdr:row>
      <xdr:rowOff>121024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179295</xdr:colOff>
      <xdr:row>234</xdr:row>
      <xdr:rowOff>168088</xdr:rowOff>
    </xdr:from>
    <xdr:to>
      <xdr:col>26</xdr:col>
      <xdr:colOff>414618</xdr:colOff>
      <xdr:row>249</xdr:row>
      <xdr:rowOff>15689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597179</xdr:colOff>
      <xdr:row>59</xdr:row>
      <xdr:rowOff>15478</xdr:rowOff>
    </xdr:from>
    <xdr:to>
      <xdr:col>8</xdr:col>
      <xdr:colOff>346473</xdr:colOff>
      <xdr:row>69</xdr:row>
      <xdr:rowOff>58978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638175</xdr:colOff>
      <xdr:row>1</xdr:row>
      <xdr:rowOff>76200</xdr:rowOff>
    </xdr:from>
    <xdr:to>
      <xdr:col>20</xdr:col>
      <xdr:colOff>600075</xdr:colOff>
      <xdr:row>13</xdr:row>
      <xdr:rowOff>123825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180975</xdr:colOff>
      <xdr:row>1</xdr:row>
      <xdr:rowOff>0</xdr:rowOff>
    </xdr:from>
    <xdr:to>
      <xdr:col>28</xdr:col>
      <xdr:colOff>474569</xdr:colOff>
      <xdr:row>13</xdr:row>
      <xdr:rowOff>50987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209550</xdr:colOff>
      <xdr:row>13</xdr:row>
      <xdr:rowOff>171450</xdr:rowOff>
    </xdr:from>
    <xdr:to>
      <xdr:col>25</xdr:col>
      <xdr:colOff>266140</xdr:colOff>
      <xdr:row>28</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200025</xdr:colOff>
      <xdr:row>30</xdr:row>
      <xdr:rowOff>19050</xdr:rowOff>
    </xdr:from>
    <xdr:to>
      <xdr:col>21</xdr:col>
      <xdr:colOff>76200</xdr:colOff>
      <xdr:row>44</xdr:row>
      <xdr:rowOff>85725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476250</xdr:colOff>
      <xdr:row>39</xdr:row>
      <xdr:rowOff>114300</xdr:rowOff>
    </xdr:from>
    <xdr:to>
      <xdr:col>26</xdr:col>
      <xdr:colOff>342900</xdr:colOff>
      <xdr:row>53</xdr:row>
      <xdr:rowOff>180975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419100</xdr:colOff>
      <xdr:row>24</xdr:row>
      <xdr:rowOff>95250</xdr:rowOff>
    </xdr:from>
    <xdr:to>
      <xdr:col>26</xdr:col>
      <xdr:colOff>257175</xdr:colOff>
      <xdr:row>38</xdr:row>
      <xdr:rowOff>152400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542925</xdr:colOff>
      <xdr:row>58</xdr:row>
      <xdr:rowOff>85725</xdr:rowOff>
    </xdr:from>
    <xdr:to>
      <xdr:col>21</xdr:col>
      <xdr:colOff>601756</xdr:colOff>
      <xdr:row>71</xdr:row>
      <xdr:rowOff>165287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0</xdr:colOff>
      <xdr:row>55</xdr:row>
      <xdr:rowOff>0</xdr:rowOff>
    </xdr:from>
    <xdr:to>
      <xdr:col>25</xdr:col>
      <xdr:colOff>44263</xdr:colOff>
      <xdr:row>67</xdr:row>
      <xdr:rowOff>28576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S_DEPT/COMMON/01%20PSSD%20&#1575;&#1604;&#1573;&#1583;&#1575;&#1585;&#1577;/Domains%20&#1575;&#1604;&#1605;&#1580;&#1575;&#1604;&#1575;&#1578;/Education%20&#1575;&#1604;&#1578;&#1593;&#1604;&#1610;&#1605;/&#1606;&#1588;&#1585;&#1577;%20&#1575;&#1604;&#1578;&#1593;&#1604;&#1610;&#1605;/17&amp;18/Education%20Bulletin%2017&amp;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غلاف"/>
      <sheetName val="المحتويات"/>
      <sheetName val="الرموز في الجداول"/>
      <sheetName val="المفاهيم والمصطلحات"/>
      <sheetName val="الجداول"/>
      <sheetName val="الأشكال البيانية"/>
      <sheetName val="المقدمة"/>
      <sheetName val="فاصل الطلاب"/>
      <sheetName val="T01"/>
      <sheetName val="T02"/>
      <sheetName val="T03"/>
      <sheetName val="T04"/>
      <sheetName val="T05"/>
      <sheetName val="T06"/>
      <sheetName val="T07"/>
      <sheetName val="T08"/>
      <sheetName val="المدرسون"/>
      <sheetName val="T09"/>
      <sheetName val="T10"/>
      <sheetName val="T11"/>
      <sheetName val="T12"/>
      <sheetName val="T13"/>
      <sheetName val="T14"/>
      <sheetName val="T15"/>
      <sheetName val="T16"/>
      <sheetName val="المؤسسات"/>
      <sheetName val="T17"/>
      <sheetName val="T18"/>
      <sheetName val="T19"/>
      <sheetName val="T20"/>
      <sheetName val="المؤشرات"/>
      <sheetName val="T21"/>
    </sheetNames>
    <sheetDataSet>
      <sheetData sheetId="0"/>
      <sheetData sheetId="1"/>
      <sheetData sheetId="2"/>
      <sheetData sheetId="3"/>
      <sheetData sheetId="4"/>
      <sheetData sheetId="5"/>
      <sheetData sheetId="6"/>
      <sheetData sheetId="7"/>
      <sheetData sheetId="8">
        <row r="7">
          <cell r="B7">
            <v>33029</v>
          </cell>
          <cell r="D7">
            <v>136433</v>
          </cell>
          <cell r="F7">
            <v>7723</v>
          </cell>
          <cell r="G7">
            <v>43120</v>
          </cell>
        </row>
      </sheetData>
      <sheetData sheetId="9"/>
      <sheetData sheetId="10"/>
      <sheetData sheetId="11"/>
      <sheetData sheetId="12"/>
      <sheetData sheetId="13">
        <row r="7">
          <cell r="B7">
            <v>795047</v>
          </cell>
          <cell r="C7">
            <v>189244</v>
          </cell>
          <cell r="D7">
            <v>6682730</v>
          </cell>
          <cell r="E7">
            <v>563305</v>
          </cell>
          <cell r="F7">
            <v>200957</v>
          </cell>
          <cell r="G7">
            <v>530192</v>
          </cell>
        </row>
        <row r="9">
          <cell r="L9" t="str">
            <v>الإمارات</v>
          </cell>
          <cell r="M9" t="str">
            <v>البحرين</v>
          </cell>
          <cell r="N9" t="str">
            <v>السعودية</v>
          </cell>
          <cell r="O9" t="str">
            <v>عمان</v>
          </cell>
          <cell r="P9" t="str">
            <v>قطر</v>
          </cell>
          <cell r="Q9" t="str">
            <v>الكويت</v>
          </cell>
        </row>
        <row r="10">
          <cell r="K10" t="str">
            <v>إجمالي</v>
          </cell>
          <cell r="L10">
            <v>8.9</v>
          </cell>
          <cell r="M10">
            <v>2.1</v>
          </cell>
          <cell r="N10">
            <v>74.599999999999994</v>
          </cell>
          <cell r="O10">
            <v>6.3</v>
          </cell>
          <cell r="P10">
            <v>2.2000000000000002</v>
          </cell>
          <cell r="Q10">
            <v>5.9</v>
          </cell>
        </row>
        <row r="11">
          <cell r="K11" t="str">
            <v xml:space="preserve">حكومي </v>
          </cell>
          <cell r="L11">
            <v>3.3</v>
          </cell>
          <cell r="M11">
            <v>1.8</v>
          </cell>
          <cell r="N11">
            <v>82</v>
          </cell>
          <cell r="O11">
            <v>7.2</v>
          </cell>
          <cell r="P11">
            <v>1.3</v>
          </cell>
          <cell r="Q11">
            <v>4.4000000000000004</v>
          </cell>
        </row>
        <row r="12">
          <cell r="K12" t="str">
            <v>خاص</v>
          </cell>
          <cell r="L12">
            <v>31.7</v>
          </cell>
          <cell r="M12">
            <v>3.3</v>
          </cell>
          <cell r="N12">
            <v>44.1</v>
          </cell>
          <cell r="O12">
            <v>2.6</v>
          </cell>
          <cell r="P12">
            <v>6.3</v>
          </cell>
          <cell r="Q12">
            <v>12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B15" sqref="B15"/>
    </sheetView>
  </sheetViews>
  <sheetFormatPr defaultRowHeight="15"/>
  <cols>
    <col min="1" max="1" width="49" customWidth="1"/>
    <col min="2" max="2" width="46.85546875" customWidth="1"/>
  </cols>
  <sheetData>
    <row r="1" spans="1:2" ht="23.25">
      <c r="A1" s="112" t="s">
        <v>166</v>
      </c>
      <c r="B1" s="113" t="s">
        <v>167</v>
      </c>
    </row>
    <row r="2" spans="1:2" ht="23.25">
      <c r="A2" s="115"/>
      <c r="B2" s="116"/>
    </row>
    <row r="3" spans="1:2" ht="159">
      <c r="A3" s="117" t="s">
        <v>169</v>
      </c>
      <c r="B3" s="283" t="s">
        <v>170</v>
      </c>
    </row>
    <row r="4" spans="1:2" ht="23.25">
      <c r="A4" s="115"/>
      <c r="B4" s="116"/>
    </row>
    <row r="5" spans="1:2" ht="18.75">
      <c r="A5" s="490" t="s">
        <v>374</v>
      </c>
      <c r="B5" s="490"/>
    </row>
    <row r="6" spans="1:2" ht="23.25">
      <c r="A6" s="119"/>
      <c r="B6" s="119"/>
    </row>
    <row r="7" spans="1:2">
      <c r="A7" s="114"/>
      <c r="B7" s="118"/>
    </row>
    <row r="8" spans="1:2">
      <c r="A8" s="114"/>
      <c r="B8" s="118"/>
    </row>
    <row r="9" spans="1:2" ht="18.75">
      <c r="A9" s="120" t="s">
        <v>168</v>
      </c>
      <c r="B9" s="121" t="s">
        <v>236</v>
      </c>
    </row>
    <row r="10" spans="1:2" ht="18.75">
      <c r="A10" s="122"/>
      <c r="B10" s="123"/>
    </row>
    <row r="11" spans="1:2" ht="18.75">
      <c r="A11" s="303" t="s">
        <v>273</v>
      </c>
      <c r="B11" s="302" t="s">
        <v>274</v>
      </c>
    </row>
  </sheetData>
  <mergeCells count="1">
    <mergeCell ref="A5:B5"/>
  </mergeCells>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130" zoomScaleNormal="100" zoomScaleSheetLayoutView="130" workbookViewId="0">
      <selection activeCell="H4" sqref="H4:H5"/>
    </sheetView>
  </sheetViews>
  <sheetFormatPr defaultRowHeight="15"/>
  <cols>
    <col min="1" max="1" width="52.140625" customWidth="1"/>
  </cols>
  <sheetData>
    <row r="1" spans="1:2" ht="102.75">
      <c r="A1" s="86" t="s">
        <v>64</v>
      </c>
    </row>
    <row r="2" spans="1:2" ht="92.25">
      <c r="A2" s="87" t="s">
        <v>65</v>
      </c>
    </row>
    <row r="4" spans="1:2">
      <c r="A4" s="124"/>
      <c r="B4" s="124"/>
    </row>
    <row r="11" spans="1:2">
      <c r="A11" s="299"/>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GridLines="0" rightToLeft="1" view="pageBreakPreview" zoomScaleNormal="100" zoomScaleSheetLayoutView="100" workbookViewId="0">
      <selection activeCell="AJ34" sqref="AJ34"/>
    </sheetView>
  </sheetViews>
  <sheetFormatPr defaultColWidth="9.140625" defaultRowHeight="15"/>
  <cols>
    <col min="1" max="1" width="13.7109375" style="2" customWidth="1"/>
    <col min="2" max="2" width="9.7109375" style="2" customWidth="1"/>
    <col min="3" max="3" width="7.28515625" style="2" bestFit="1" customWidth="1"/>
    <col min="4" max="4" width="8.85546875" style="2" customWidth="1"/>
    <col min="5" max="5" width="8.28515625" style="2" customWidth="1"/>
    <col min="6" max="7" width="9.7109375" style="2" customWidth="1"/>
    <col min="8" max="8" width="12.7109375" style="2" customWidth="1"/>
    <col min="9" max="9" width="13.7109375" style="2" customWidth="1"/>
    <col min="10" max="10" width="9.140625" style="2"/>
    <col min="11" max="11" width="14.42578125" style="2" hidden="1" customWidth="1"/>
    <col min="12" max="13" width="0" style="2" hidden="1" customWidth="1"/>
    <col min="14" max="14" width="10.5703125" style="2" hidden="1" customWidth="1"/>
    <col min="15" max="31" width="0" style="2" hidden="1" customWidth="1"/>
    <col min="32" max="32" width="10.5703125" style="2" bestFit="1" customWidth="1"/>
    <col min="33" max="33" width="9.140625" style="2"/>
    <col min="34" max="34" width="12.5703125" style="2" bestFit="1" customWidth="1"/>
    <col min="35" max="16384" width="9.140625" style="2"/>
  </cols>
  <sheetData>
    <row r="1" spans="1:13" s="3" customFormat="1" ht="18">
      <c r="A1" s="1" t="s">
        <v>209</v>
      </c>
      <c r="B1" s="1"/>
      <c r="C1" s="1"/>
      <c r="D1" s="1"/>
      <c r="E1" s="1"/>
      <c r="F1" s="1"/>
      <c r="G1" s="1"/>
      <c r="H1" s="1"/>
      <c r="I1" s="1"/>
      <c r="K1" s="3" t="s">
        <v>404</v>
      </c>
    </row>
    <row r="2" spans="1:13" s="6" customFormat="1" ht="18">
      <c r="A2" s="192" t="s">
        <v>262</v>
      </c>
      <c r="B2" s="88"/>
      <c r="C2" s="88"/>
      <c r="D2" s="88"/>
      <c r="E2" s="88"/>
      <c r="F2" s="88"/>
      <c r="G2" s="88"/>
      <c r="H2" s="88"/>
      <c r="I2" s="88"/>
      <c r="K2" s="2"/>
      <c r="L2" s="2" t="s">
        <v>377</v>
      </c>
      <c r="M2" s="2" t="s">
        <v>30</v>
      </c>
    </row>
    <row r="3" spans="1:13" s="6" customFormat="1" ht="12.75" customHeight="1">
      <c r="A3" s="17" t="s">
        <v>34</v>
      </c>
      <c r="B3" s="43"/>
      <c r="C3" s="44"/>
      <c r="D3" s="44"/>
      <c r="E3" s="43"/>
      <c r="F3" s="36"/>
      <c r="G3" s="36"/>
      <c r="H3" s="36"/>
      <c r="I3" s="48" t="s">
        <v>35</v>
      </c>
      <c r="K3" s="2" t="s">
        <v>235</v>
      </c>
      <c r="L3" s="2">
        <v>17.7</v>
      </c>
      <c r="M3" s="2">
        <v>5.3</v>
      </c>
    </row>
    <row r="4" spans="1:13" ht="21.75" customHeight="1">
      <c r="A4" s="496" t="s">
        <v>14</v>
      </c>
      <c r="B4" s="187" t="s">
        <v>341</v>
      </c>
      <c r="C4" s="187" t="s">
        <v>43</v>
      </c>
      <c r="D4" s="187" t="s">
        <v>351</v>
      </c>
      <c r="E4" s="187" t="s">
        <v>41</v>
      </c>
      <c r="F4" s="187" t="s">
        <v>40</v>
      </c>
      <c r="G4" s="187" t="s">
        <v>350</v>
      </c>
      <c r="H4" s="497" t="s">
        <v>275</v>
      </c>
      <c r="I4" s="495" t="s">
        <v>15</v>
      </c>
      <c r="K4" s="2" t="s">
        <v>339</v>
      </c>
      <c r="L4" s="20">
        <f>((H17-H7)/H7)*100</f>
        <v>24.031536741460403</v>
      </c>
      <c r="M4" s="20">
        <f>(('T02'!H17-'T02'!H7)/'T02'!H7)*100</f>
        <v>13.147762747138398</v>
      </c>
    </row>
    <row r="5" spans="1:13">
      <c r="A5" s="496"/>
      <c r="B5" s="188" t="s">
        <v>342</v>
      </c>
      <c r="C5" s="188" t="s">
        <v>16</v>
      </c>
      <c r="D5" s="188" t="s">
        <v>352</v>
      </c>
      <c r="E5" s="188" t="s">
        <v>17</v>
      </c>
      <c r="F5" s="188" t="s">
        <v>18</v>
      </c>
      <c r="G5" s="188" t="s">
        <v>349</v>
      </c>
      <c r="H5" s="497"/>
      <c r="I5" s="495"/>
      <c r="K5" s="2" t="s">
        <v>346</v>
      </c>
      <c r="L5" s="20">
        <f>((H27-H17)/H17)*100</f>
        <v>0.86878677579084462</v>
      </c>
      <c r="M5" s="20">
        <f>(('T02'!H27-'T02'!H17)/'T02'!H17)*100</f>
        <v>6.4510465393345786</v>
      </c>
    </row>
    <row r="6" spans="1:13" ht="15.75" hidden="1">
      <c r="A6" s="156" t="s">
        <v>235</v>
      </c>
      <c r="B6" s="13"/>
      <c r="C6" s="13"/>
      <c r="D6" s="13"/>
      <c r="E6" s="13"/>
      <c r="F6" s="13"/>
      <c r="G6" s="13"/>
      <c r="H6" s="13"/>
      <c r="I6" s="159" t="s">
        <v>234</v>
      </c>
      <c r="K6" s="16" t="s">
        <v>372</v>
      </c>
      <c r="L6" s="20">
        <f>((H37-H27)/H27)*100</f>
        <v>-4.696340305940069</v>
      </c>
      <c r="M6" s="20">
        <f>(('T02'!H37-'T02'!H27)/'T02'!H27)*100</f>
        <v>1.1301831147972305</v>
      </c>
    </row>
    <row r="7" spans="1:13" hidden="1">
      <c r="A7" s="47" t="s">
        <v>38</v>
      </c>
      <c r="B7" s="49">
        <f>SUM(B10,B13)</f>
        <v>32368</v>
      </c>
      <c r="C7" s="131" t="s">
        <v>46</v>
      </c>
      <c r="D7" s="49">
        <f>SUM(D8:D9)</f>
        <v>176332</v>
      </c>
      <c r="E7" s="131" t="s">
        <v>46</v>
      </c>
      <c r="F7" s="49">
        <f>SUM(F10,F13)</f>
        <v>8036</v>
      </c>
      <c r="G7" s="49">
        <f>SUM(G10,G13)</f>
        <v>42644</v>
      </c>
      <c r="H7" s="49">
        <f>SUM(B7:G7)</f>
        <v>259380</v>
      </c>
      <c r="I7" s="15" t="s">
        <v>0</v>
      </c>
      <c r="K7" s="16" t="s">
        <v>380</v>
      </c>
      <c r="L7" s="20">
        <f>((H47-H37)/H37)*100</f>
        <v>2.1133773943634648</v>
      </c>
      <c r="M7" s="20">
        <f>(('T02'!H47-'T02'!H37)/'T02'!H37)*100</f>
        <v>3.9869605905400207</v>
      </c>
    </row>
    <row r="8" spans="1:13" hidden="1">
      <c r="A8" s="53" t="s">
        <v>5</v>
      </c>
      <c r="B8" s="50">
        <f>SUM(B11,B14)</f>
        <v>15579</v>
      </c>
      <c r="C8" s="132" t="s">
        <v>46</v>
      </c>
      <c r="D8" s="49">
        <v>72654</v>
      </c>
      <c r="E8" s="132" t="s">
        <v>46</v>
      </c>
      <c r="F8" s="50">
        <f t="shared" ref="F8:G8" si="0">SUM(F11,F14)</f>
        <v>3779</v>
      </c>
      <c r="G8" s="50">
        <f t="shared" si="0"/>
        <v>20525</v>
      </c>
      <c r="H8" s="49">
        <f t="shared" ref="H8:H9" si="1">SUM(B8:G8)</f>
        <v>112537</v>
      </c>
      <c r="I8" s="108" t="s">
        <v>10</v>
      </c>
    </row>
    <row r="9" spans="1:13" hidden="1">
      <c r="A9" s="54" t="s">
        <v>7</v>
      </c>
      <c r="B9" s="51">
        <f>SUM(B12,B15)</f>
        <v>16789</v>
      </c>
      <c r="C9" s="133" t="s">
        <v>46</v>
      </c>
      <c r="D9" s="49">
        <v>103678</v>
      </c>
      <c r="E9" s="133" t="s">
        <v>46</v>
      </c>
      <c r="F9" s="50">
        <f t="shared" ref="F9:G9" si="2">SUM(F12,F15)</f>
        <v>4257</v>
      </c>
      <c r="G9" s="50">
        <f t="shared" si="2"/>
        <v>22119</v>
      </c>
      <c r="H9" s="49">
        <f t="shared" si="1"/>
        <v>146843</v>
      </c>
      <c r="I9" s="108" t="s">
        <v>11</v>
      </c>
      <c r="J9" s="328">
        <f>H9/H7</f>
        <v>0.56613077338268181</v>
      </c>
    </row>
    <row r="10" spans="1:13" hidden="1">
      <c r="A10" s="47" t="s">
        <v>4</v>
      </c>
      <c r="B10" s="49">
        <f>SUM(B11:B12)</f>
        <v>29924</v>
      </c>
      <c r="C10" s="131" t="s">
        <v>46</v>
      </c>
      <c r="D10" s="131" t="s">
        <v>33</v>
      </c>
      <c r="E10" s="131" t="s">
        <v>46</v>
      </c>
      <c r="F10" s="49">
        <f>SUM(F11:F12)</f>
        <v>7198</v>
      </c>
      <c r="G10" s="49">
        <f>SUM(G11:G12)</f>
        <v>40455</v>
      </c>
      <c r="H10" s="49" t="s">
        <v>32</v>
      </c>
      <c r="I10" s="15" t="s">
        <v>6</v>
      </c>
    </row>
    <row r="11" spans="1:13" hidden="1">
      <c r="A11" s="53" t="s">
        <v>5</v>
      </c>
      <c r="B11" s="55">
        <v>14394</v>
      </c>
      <c r="C11" s="134" t="s">
        <v>46</v>
      </c>
      <c r="D11" s="134" t="s">
        <v>33</v>
      </c>
      <c r="E11" s="134" t="s">
        <v>46</v>
      </c>
      <c r="F11" s="55">
        <v>3388</v>
      </c>
      <c r="G11" s="55">
        <v>19476</v>
      </c>
      <c r="H11" s="55" t="s">
        <v>32</v>
      </c>
      <c r="I11" s="108" t="s">
        <v>10</v>
      </c>
    </row>
    <row r="12" spans="1:13" hidden="1">
      <c r="A12" s="54" t="s">
        <v>7</v>
      </c>
      <c r="B12" s="56">
        <v>15530</v>
      </c>
      <c r="C12" s="135" t="s">
        <v>46</v>
      </c>
      <c r="D12" s="135" t="s">
        <v>33</v>
      </c>
      <c r="E12" s="135" t="s">
        <v>46</v>
      </c>
      <c r="F12" s="56">
        <v>3810</v>
      </c>
      <c r="G12" s="56">
        <v>20979</v>
      </c>
      <c r="H12" s="56" t="s">
        <v>32</v>
      </c>
      <c r="I12" s="108" t="s">
        <v>11</v>
      </c>
    </row>
    <row r="13" spans="1:13" hidden="1">
      <c r="A13" s="47" t="s">
        <v>8</v>
      </c>
      <c r="B13" s="49">
        <f>SUM(B14:B15)</f>
        <v>2444</v>
      </c>
      <c r="C13" s="131" t="s">
        <v>46</v>
      </c>
      <c r="D13" s="131" t="s">
        <v>33</v>
      </c>
      <c r="E13" s="131" t="s">
        <v>46</v>
      </c>
      <c r="F13" s="49">
        <f>SUM(F14:F15)</f>
        <v>838</v>
      </c>
      <c r="G13" s="49">
        <f>SUM(G14:G15)</f>
        <v>2189</v>
      </c>
      <c r="H13" s="49" t="s">
        <v>32</v>
      </c>
      <c r="I13" s="15" t="s">
        <v>9</v>
      </c>
    </row>
    <row r="14" spans="1:13" hidden="1">
      <c r="A14" s="53" t="s">
        <v>5</v>
      </c>
      <c r="B14" s="55">
        <v>1185</v>
      </c>
      <c r="C14" s="134" t="s">
        <v>46</v>
      </c>
      <c r="D14" s="134" t="s">
        <v>33</v>
      </c>
      <c r="E14" s="134" t="s">
        <v>46</v>
      </c>
      <c r="F14" s="55">
        <v>391</v>
      </c>
      <c r="G14" s="55">
        <v>1049</v>
      </c>
      <c r="H14" s="55" t="s">
        <v>32</v>
      </c>
      <c r="I14" s="108" t="s">
        <v>10</v>
      </c>
    </row>
    <row r="15" spans="1:13" hidden="1">
      <c r="A15" s="54" t="s">
        <v>7</v>
      </c>
      <c r="B15" s="56">
        <v>1259</v>
      </c>
      <c r="C15" s="135" t="s">
        <v>46</v>
      </c>
      <c r="D15" s="135" t="s">
        <v>33</v>
      </c>
      <c r="E15" s="135" t="s">
        <v>46</v>
      </c>
      <c r="F15" s="56">
        <v>447</v>
      </c>
      <c r="G15" s="56">
        <v>1140</v>
      </c>
      <c r="H15" s="56" t="s">
        <v>32</v>
      </c>
      <c r="I15" s="108" t="s">
        <v>11</v>
      </c>
    </row>
    <row r="16" spans="1:13" ht="15.75">
      <c r="A16" s="156" t="s">
        <v>339</v>
      </c>
      <c r="B16" s="157"/>
      <c r="C16" s="158"/>
      <c r="D16" s="158"/>
      <c r="E16" s="158"/>
      <c r="F16" s="157"/>
      <c r="G16" s="157"/>
      <c r="H16" s="157"/>
      <c r="I16" s="159" t="s">
        <v>340</v>
      </c>
    </row>
    <row r="17" spans="1:16">
      <c r="A17" s="47" t="s">
        <v>38</v>
      </c>
      <c r="B17" s="49">
        <f>SUM(B20,B23)</f>
        <v>34014</v>
      </c>
      <c r="C17" s="131" t="s">
        <v>46</v>
      </c>
      <c r="D17" s="131">
        <f>SUM(D18:D19)</f>
        <v>216023</v>
      </c>
      <c r="E17" s="131">
        <f>SUM(E18:E19)</f>
        <v>20504</v>
      </c>
      <c r="F17" s="131">
        <f>SUM(F18:F19)</f>
        <v>8306</v>
      </c>
      <c r="G17" s="131">
        <f>SUM(G18:G19)</f>
        <v>42866</v>
      </c>
      <c r="H17" s="49">
        <f>SUM(B17:G17)</f>
        <v>321713</v>
      </c>
      <c r="I17" s="15" t="s">
        <v>0</v>
      </c>
      <c r="K17" s="498" t="s">
        <v>425</v>
      </c>
      <c r="L17" s="498"/>
      <c r="M17" s="498"/>
      <c r="N17" s="498"/>
      <c r="O17" s="498"/>
      <c r="P17" s="498"/>
    </row>
    <row r="18" spans="1:16">
      <c r="A18" s="53" t="s">
        <v>5</v>
      </c>
      <c r="B18" s="50">
        <f>SUM(B21,B24)</f>
        <v>16473</v>
      </c>
      <c r="C18" s="132" t="s">
        <v>46</v>
      </c>
      <c r="D18" s="49">
        <v>107539</v>
      </c>
      <c r="E18" s="132">
        <v>9554</v>
      </c>
      <c r="F18" s="50">
        <f>SUM(F21,F24)</f>
        <v>3891</v>
      </c>
      <c r="G18" s="50">
        <f>SUM(G21,G24)</f>
        <v>20780</v>
      </c>
      <c r="H18" s="49">
        <f t="shared" ref="H18:H19" si="3">SUM(B18:G18)</f>
        <v>158237</v>
      </c>
      <c r="I18" s="108" t="s">
        <v>10</v>
      </c>
      <c r="J18" s="376"/>
      <c r="K18" s="2" t="s">
        <v>375</v>
      </c>
      <c r="L18" s="2" t="s">
        <v>48</v>
      </c>
      <c r="M18" s="2" t="s">
        <v>42</v>
      </c>
      <c r="N18" s="2" t="s">
        <v>49</v>
      </c>
      <c r="O18" s="2" t="s">
        <v>50</v>
      </c>
      <c r="P18" s="2" t="s">
        <v>39</v>
      </c>
    </row>
    <row r="19" spans="1:16">
      <c r="A19" s="54" t="s">
        <v>7</v>
      </c>
      <c r="B19" s="51">
        <f>SUM(B22,B25)</f>
        <v>17541</v>
      </c>
      <c r="C19" s="133" t="s">
        <v>46</v>
      </c>
      <c r="D19" s="49">
        <v>108484</v>
      </c>
      <c r="E19" s="133">
        <v>10950</v>
      </c>
      <c r="F19" s="50">
        <f>SUM(F22,F25)</f>
        <v>4415</v>
      </c>
      <c r="G19" s="50">
        <f>SUM(G22,G25)</f>
        <v>22086</v>
      </c>
      <c r="H19" s="49">
        <f t="shared" si="3"/>
        <v>163476</v>
      </c>
      <c r="I19" s="108" t="s">
        <v>11</v>
      </c>
      <c r="K19" s="2" t="s">
        <v>235</v>
      </c>
      <c r="L19" s="20">
        <f>((B7-[1]T01!$B$7)/[1]T01!$B$7)*100</f>
        <v>-2.0012716097974508</v>
      </c>
      <c r="M19" s="20">
        <f>((D7-[1]T01!$D$7)/[1]T01!$D$7)*100</f>
        <v>29.244391019767946</v>
      </c>
      <c r="N19" s="20"/>
      <c r="O19" s="20">
        <f>((F7-[1]T01!$F$7)/[1]T01!$F$7)*100</f>
        <v>4.0528292114463298</v>
      </c>
      <c r="P19" s="20">
        <f>((G7-[1]T01!$G$7)/[1]T01!$G$7)*100</f>
        <v>-1.1038961038961039</v>
      </c>
    </row>
    <row r="20" spans="1:16">
      <c r="A20" s="47" t="s">
        <v>4</v>
      </c>
      <c r="B20" s="49">
        <f>SUM(B21:B22)</f>
        <v>31410</v>
      </c>
      <c r="C20" s="131" t="s">
        <v>46</v>
      </c>
      <c r="D20" s="131" t="s">
        <v>33</v>
      </c>
      <c r="E20" s="131" t="s">
        <v>33</v>
      </c>
      <c r="F20" s="49">
        <f>SUM(F21:F22)</f>
        <v>7359</v>
      </c>
      <c r="G20" s="49">
        <f>SUM(G21:G22)</f>
        <v>41290</v>
      </c>
      <c r="H20" s="49" t="s">
        <v>32</v>
      </c>
      <c r="I20" s="15" t="s">
        <v>6</v>
      </c>
      <c r="K20" s="2" t="s">
        <v>339</v>
      </c>
      <c r="L20" s="20">
        <f>((B17-B7)/B7)*100</f>
        <v>5.0852694018783984</v>
      </c>
      <c r="M20" s="20">
        <f>((D17-D7)/D7)*100</f>
        <v>22.509243926230067</v>
      </c>
      <c r="N20" s="20"/>
      <c r="O20" s="20">
        <f>((F17-F7)/F7)*100</f>
        <v>3.359880537580886</v>
      </c>
      <c r="P20" s="20">
        <f>((G17-G7)/G7)*100</f>
        <v>0.52058906293968676</v>
      </c>
    </row>
    <row r="21" spans="1:16">
      <c r="A21" s="53" t="s">
        <v>5</v>
      </c>
      <c r="B21" s="55">
        <v>15206</v>
      </c>
      <c r="C21" s="134" t="s">
        <v>46</v>
      </c>
      <c r="D21" s="134" t="s">
        <v>33</v>
      </c>
      <c r="E21" s="134" t="s">
        <v>33</v>
      </c>
      <c r="F21" s="55">
        <v>3439</v>
      </c>
      <c r="G21" s="55">
        <v>19999</v>
      </c>
      <c r="H21" s="55" t="s">
        <v>32</v>
      </c>
      <c r="I21" s="108" t="s">
        <v>10</v>
      </c>
      <c r="K21" s="2" t="s">
        <v>346</v>
      </c>
      <c r="L21" s="20">
        <f>((B27-B17)/B17)*100</f>
        <v>9.7312871170694422</v>
      </c>
      <c r="M21" s="20">
        <f>((D27-D17)/D17)*100</f>
        <v>0.25043629613513374</v>
      </c>
      <c r="N21" s="20">
        <f>((E27-E17)/E17)*100</f>
        <v>-7.4522044479126031</v>
      </c>
      <c r="O21" s="20">
        <f>((F27-F17)/F17)*100</f>
        <v>4.7194798940524922</v>
      </c>
      <c r="P21" s="20">
        <f>((G27-G17)/G17)*100</f>
        <v>0.18662809685998227</v>
      </c>
    </row>
    <row r="22" spans="1:16">
      <c r="A22" s="54" t="s">
        <v>7</v>
      </c>
      <c r="B22" s="56">
        <v>16204</v>
      </c>
      <c r="C22" s="135" t="s">
        <v>46</v>
      </c>
      <c r="D22" s="135" t="s">
        <v>33</v>
      </c>
      <c r="E22" s="135" t="s">
        <v>33</v>
      </c>
      <c r="F22" s="56">
        <v>3920</v>
      </c>
      <c r="G22" s="56">
        <v>21291</v>
      </c>
      <c r="H22" s="56" t="s">
        <v>32</v>
      </c>
      <c r="I22" s="108" t="s">
        <v>11</v>
      </c>
      <c r="K22" s="2" t="s">
        <v>372</v>
      </c>
      <c r="L22" s="20">
        <f>((B37-B27)/B27)*100</f>
        <v>4.2305219161933341</v>
      </c>
      <c r="M22" s="20">
        <f>((D37-D27)/D27)*100</f>
        <v>-8.3471860512365854</v>
      </c>
      <c r="N22" s="20">
        <f>((E37-E27)/E27)*100</f>
        <v>8.6003372681281629</v>
      </c>
      <c r="O22" s="20">
        <f>((F37-F27)/F27)*100</f>
        <v>3.3915842722464937</v>
      </c>
      <c r="P22" s="20">
        <f>((G37-G27)/G27)*100</f>
        <v>-1.5577702230708332</v>
      </c>
    </row>
    <row r="23" spans="1:16">
      <c r="A23" s="47" t="s">
        <v>8</v>
      </c>
      <c r="B23" s="49">
        <f>SUM(B24:B25)</f>
        <v>2604</v>
      </c>
      <c r="C23" s="131" t="s">
        <v>46</v>
      </c>
      <c r="D23" s="131" t="s">
        <v>33</v>
      </c>
      <c r="E23" s="131" t="s">
        <v>33</v>
      </c>
      <c r="F23" s="49">
        <f>SUM(F24:F25)</f>
        <v>947</v>
      </c>
      <c r="G23" s="49">
        <f>SUM(G24:G25)</f>
        <v>1576</v>
      </c>
      <c r="H23" s="49" t="s">
        <v>32</v>
      </c>
      <c r="I23" s="15" t="s">
        <v>9</v>
      </c>
      <c r="K23" s="2" t="s">
        <v>380</v>
      </c>
      <c r="L23" s="20">
        <f>((B47-B37)/B37)*100</f>
        <v>1.3417988329948847</v>
      </c>
      <c r="M23" s="20">
        <f>((D47-D37)/D37)*100</f>
        <v>3.8057908074584228</v>
      </c>
      <c r="N23" s="20">
        <f>((E47-E37)/E37)*100</f>
        <v>-4.6875</v>
      </c>
      <c r="O23" s="20">
        <f>((F47-F37)/F37)*100</f>
        <v>-0.58934727009896593</v>
      </c>
      <c r="P23" s="20">
        <f>((G47-G37)/G37)*100</f>
        <v>-1.2323485583177614</v>
      </c>
    </row>
    <row r="24" spans="1:16" ht="13.5" customHeight="1">
      <c r="A24" s="53" t="s">
        <v>5</v>
      </c>
      <c r="B24" s="55">
        <v>1267</v>
      </c>
      <c r="C24" s="134" t="s">
        <v>46</v>
      </c>
      <c r="D24" s="134" t="s">
        <v>33</v>
      </c>
      <c r="E24" s="134" t="s">
        <v>33</v>
      </c>
      <c r="F24" s="55">
        <v>452</v>
      </c>
      <c r="G24" s="55">
        <v>781</v>
      </c>
      <c r="H24" s="55" t="s">
        <v>32</v>
      </c>
      <c r="I24" s="108" t="s">
        <v>10</v>
      </c>
      <c r="K24" s="372" t="s">
        <v>406</v>
      </c>
      <c r="L24" s="20">
        <v>4</v>
      </c>
      <c r="M24" s="2">
        <v>3.2</v>
      </c>
      <c r="N24" s="2">
        <v>-0.8</v>
      </c>
      <c r="O24" s="16">
        <v>2.2000000000000002</v>
      </c>
      <c r="P24" s="16">
        <v>-0.4</v>
      </c>
    </row>
    <row r="25" spans="1:16">
      <c r="A25" s="54" t="s">
        <v>7</v>
      </c>
      <c r="B25" s="56">
        <v>1337</v>
      </c>
      <c r="C25" s="135" t="s">
        <v>46</v>
      </c>
      <c r="D25" s="135" t="s">
        <v>33</v>
      </c>
      <c r="E25" s="135" t="s">
        <v>33</v>
      </c>
      <c r="F25" s="56">
        <v>495</v>
      </c>
      <c r="G25" s="56">
        <v>795</v>
      </c>
      <c r="H25" s="56" t="s">
        <v>32</v>
      </c>
      <c r="I25" s="108" t="s">
        <v>11</v>
      </c>
    </row>
    <row r="26" spans="1:16" ht="15.75">
      <c r="A26" s="156" t="s">
        <v>346</v>
      </c>
      <c r="B26" s="157"/>
      <c r="C26" s="158"/>
      <c r="D26" s="158"/>
      <c r="E26" s="158"/>
      <c r="F26" s="157"/>
      <c r="G26" s="157"/>
      <c r="H26" s="157"/>
      <c r="I26" s="159" t="s">
        <v>347</v>
      </c>
    </row>
    <row r="27" spans="1:16">
      <c r="A27" s="47" t="s">
        <v>38</v>
      </c>
      <c r="B27" s="49">
        <f>SUM(B28:B29)</f>
        <v>37324</v>
      </c>
      <c r="C27" s="131" t="s">
        <v>46</v>
      </c>
      <c r="D27" s="131">
        <f>SUM(D28:D29)</f>
        <v>216564</v>
      </c>
      <c r="E27" s="131">
        <f>SUM(E28:E29)</f>
        <v>18976</v>
      </c>
      <c r="F27" s="49">
        <f>SUM(F28:F29)</f>
        <v>8698</v>
      </c>
      <c r="G27" s="49">
        <f>SUM(G28:G29)</f>
        <v>42946</v>
      </c>
      <c r="H27" s="49">
        <f>SUM(B27:G27)</f>
        <v>324508</v>
      </c>
      <c r="I27" s="15" t="s">
        <v>0</v>
      </c>
    </row>
    <row r="28" spans="1:16">
      <c r="A28" s="53" t="s">
        <v>5</v>
      </c>
      <c r="B28" s="50">
        <v>18456</v>
      </c>
      <c r="C28" s="132" t="s">
        <v>46</v>
      </c>
      <c r="D28" s="49">
        <v>108405</v>
      </c>
      <c r="E28" s="131">
        <v>9081</v>
      </c>
      <c r="F28" s="50">
        <f>SUM(F31,F34)</f>
        <v>4097</v>
      </c>
      <c r="G28" s="50">
        <f>SUM(G31,G34)</f>
        <v>20962</v>
      </c>
      <c r="H28" s="49">
        <f t="shared" ref="H28:H29" si="4">SUM(B28:G28)</f>
        <v>161001</v>
      </c>
      <c r="I28" s="108" t="s">
        <v>10</v>
      </c>
    </row>
    <row r="29" spans="1:16">
      <c r="A29" s="54" t="s">
        <v>7</v>
      </c>
      <c r="B29" s="51">
        <v>18868</v>
      </c>
      <c r="C29" s="133" t="s">
        <v>46</v>
      </c>
      <c r="D29" s="49">
        <v>108159</v>
      </c>
      <c r="E29" s="132">
        <v>9895</v>
      </c>
      <c r="F29" s="50">
        <f>SUM(F32,F35)</f>
        <v>4601</v>
      </c>
      <c r="G29" s="50">
        <f>SUM(G32,G35)</f>
        <v>21984</v>
      </c>
      <c r="H29" s="49">
        <f t="shared" si="4"/>
        <v>163507</v>
      </c>
      <c r="I29" s="108" t="s">
        <v>11</v>
      </c>
    </row>
    <row r="30" spans="1:16">
      <c r="A30" s="47" t="s">
        <v>4</v>
      </c>
      <c r="B30" s="49" t="s">
        <v>32</v>
      </c>
      <c r="C30" s="131" t="s">
        <v>46</v>
      </c>
      <c r="D30" s="131" t="s">
        <v>33</v>
      </c>
      <c r="E30" s="131" t="s">
        <v>33</v>
      </c>
      <c r="F30" s="49">
        <f>SUM(F31:F32)</f>
        <v>7655</v>
      </c>
      <c r="G30" s="49">
        <f>SUM(G31:G32)</f>
        <v>40572</v>
      </c>
      <c r="H30" s="49" t="s">
        <v>32</v>
      </c>
      <c r="I30" s="15" t="s">
        <v>6</v>
      </c>
    </row>
    <row r="31" spans="1:16">
      <c r="A31" s="53" t="s">
        <v>5</v>
      </c>
      <c r="B31" s="55" t="s">
        <v>32</v>
      </c>
      <c r="C31" s="134" t="s">
        <v>46</v>
      </c>
      <c r="D31" s="134" t="s">
        <v>33</v>
      </c>
      <c r="E31" s="134" t="s">
        <v>33</v>
      </c>
      <c r="F31" s="55">
        <v>3597</v>
      </c>
      <c r="G31" s="55">
        <v>19789</v>
      </c>
      <c r="H31" s="55" t="s">
        <v>32</v>
      </c>
      <c r="I31" s="108" t="s">
        <v>10</v>
      </c>
    </row>
    <row r="32" spans="1:16">
      <c r="A32" s="54" t="s">
        <v>7</v>
      </c>
      <c r="B32" s="56" t="s">
        <v>32</v>
      </c>
      <c r="C32" s="135" t="s">
        <v>46</v>
      </c>
      <c r="D32" s="135" t="s">
        <v>33</v>
      </c>
      <c r="E32" s="135" t="s">
        <v>33</v>
      </c>
      <c r="F32" s="56">
        <v>4058</v>
      </c>
      <c r="G32" s="56">
        <v>20783</v>
      </c>
      <c r="H32" s="56" t="s">
        <v>32</v>
      </c>
      <c r="I32" s="108" t="s">
        <v>11</v>
      </c>
    </row>
    <row r="33" spans="1:34">
      <c r="A33" s="47" t="s">
        <v>8</v>
      </c>
      <c r="B33" s="49" t="s">
        <v>32</v>
      </c>
      <c r="C33" s="131" t="s">
        <v>46</v>
      </c>
      <c r="D33" s="131" t="s">
        <v>33</v>
      </c>
      <c r="E33" s="131" t="s">
        <v>33</v>
      </c>
      <c r="F33" s="49">
        <f>SUM(F34:F35)</f>
        <v>1043</v>
      </c>
      <c r="G33" s="49">
        <f>SUM(G34:G35)</f>
        <v>2374</v>
      </c>
      <c r="H33" s="49" t="s">
        <v>32</v>
      </c>
      <c r="I33" s="15" t="s">
        <v>9</v>
      </c>
    </row>
    <row r="34" spans="1:34">
      <c r="A34" s="53" t="s">
        <v>5</v>
      </c>
      <c r="B34" s="55" t="s">
        <v>32</v>
      </c>
      <c r="C34" s="134" t="s">
        <v>46</v>
      </c>
      <c r="D34" s="134" t="s">
        <v>33</v>
      </c>
      <c r="E34" s="134" t="s">
        <v>33</v>
      </c>
      <c r="F34" s="55">
        <v>500</v>
      </c>
      <c r="G34" s="55">
        <v>1173</v>
      </c>
      <c r="H34" s="55" t="s">
        <v>32</v>
      </c>
      <c r="I34" s="108" t="s">
        <v>10</v>
      </c>
    </row>
    <row r="35" spans="1:34">
      <c r="A35" s="54" t="s">
        <v>7</v>
      </c>
      <c r="B35" s="56" t="s">
        <v>32</v>
      </c>
      <c r="C35" s="135" t="s">
        <v>46</v>
      </c>
      <c r="D35" s="135" t="s">
        <v>33</v>
      </c>
      <c r="E35" s="135" t="s">
        <v>33</v>
      </c>
      <c r="F35" s="56">
        <v>543</v>
      </c>
      <c r="G35" s="56">
        <v>1201</v>
      </c>
      <c r="H35" s="56" t="s">
        <v>32</v>
      </c>
      <c r="I35" s="108" t="s">
        <v>11</v>
      </c>
    </row>
    <row r="36" spans="1:34" ht="15.75">
      <c r="A36" s="156" t="s">
        <v>372</v>
      </c>
      <c r="B36" s="157"/>
      <c r="C36" s="158"/>
      <c r="D36" s="158"/>
      <c r="E36" s="158"/>
      <c r="F36" s="157"/>
      <c r="G36" s="157"/>
      <c r="H36" s="157"/>
      <c r="I36" s="159" t="s">
        <v>373</v>
      </c>
    </row>
    <row r="37" spans="1:34">
      <c r="A37" s="47" t="s">
        <v>38</v>
      </c>
      <c r="B37" s="49">
        <f>SUM(B38:B39)</f>
        <v>38903</v>
      </c>
      <c r="C37" s="131" t="s">
        <v>46</v>
      </c>
      <c r="D37" s="131">
        <f>SUM(D38:D39)</f>
        <v>198487</v>
      </c>
      <c r="E37" s="131">
        <f>SUM(E38:E39)</f>
        <v>20608</v>
      </c>
      <c r="F37" s="49">
        <f t="shared" ref="F37:G37" si="5">SUM(F40,F43)</f>
        <v>8993</v>
      </c>
      <c r="G37" s="49">
        <f t="shared" si="5"/>
        <v>42277</v>
      </c>
      <c r="H37" s="49">
        <f>SUM(B37:G37)</f>
        <v>309268</v>
      </c>
      <c r="I37" s="15" t="s">
        <v>0</v>
      </c>
    </row>
    <row r="38" spans="1:34">
      <c r="A38" s="53" t="s">
        <v>5</v>
      </c>
      <c r="B38" s="50">
        <v>19192</v>
      </c>
      <c r="C38" s="132" t="s">
        <v>46</v>
      </c>
      <c r="D38" s="49">
        <v>94883</v>
      </c>
      <c r="E38" s="131">
        <v>9606</v>
      </c>
      <c r="F38" s="50">
        <f t="shared" ref="F38:G38" si="6">SUM(F41,F44)</f>
        <v>4221</v>
      </c>
      <c r="G38" s="50">
        <f t="shared" si="6"/>
        <v>20843</v>
      </c>
      <c r="H38" s="49">
        <f t="shared" ref="H38:H39" si="7">SUM(B38:G38)</f>
        <v>148745</v>
      </c>
      <c r="I38" s="108" t="s">
        <v>10</v>
      </c>
    </row>
    <row r="39" spans="1:34">
      <c r="A39" s="54" t="s">
        <v>7</v>
      </c>
      <c r="B39" s="51">
        <v>19711</v>
      </c>
      <c r="C39" s="133" t="s">
        <v>46</v>
      </c>
      <c r="D39" s="49">
        <v>103604</v>
      </c>
      <c r="E39" s="132">
        <v>11002</v>
      </c>
      <c r="F39" s="50">
        <f t="shared" ref="F39:G39" si="8">SUM(F42,F45)</f>
        <v>4772</v>
      </c>
      <c r="G39" s="50">
        <f t="shared" si="8"/>
        <v>21434</v>
      </c>
      <c r="H39" s="49">
        <f t="shared" si="7"/>
        <v>160523</v>
      </c>
      <c r="I39" s="108" t="s">
        <v>11</v>
      </c>
    </row>
    <row r="40" spans="1:34">
      <c r="A40" s="47" t="s">
        <v>4</v>
      </c>
      <c r="B40" s="49" t="s">
        <v>33</v>
      </c>
      <c r="C40" s="131" t="s">
        <v>46</v>
      </c>
      <c r="D40" s="131" t="s">
        <v>33</v>
      </c>
      <c r="E40" s="131" t="s">
        <v>33</v>
      </c>
      <c r="F40" s="49">
        <f>SUM(F41:F42)</f>
        <v>7900</v>
      </c>
      <c r="G40" s="49">
        <f>SUM(G41:G42)</f>
        <v>39835</v>
      </c>
      <c r="H40" s="49" t="s">
        <v>32</v>
      </c>
      <c r="I40" s="15" t="s">
        <v>6</v>
      </c>
    </row>
    <row r="41" spans="1:34">
      <c r="A41" s="53" t="s">
        <v>5</v>
      </c>
      <c r="B41" s="55" t="s">
        <v>33</v>
      </c>
      <c r="C41" s="134" t="s">
        <v>46</v>
      </c>
      <c r="D41" s="134" t="s">
        <v>33</v>
      </c>
      <c r="E41" s="134" t="s">
        <v>33</v>
      </c>
      <c r="F41" s="55">
        <v>3708</v>
      </c>
      <c r="G41" s="55">
        <v>19636</v>
      </c>
      <c r="H41" s="55" t="s">
        <v>32</v>
      </c>
      <c r="I41" s="108" t="s">
        <v>10</v>
      </c>
    </row>
    <row r="42" spans="1:34">
      <c r="A42" s="54" t="s">
        <v>7</v>
      </c>
      <c r="B42" s="56" t="s">
        <v>33</v>
      </c>
      <c r="C42" s="135" t="s">
        <v>46</v>
      </c>
      <c r="D42" s="135" t="s">
        <v>33</v>
      </c>
      <c r="E42" s="135" t="s">
        <v>33</v>
      </c>
      <c r="F42" s="56">
        <v>4192</v>
      </c>
      <c r="G42" s="56">
        <v>20199</v>
      </c>
      <c r="H42" s="56" t="s">
        <v>32</v>
      </c>
      <c r="I42" s="108" t="s">
        <v>11</v>
      </c>
    </row>
    <row r="43" spans="1:34">
      <c r="A43" s="47" t="s">
        <v>8</v>
      </c>
      <c r="B43" s="49" t="s">
        <v>33</v>
      </c>
      <c r="C43" s="131" t="s">
        <v>46</v>
      </c>
      <c r="D43" s="131" t="s">
        <v>33</v>
      </c>
      <c r="E43" s="131" t="s">
        <v>33</v>
      </c>
      <c r="F43" s="49">
        <f>SUM(F44:F45)</f>
        <v>1093</v>
      </c>
      <c r="G43" s="49">
        <f>SUM(G44:G45)</f>
        <v>2442</v>
      </c>
      <c r="H43" s="49" t="s">
        <v>32</v>
      </c>
      <c r="I43" s="15" t="s">
        <v>9</v>
      </c>
    </row>
    <row r="44" spans="1:34">
      <c r="A44" s="53" t="s">
        <v>5</v>
      </c>
      <c r="B44" s="55" t="s">
        <v>33</v>
      </c>
      <c r="C44" s="134" t="s">
        <v>46</v>
      </c>
      <c r="D44" s="134" t="s">
        <v>33</v>
      </c>
      <c r="E44" s="134" t="s">
        <v>33</v>
      </c>
      <c r="F44" s="55">
        <v>513</v>
      </c>
      <c r="G44" s="55">
        <v>1207</v>
      </c>
      <c r="H44" s="55" t="s">
        <v>32</v>
      </c>
      <c r="I44" s="108" t="s">
        <v>10</v>
      </c>
    </row>
    <row r="45" spans="1:34">
      <c r="A45" s="54" t="s">
        <v>7</v>
      </c>
      <c r="B45" s="56" t="s">
        <v>33</v>
      </c>
      <c r="C45" s="56" t="s">
        <v>46</v>
      </c>
      <c r="D45" s="135" t="s">
        <v>33</v>
      </c>
      <c r="E45" s="135" t="s">
        <v>33</v>
      </c>
      <c r="F45" s="56">
        <v>580</v>
      </c>
      <c r="G45" s="56">
        <v>1235</v>
      </c>
      <c r="H45" s="56" t="s">
        <v>32</v>
      </c>
      <c r="I45" s="108" t="s">
        <v>11</v>
      </c>
    </row>
    <row r="46" spans="1:34" ht="15.75">
      <c r="A46" s="156" t="s">
        <v>380</v>
      </c>
      <c r="B46" s="13"/>
      <c r="C46" s="13"/>
      <c r="D46" s="13"/>
      <c r="E46" s="13"/>
      <c r="F46" s="13"/>
      <c r="G46" s="13"/>
      <c r="H46" s="13"/>
      <c r="I46" s="159" t="s">
        <v>381</v>
      </c>
      <c r="AF46" s="2" t="s">
        <v>36</v>
      </c>
      <c r="AG46" s="476" t="s">
        <v>37</v>
      </c>
      <c r="AH46" s="476"/>
    </row>
    <row r="47" spans="1:34">
      <c r="A47" s="47" t="s">
        <v>38</v>
      </c>
      <c r="B47" s="49">
        <f>SUM(B48:B49)</f>
        <v>39425</v>
      </c>
      <c r="C47" s="131" t="s">
        <v>46</v>
      </c>
      <c r="D47" s="131">
        <f>SUM(D48:D49)</f>
        <v>206041</v>
      </c>
      <c r="E47" s="131">
        <f>SUM(E48:E49)</f>
        <v>19642</v>
      </c>
      <c r="F47" s="49">
        <f t="shared" ref="F47:G49" si="9">SUM(F50,F53)</f>
        <v>8940</v>
      </c>
      <c r="G47" s="49">
        <f t="shared" si="9"/>
        <v>41756</v>
      </c>
      <c r="H47" s="49">
        <f>SUM(B47:G47)</f>
        <v>315804</v>
      </c>
      <c r="I47" s="15" t="s">
        <v>0</v>
      </c>
      <c r="AF47" s="328">
        <f>B48/B47</f>
        <v>0.49250475586556752</v>
      </c>
      <c r="AG47" s="476"/>
      <c r="AH47" s="476"/>
    </row>
    <row r="48" spans="1:34">
      <c r="A48" s="53" t="s">
        <v>5</v>
      </c>
      <c r="B48" s="49">
        <v>19417</v>
      </c>
      <c r="C48" s="132" t="s">
        <v>46</v>
      </c>
      <c r="D48" s="49">
        <v>99918</v>
      </c>
      <c r="E48" s="131">
        <v>9417</v>
      </c>
      <c r="F48" s="50">
        <f t="shared" si="9"/>
        <v>4259</v>
      </c>
      <c r="G48" s="50">
        <f t="shared" si="9"/>
        <v>20639</v>
      </c>
      <c r="H48" s="49">
        <f t="shared" ref="H48" si="10">SUM(B48:G48)</f>
        <v>153650</v>
      </c>
      <c r="I48" s="108" t="s">
        <v>10</v>
      </c>
      <c r="J48" s="376"/>
      <c r="AF48" s="376">
        <f>AF47*B57</f>
        <v>19637.642130627773</v>
      </c>
      <c r="AG48" s="477">
        <f>D48/D47</f>
        <v>0.48494231730577897</v>
      </c>
      <c r="AH48" s="478">
        <f>AG48*D57</f>
        <v>101528.4934357725</v>
      </c>
    </row>
    <row r="49" spans="1:34">
      <c r="A49" s="54" t="s">
        <v>7</v>
      </c>
      <c r="B49" s="50">
        <v>20008</v>
      </c>
      <c r="C49" s="133" t="s">
        <v>46</v>
      </c>
      <c r="D49" s="49">
        <v>106123</v>
      </c>
      <c r="E49" s="132">
        <v>10225</v>
      </c>
      <c r="F49" s="50">
        <f t="shared" si="9"/>
        <v>4681</v>
      </c>
      <c r="G49" s="50">
        <f t="shared" si="9"/>
        <v>21117</v>
      </c>
      <c r="H49" s="49">
        <f>SUM(B49:G49)</f>
        <v>162154</v>
      </c>
      <c r="I49" s="108" t="s">
        <v>11</v>
      </c>
      <c r="J49" s="328"/>
      <c r="AG49" s="476"/>
      <c r="AH49" s="478"/>
    </row>
    <row r="50" spans="1:34">
      <c r="A50" s="47" t="s">
        <v>4</v>
      </c>
      <c r="B50" s="49" t="s">
        <v>33</v>
      </c>
      <c r="C50" s="131" t="s">
        <v>46</v>
      </c>
      <c r="D50" s="131" t="s">
        <v>33</v>
      </c>
      <c r="E50" s="131">
        <f>SUM(E51:E52)</f>
        <v>19642</v>
      </c>
      <c r="F50" s="49">
        <f>SUM(F51:F52)</f>
        <v>7806</v>
      </c>
      <c r="G50" s="49">
        <f>SUM(G51:G52)</f>
        <v>39379</v>
      </c>
      <c r="H50" s="49" t="s">
        <v>32</v>
      </c>
      <c r="I50" s="15" t="s">
        <v>6</v>
      </c>
      <c r="AF50" s="376">
        <f>B57-AF48</f>
        <v>20235.357869372227</v>
      </c>
      <c r="AG50" s="477">
        <f>D49/D47</f>
        <v>0.51505768269422103</v>
      </c>
      <c r="AH50" s="478">
        <f>AG50*D57</f>
        <v>107833.5065642275</v>
      </c>
    </row>
    <row r="51" spans="1:34">
      <c r="A51" s="53" t="s">
        <v>5</v>
      </c>
      <c r="B51" s="55" t="s">
        <v>33</v>
      </c>
      <c r="C51" s="134" t="s">
        <v>46</v>
      </c>
      <c r="D51" s="134" t="s">
        <v>33</v>
      </c>
      <c r="E51" s="216">
        <v>9417</v>
      </c>
      <c r="F51" s="55">
        <v>3716</v>
      </c>
      <c r="G51" s="55">
        <v>19436</v>
      </c>
      <c r="H51" s="55" t="s">
        <v>32</v>
      </c>
      <c r="I51" s="108" t="s">
        <v>10</v>
      </c>
    </row>
    <row r="52" spans="1:34">
      <c r="A52" s="54" t="s">
        <v>7</v>
      </c>
      <c r="B52" s="56" t="s">
        <v>33</v>
      </c>
      <c r="C52" s="135" t="s">
        <v>46</v>
      </c>
      <c r="D52" s="135" t="s">
        <v>33</v>
      </c>
      <c r="E52" s="134">
        <v>10225</v>
      </c>
      <c r="F52" s="56">
        <v>4090</v>
      </c>
      <c r="G52" s="56">
        <v>19943</v>
      </c>
      <c r="H52" s="56" t="s">
        <v>32</v>
      </c>
      <c r="I52" s="108" t="s">
        <v>11</v>
      </c>
    </row>
    <row r="53" spans="1:34">
      <c r="A53" s="47" t="s">
        <v>8</v>
      </c>
      <c r="B53" s="49" t="s">
        <v>33</v>
      </c>
      <c r="C53" s="131" t="s">
        <v>46</v>
      </c>
      <c r="D53" s="131" t="s">
        <v>33</v>
      </c>
      <c r="E53" s="49">
        <f>SUM(E54:E55)</f>
        <v>0</v>
      </c>
      <c r="F53" s="49">
        <f>SUM(F54:F55)</f>
        <v>1134</v>
      </c>
      <c r="G53" s="49">
        <f>SUM(G54:G55)</f>
        <v>2377</v>
      </c>
      <c r="H53" s="49" t="s">
        <v>32</v>
      </c>
      <c r="I53" s="15" t="s">
        <v>9</v>
      </c>
    </row>
    <row r="54" spans="1:34">
      <c r="A54" s="53" t="s">
        <v>5</v>
      </c>
      <c r="B54" s="55" t="s">
        <v>33</v>
      </c>
      <c r="C54" s="134" t="s">
        <v>46</v>
      </c>
      <c r="D54" s="134" t="s">
        <v>33</v>
      </c>
      <c r="E54" s="134">
        <v>0</v>
      </c>
      <c r="F54" s="55">
        <v>543</v>
      </c>
      <c r="G54" s="55">
        <v>1203</v>
      </c>
      <c r="H54" s="55" t="s">
        <v>32</v>
      </c>
      <c r="I54" s="108" t="s">
        <v>10</v>
      </c>
    </row>
    <row r="55" spans="1:34">
      <c r="A55" s="54" t="s">
        <v>7</v>
      </c>
      <c r="B55" s="56" t="s">
        <v>33</v>
      </c>
      <c r="C55" s="56" t="s">
        <v>46</v>
      </c>
      <c r="D55" s="135" t="s">
        <v>33</v>
      </c>
      <c r="E55" s="135">
        <v>0</v>
      </c>
      <c r="F55" s="56">
        <v>591</v>
      </c>
      <c r="G55" s="56">
        <v>1174</v>
      </c>
      <c r="H55" s="56" t="s">
        <v>32</v>
      </c>
      <c r="I55" s="108" t="s">
        <v>11</v>
      </c>
    </row>
    <row r="56" spans="1:34" ht="15.75">
      <c r="A56" s="156" t="s">
        <v>466</v>
      </c>
      <c r="B56" s="13"/>
      <c r="C56" s="13"/>
      <c r="D56" s="13"/>
      <c r="E56" s="13"/>
      <c r="F56" s="13"/>
      <c r="G56" s="13"/>
      <c r="H56" s="13"/>
      <c r="I56" s="159" t="s">
        <v>467</v>
      </c>
    </row>
    <row r="57" spans="1:34">
      <c r="A57" s="47" t="s">
        <v>38</v>
      </c>
      <c r="B57" s="319">
        <v>39873</v>
      </c>
      <c r="C57" s="131" t="s">
        <v>46</v>
      </c>
      <c r="D57" s="319">
        <v>209362</v>
      </c>
      <c r="E57" s="49">
        <f t="shared" ref="E57:G57" si="11">SUM(E60,E63)</f>
        <v>18463</v>
      </c>
      <c r="F57" s="49">
        <f t="shared" si="11"/>
        <v>8744</v>
      </c>
      <c r="G57" s="49">
        <f t="shared" si="11"/>
        <v>41302</v>
      </c>
      <c r="H57" s="319">
        <f>SUM(B57:G57)</f>
        <v>317744</v>
      </c>
      <c r="I57" s="15" t="s">
        <v>0</v>
      </c>
    </row>
    <row r="58" spans="1:34">
      <c r="A58" s="53" t="s">
        <v>5</v>
      </c>
      <c r="B58" s="319">
        <v>19638</v>
      </c>
      <c r="C58" s="132" t="s">
        <v>46</v>
      </c>
      <c r="D58" s="319">
        <v>101528.4934357725</v>
      </c>
      <c r="E58" s="50">
        <f t="shared" ref="E58:G58" si="12">SUM(E61,E64)</f>
        <v>7493</v>
      </c>
      <c r="F58" s="50">
        <f t="shared" si="12"/>
        <v>4160</v>
      </c>
      <c r="G58" s="50">
        <f t="shared" si="12"/>
        <v>20247</v>
      </c>
      <c r="H58" s="319">
        <f t="shared" ref="H58" si="13">SUM(B58:G58)</f>
        <v>153066.49343577249</v>
      </c>
      <c r="I58" s="108" t="s">
        <v>10</v>
      </c>
      <c r="J58" s="376"/>
    </row>
    <row r="59" spans="1:34">
      <c r="A59" s="54" t="s">
        <v>7</v>
      </c>
      <c r="B59" s="465">
        <v>20235</v>
      </c>
      <c r="C59" s="133" t="s">
        <v>46</v>
      </c>
      <c r="D59" s="319">
        <v>107833.5065642275</v>
      </c>
      <c r="E59" s="50">
        <f t="shared" ref="E59:G59" si="14">SUM(E62,E65)</f>
        <v>10970</v>
      </c>
      <c r="F59" s="50">
        <f t="shared" si="14"/>
        <v>4584</v>
      </c>
      <c r="G59" s="50">
        <f t="shared" si="14"/>
        <v>21055</v>
      </c>
      <c r="H59" s="319">
        <f>SUM(B59:G59)</f>
        <v>164677.50656422751</v>
      </c>
      <c r="I59" s="108" t="s">
        <v>11</v>
      </c>
    </row>
    <row r="60" spans="1:34">
      <c r="A60" s="47" t="s">
        <v>4</v>
      </c>
      <c r="B60" s="49" t="s">
        <v>33</v>
      </c>
      <c r="C60" s="131" t="s">
        <v>46</v>
      </c>
      <c r="D60" s="131" t="s">
        <v>33</v>
      </c>
      <c r="E60" s="49">
        <f>SUM(E61:E62)</f>
        <v>18463</v>
      </c>
      <c r="F60" s="49">
        <f>SUM(F61:F62)</f>
        <v>7583</v>
      </c>
      <c r="G60" s="49">
        <f>SUM(G61:G62)</f>
        <v>38907</v>
      </c>
      <c r="H60" s="49" t="s">
        <v>32</v>
      </c>
      <c r="I60" s="15" t="s">
        <v>6</v>
      </c>
    </row>
    <row r="61" spans="1:34">
      <c r="A61" s="53" t="s">
        <v>5</v>
      </c>
      <c r="B61" s="55" t="s">
        <v>33</v>
      </c>
      <c r="C61" s="134" t="s">
        <v>46</v>
      </c>
      <c r="D61" s="134" t="s">
        <v>33</v>
      </c>
      <c r="E61" s="134">
        <v>7493</v>
      </c>
      <c r="F61" s="55">
        <v>3592</v>
      </c>
      <c r="G61" s="55">
        <v>19100</v>
      </c>
      <c r="H61" s="55" t="s">
        <v>32</v>
      </c>
      <c r="I61" s="108" t="s">
        <v>10</v>
      </c>
    </row>
    <row r="62" spans="1:34">
      <c r="A62" s="54" t="s">
        <v>7</v>
      </c>
      <c r="B62" s="56" t="s">
        <v>33</v>
      </c>
      <c r="C62" s="135" t="s">
        <v>46</v>
      </c>
      <c r="D62" s="135" t="s">
        <v>33</v>
      </c>
      <c r="E62" s="135">
        <v>10970</v>
      </c>
      <c r="F62" s="56">
        <v>3991</v>
      </c>
      <c r="G62" s="56">
        <v>19807</v>
      </c>
      <c r="H62" s="56" t="s">
        <v>32</v>
      </c>
      <c r="I62" s="108" t="s">
        <v>11</v>
      </c>
    </row>
    <row r="63" spans="1:34">
      <c r="A63" s="47" t="s">
        <v>8</v>
      </c>
      <c r="B63" s="49" t="s">
        <v>33</v>
      </c>
      <c r="C63" s="131" t="s">
        <v>46</v>
      </c>
      <c r="D63" s="131" t="s">
        <v>33</v>
      </c>
      <c r="E63" s="49">
        <f>SUM(E64:E65)</f>
        <v>0</v>
      </c>
      <c r="F63" s="49">
        <f>SUM(F64:F65)</f>
        <v>1161</v>
      </c>
      <c r="G63" s="49">
        <f>SUM(G64:G65)</f>
        <v>2395</v>
      </c>
      <c r="H63" s="49" t="s">
        <v>32</v>
      </c>
      <c r="I63" s="15" t="s">
        <v>9</v>
      </c>
    </row>
    <row r="64" spans="1:34">
      <c r="A64" s="53" t="s">
        <v>5</v>
      </c>
      <c r="B64" s="55" t="s">
        <v>33</v>
      </c>
      <c r="C64" s="134" t="s">
        <v>46</v>
      </c>
      <c r="D64" s="134" t="s">
        <v>33</v>
      </c>
      <c r="E64" s="134">
        <v>0</v>
      </c>
      <c r="F64" s="55">
        <v>568</v>
      </c>
      <c r="G64" s="55">
        <v>1147</v>
      </c>
      <c r="H64" s="55" t="s">
        <v>32</v>
      </c>
      <c r="I64" s="108" t="s">
        <v>10</v>
      </c>
    </row>
    <row r="65" spans="1:9" ht="15.75" thickBot="1">
      <c r="A65" s="57" t="s">
        <v>7</v>
      </c>
      <c r="B65" s="58" t="s">
        <v>33</v>
      </c>
      <c r="C65" s="58" t="s">
        <v>46</v>
      </c>
      <c r="D65" s="136" t="s">
        <v>33</v>
      </c>
      <c r="E65" s="136">
        <v>0</v>
      </c>
      <c r="F65" s="58">
        <v>593</v>
      </c>
      <c r="G65" s="58">
        <v>1248</v>
      </c>
      <c r="H65" s="58" t="s">
        <v>32</v>
      </c>
      <c r="I65" s="109" t="s">
        <v>11</v>
      </c>
    </row>
    <row r="66" spans="1:9" ht="15.75" thickTop="1">
      <c r="A66" s="184" t="s">
        <v>45</v>
      </c>
      <c r="I66" s="185" t="s">
        <v>174</v>
      </c>
    </row>
    <row r="67" spans="1:9">
      <c r="A67" s="184" t="s">
        <v>343</v>
      </c>
    </row>
    <row r="68" spans="1:9" ht="18">
      <c r="A68" s="467" t="s">
        <v>473</v>
      </c>
    </row>
    <row r="69" spans="1:9" s="3" customFormat="1" ht="18.75">
      <c r="A69" s="467" t="s">
        <v>479</v>
      </c>
      <c r="B69" s="1"/>
      <c r="C69" s="1"/>
      <c r="D69" s="1"/>
      <c r="E69" s="1"/>
      <c r="F69" s="1"/>
      <c r="G69" s="1"/>
      <c r="H69" s="1"/>
      <c r="I69" s="1"/>
    </row>
    <row r="70" spans="1:9" s="6" customFormat="1" ht="30" customHeight="1">
      <c r="A70" s="192"/>
      <c r="B70" s="88"/>
      <c r="C70" s="88"/>
      <c r="D70" s="88"/>
      <c r="E70" s="88"/>
      <c r="F70" s="88"/>
      <c r="G70" s="88"/>
      <c r="H70" s="88"/>
      <c r="I70" s="88"/>
    </row>
    <row r="85" spans="1:9">
      <c r="B85" s="184"/>
      <c r="H85" s="185"/>
    </row>
    <row r="86" spans="1:9" ht="15.75">
      <c r="B86" s="90"/>
      <c r="C86" s="90"/>
      <c r="D86" s="90"/>
      <c r="E86" s="90"/>
      <c r="F86" s="90"/>
      <c r="G86" s="90"/>
      <c r="H86" s="90"/>
      <c r="I86" s="90"/>
    </row>
    <row r="88" spans="1:9" s="193" customFormat="1" ht="30" customHeight="1">
      <c r="A88" s="1"/>
      <c r="B88" s="1"/>
      <c r="C88" s="1"/>
      <c r="D88" s="1"/>
      <c r="E88" s="1"/>
      <c r="F88" s="1"/>
      <c r="G88" s="1"/>
      <c r="H88" s="1"/>
      <c r="I88" s="1"/>
    </row>
    <row r="89" spans="1:9" s="194" customFormat="1" ht="30" customHeight="1">
      <c r="A89" s="192"/>
      <c r="B89" s="192"/>
      <c r="C89" s="192"/>
      <c r="D89" s="192"/>
      <c r="E89" s="192"/>
      <c r="F89" s="192"/>
      <c r="G89" s="192"/>
      <c r="H89" s="192"/>
      <c r="I89" s="192"/>
    </row>
    <row r="104" spans="2:8">
      <c r="B104" s="184"/>
      <c r="H104" s="185"/>
    </row>
  </sheetData>
  <mergeCells count="4">
    <mergeCell ref="I4:I5"/>
    <mergeCell ref="A4:A5"/>
    <mergeCell ref="H4:H5"/>
    <mergeCell ref="K17:P17"/>
  </mergeCells>
  <printOptions horizontalCentered="1" verticalCentered="1"/>
  <pageMargins left="0.196850393700787" right="0.44685039399999998" top="0.196850393700787" bottom="0.196850393700787" header="0.511811023622047" footer="0.511811023622047"/>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7"/>
  <sheetViews>
    <sheetView showGridLines="0" rightToLeft="1" view="pageBreakPreview" topLeftCell="A37" zoomScaleNormal="100" zoomScaleSheetLayoutView="100" workbookViewId="0">
      <selection activeCell="H59" sqref="H59"/>
    </sheetView>
  </sheetViews>
  <sheetFormatPr defaultColWidth="9.140625" defaultRowHeight="15"/>
  <cols>
    <col min="1" max="1" width="11.7109375" style="2" customWidth="1"/>
    <col min="2" max="7" width="9.7109375" style="2" customWidth="1"/>
    <col min="8" max="8" width="12.7109375" style="2" customWidth="1"/>
    <col min="9" max="9" width="13.7109375" style="2" customWidth="1"/>
    <col min="10" max="10" width="10" style="2" hidden="1" customWidth="1"/>
    <col min="11" max="11" width="0" style="2" hidden="1" customWidth="1"/>
    <col min="12" max="12" width="9.85546875" style="2" hidden="1" customWidth="1"/>
    <col min="13" max="14" width="0" style="2" hidden="1" customWidth="1"/>
    <col min="15" max="15" width="10.5703125" style="2" hidden="1" customWidth="1"/>
    <col min="16" max="26" width="0" style="2" hidden="1" customWidth="1"/>
    <col min="27" max="27" width="9.140625" style="2"/>
    <col min="28" max="28" width="10.5703125" style="2" bestFit="1" customWidth="1"/>
    <col min="29" max="16384" width="9.140625" style="2"/>
  </cols>
  <sheetData>
    <row r="1" spans="1:27" s="3" customFormat="1" ht="18.75">
      <c r="A1" s="1" t="s">
        <v>210</v>
      </c>
      <c r="B1" s="1"/>
      <c r="C1" s="1"/>
      <c r="D1" s="1"/>
      <c r="E1" s="1"/>
      <c r="F1" s="1"/>
      <c r="G1" s="1"/>
      <c r="H1" s="1"/>
      <c r="I1" s="1"/>
      <c r="K1" s="189"/>
      <c r="L1" s="189"/>
    </row>
    <row r="2" spans="1:27" s="6" customFormat="1" ht="18">
      <c r="A2" s="192" t="s">
        <v>263</v>
      </c>
      <c r="B2" s="88"/>
      <c r="C2" s="88"/>
      <c r="D2" s="88"/>
      <c r="E2" s="88"/>
      <c r="F2" s="88"/>
      <c r="G2" s="88"/>
      <c r="H2" s="88"/>
      <c r="I2" s="88"/>
    </row>
    <row r="3" spans="1:27" s="6" customFormat="1" ht="12.75" customHeight="1">
      <c r="A3" s="17" t="s">
        <v>34</v>
      </c>
      <c r="B3" s="43"/>
      <c r="C3" s="44"/>
      <c r="D3" s="44"/>
      <c r="E3" s="43"/>
      <c r="F3" s="36"/>
      <c r="G3" s="36"/>
      <c r="H3" s="36"/>
      <c r="I3" s="48" t="s">
        <v>35</v>
      </c>
      <c r="N3" s="2"/>
      <c r="O3" s="59"/>
    </row>
    <row r="4" spans="1:27" ht="24" customHeight="1">
      <c r="A4" s="496" t="s">
        <v>14</v>
      </c>
      <c r="B4" s="187" t="s">
        <v>353</v>
      </c>
      <c r="C4" s="187" t="s">
        <v>43</v>
      </c>
      <c r="D4" s="187" t="s">
        <v>42</v>
      </c>
      <c r="E4" s="187" t="s">
        <v>382</v>
      </c>
      <c r="F4" s="187" t="s">
        <v>40</v>
      </c>
      <c r="G4" s="187" t="s">
        <v>370</v>
      </c>
      <c r="H4" s="497" t="s">
        <v>275</v>
      </c>
      <c r="I4" s="495" t="s">
        <v>15</v>
      </c>
      <c r="O4" s="20"/>
    </row>
    <row r="5" spans="1:27" ht="24" customHeight="1">
      <c r="A5" s="496"/>
      <c r="B5" s="188" t="s">
        <v>342</v>
      </c>
      <c r="C5" s="188" t="s">
        <v>16</v>
      </c>
      <c r="D5" s="188" t="s">
        <v>37</v>
      </c>
      <c r="E5" s="188" t="s">
        <v>383</v>
      </c>
      <c r="F5" s="188" t="s">
        <v>18</v>
      </c>
      <c r="G5" s="188" t="s">
        <v>369</v>
      </c>
      <c r="H5" s="497"/>
      <c r="I5" s="495"/>
      <c r="N5" s="16"/>
      <c r="O5" s="20"/>
    </row>
    <row r="6" spans="1:27" ht="15.75" hidden="1">
      <c r="A6" s="12" t="s">
        <v>235</v>
      </c>
      <c r="B6" s="13"/>
      <c r="C6" s="13"/>
      <c r="D6" s="436"/>
      <c r="E6" s="13"/>
      <c r="F6" s="13"/>
      <c r="G6" s="13"/>
      <c r="H6" s="436"/>
      <c r="I6" s="14" t="s">
        <v>234</v>
      </c>
      <c r="J6" s="498" t="s">
        <v>404</v>
      </c>
      <c r="K6" s="498"/>
      <c r="L6" s="498"/>
      <c r="M6" s="498"/>
      <c r="N6" s="498"/>
      <c r="O6" s="498"/>
      <c r="P6" s="498"/>
    </row>
    <row r="7" spans="1:27" hidden="1">
      <c r="A7" s="47" t="s">
        <v>38</v>
      </c>
      <c r="B7" s="131">
        <f>SUM(B10,B13)</f>
        <v>124244</v>
      </c>
      <c r="C7" s="131">
        <f t="shared" ref="C7:D7" si="0">SUM(C8:C9)</f>
        <v>35423</v>
      </c>
      <c r="D7" s="131">
        <f t="shared" si="0"/>
        <v>130094</v>
      </c>
      <c r="E7" s="131">
        <f t="shared" ref="E7:G7" si="1">SUM(E8:E9)</f>
        <v>52664</v>
      </c>
      <c r="F7" s="131">
        <f t="shared" si="1"/>
        <v>40644</v>
      </c>
      <c r="G7" s="131">
        <f t="shared" si="1"/>
        <v>39771</v>
      </c>
      <c r="H7" s="131">
        <f>SUM(B7:G7)</f>
        <v>422840</v>
      </c>
      <c r="I7" s="15" t="s">
        <v>0</v>
      </c>
      <c r="J7" s="2" t="s">
        <v>375</v>
      </c>
      <c r="K7" s="2" t="s">
        <v>48</v>
      </c>
      <c r="L7" s="2" t="s">
        <v>43</v>
      </c>
      <c r="M7" s="2" t="s">
        <v>42</v>
      </c>
      <c r="N7" s="2" t="s">
        <v>49</v>
      </c>
      <c r="O7" s="2" t="s">
        <v>50</v>
      </c>
      <c r="P7" s="2" t="s">
        <v>39</v>
      </c>
    </row>
    <row r="8" spans="1:27" hidden="1">
      <c r="A8" s="53" t="s">
        <v>5</v>
      </c>
      <c r="B8" s="50">
        <f>SUM(B11,B14)</f>
        <v>64633</v>
      </c>
      <c r="C8" s="50">
        <v>18068</v>
      </c>
      <c r="D8" s="50">
        <v>64144</v>
      </c>
      <c r="E8" s="50">
        <v>27114</v>
      </c>
      <c r="F8" s="50">
        <f t="shared" ref="F8:G8" si="2">SUM(F11,F14)</f>
        <v>21143</v>
      </c>
      <c r="G8" s="50">
        <f t="shared" si="2"/>
        <v>21276</v>
      </c>
      <c r="H8" s="49">
        <f>SUM(B8:G8)</f>
        <v>216378</v>
      </c>
      <c r="I8" s="108" t="s">
        <v>10</v>
      </c>
      <c r="J8" s="2" t="s">
        <v>235</v>
      </c>
      <c r="K8" s="20">
        <v>-4.8</v>
      </c>
      <c r="L8" s="20">
        <v>1.8</v>
      </c>
      <c r="M8" s="20">
        <v>17.5</v>
      </c>
      <c r="N8" s="20">
        <v>7.6</v>
      </c>
      <c r="O8" s="20">
        <v>11.2</v>
      </c>
      <c r="P8" s="38">
        <v>-0.1</v>
      </c>
    </row>
    <row r="9" spans="1:27" hidden="1">
      <c r="A9" s="54" t="s">
        <v>7</v>
      </c>
      <c r="B9" s="50">
        <f>SUM(B12,B15)</f>
        <v>59611</v>
      </c>
      <c r="C9" s="51">
        <v>17355</v>
      </c>
      <c r="D9" s="51">
        <v>65950</v>
      </c>
      <c r="E9" s="51">
        <v>25550</v>
      </c>
      <c r="F9" s="50">
        <f t="shared" ref="F9:G9" si="3">SUM(F12,F15)</f>
        <v>19501</v>
      </c>
      <c r="G9" s="50">
        <f t="shared" si="3"/>
        <v>18495</v>
      </c>
      <c r="H9" s="49">
        <f>SUM(B9:G9)</f>
        <v>206462</v>
      </c>
      <c r="I9" s="108" t="s">
        <v>11</v>
      </c>
      <c r="J9" s="2" t="s">
        <v>339</v>
      </c>
      <c r="K9" s="20">
        <f>((B17-B7)/B7)*100</f>
        <v>8.1983838253758741</v>
      </c>
      <c r="L9" s="20">
        <f t="shared" ref="L9:P9" si="4">((C17-C7)/C7)*100</f>
        <v>4.3954492843632664</v>
      </c>
      <c r="M9" s="20">
        <f t="shared" si="4"/>
        <v>21.074761326425509</v>
      </c>
      <c r="N9" s="20">
        <f t="shared" si="4"/>
        <v>23.90817256569953</v>
      </c>
      <c r="O9" s="20">
        <f t="shared" si="4"/>
        <v>11.118492274382442</v>
      </c>
      <c r="P9" s="20">
        <f t="shared" si="4"/>
        <v>-1.6997309597445374</v>
      </c>
      <c r="AA9" s="328"/>
    </row>
    <row r="10" spans="1:27" hidden="1">
      <c r="A10" s="47" t="s">
        <v>4</v>
      </c>
      <c r="B10" s="49">
        <f>SUM(B11:B12)</f>
        <v>23687</v>
      </c>
      <c r="C10" s="49" t="s">
        <v>32</v>
      </c>
      <c r="D10" s="49" t="s">
        <v>32</v>
      </c>
      <c r="E10" s="49" t="s">
        <v>32</v>
      </c>
      <c r="F10" s="49">
        <f>SUM(F11:F12)</f>
        <v>8832</v>
      </c>
      <c r="G10" s="49">
        <f>SUM(G11:G12)</f>
        <v>12308</v>
      </c>
      <c r="H10" s="49" t="s">
        <v>32</v>
      </c>
      <c r="I10" s="15" t="s">
        <v>6</v>
      </c>
      <c r="J10" s="2" t="s">
        <v>346</v>
      </c>
      <c r="K10" s="20">
        <f>((B27-B17)/B17)*100</f>
        <v>8.2831213270847268</v>
      </c>
      <c r="L10" s="20">
        <f t="shared" ref="L10:P10" si="5">((C27-C17)/C17)*100</f>
        <v>2.2282314764737698</v>
      </c>
      <c r="M10" s="20">
        <f t="shared" si="5"/>
        <v>9.8285199128949721</v>
      </c>
      <c r="N10" s="20">
        <f t="shared" si="5"/>
        <v>2.8488238449160983</v>
      </c>
      <c r="O10" s="20">
        <f t="shared" si="5"/>
        <v>5.5554325443393928</v>
      </c>
      <c r="P10" s="20">
        <f t="shared" si="5"/>
        <v>-2.414631026985548</v>
      </c>
    </row>
    <row r="11" spans="1:27" hidden="1">
      <c r="A11" s="53" t="s">
        <v>5</v>
      </c>
      <c r="B11" s="55">
        <v>12622</v>
      </c>
      <c r="C11" s="55" t="s">
        <v>32</v>
      </c>
      <c r="D11" s="55" t="s">
        <v>32</v>
      </c>
      <c r="E11" s="55" t="s">
        <v>32</v>
      </c>
      <c r="F11" s="55">
        <v>4674</v>
      </c>
      <c r="G11" s="55">
        <v>6992</v>
      </c>
      <c r="H11" s="55" t="s">
        <v>32</v>
      </c>
      <c r="I11" s="108" t="s">
        <v>10</v>
      </c>
      <c r="J11" s="2" t="s">
        <v>372</v>
      </c>
      <c r="K11" s="20">
        <f>((B37-B27)/B27)*100</f>
        <v>2.6201353347301892</v>
      </c>
      <c r="L11" s="20">
        <f t="shared" ref="L11:P11" si="6">((C37-C27)/C27)*100</f>
        <v>2.6372870595704159</v>
      </c>
      <c r="M11" s="20">
        <f t="shared" si="6"/>
        <v>1.3775203477617464</v>
      </c>
      <c r="N11" s="20">
        <f t="shared" si="6"/>
        <v>1.7999225198915276</v>
      </c>
      <c r="O11" s="20">
        <f t="shared" si="6"/>
        <v>-2.164792750461487</v>
      </c>
      <c r="P11" s="20">
        <f t="shared" si="6"/>
        <v>-4.2305575214280102</v>
      </c>
    </row>
    <row r="12" spans="1:27" hidden="1">
      <c r="A12" s="54" t="s">
        <v>7</v>
      </c>
      <c r="B12" s="56">
        <v>11065</v>
      </c>
      <c r="C12" s="56" t="s">
        <v>32</v>
      </c>
      <c r="D12" s="56" t="s">
        <v>32</v>
      </c>
      <c r="E12" s="56" t="s">
        <v>32</v>
      </c>
      <c r="F12" s="56">
        <v>4158</v>
      </c>
      <c r="G12" s="56">
        <v>5316</v>
      </c>
      <c r="H12" s="56" t="s">
        <v>32</v>
      </c>
      <c r="I12" s="108" t="s">
        <v>11</v>
      </c>
      <c r="J12" s="2" t="s">
        <v>380</v>
      </c>
      <c r="K12" s="20">
        <f>((B47-B37)/B37)*100</f>
        <v>3.2561471157257715</v>
      </c>
      <c r="L12" s="20">
        <f t="shared" ref="L12:P12" si="7">((C47-C37)/C37)*100</f>
        <v>0.29122960748434318</v>
      </c>
      <c r="M12" s="20">
        <f t="shared" si="7"/>
        <v>4.9511047754811122</v>
      </c>
      <c r="N12" s="20">
        <f t="shared" si="7"/>
        <v>15.088844003395685</v>
      </c>
      <c r="O12" s="20">
        <f t="shared" si="7"/>
        <v>-2.3863636363636367</v>
      </c>
      <c r="P12" s="20">
        <f t="shared" si="7"/>
        <v>-6.3524646249007857</v>
      </c>
    </row>
    <row r="13" spans="1:27" hidden="1">
      <c r="A13" s="47" t="s">
        <v>8</v>
      </c>
      <c r="B13" s="49">
        <f>SUM(B14:B15)</f>
        <v>100557</v>
      </c>
      <c r="C13" s="49" t="s">
        <v>32</v>
      </c>
      <c r="D13" s="49" t="s">
        <v>32</v>
      </c>
      <c r="E13" s="49" t="s">
        <v>32</v>
      </c>
      <c r="F13" s="49">
        <f>SUM(F14:F15)</f>
        <v>31812</v>
      </c>
      <c r="G13" s="49">
        <f>SUM(G14:G15)</f>
        <v>27463</v>
      </c>
      <c r="H13" s="49" t="s">
        <v>32</v>
      </c>
      <c r="I13" s="15" t="s">
        <v>9</v>
      </c>
      <c r="J13" s="49" t="s">
        <v>407</v>
      </c>
      <c r="K13" s="2">
        <v>4.4000000000000004</v>
      </c>
      <c r="L13" s="2">
        <v>1.9</v>
      </c>
      <c r="M13" s="2">
        <v>7.3</v>
      </c>
      <c r="N13" s="16">
        <v>8.3000000000000007</v>
      </c>
      <c r="O13" s="16">
        <v>2.2999999999999998</v>
      </c>
      <c r="P13" s="16">
        <v>-3</v>
      </c>
    </row>
    <row r="14" spans="1:27" hidden="1">
      <c r="A14" s="53" t="s">
        <v>5</v>
      </c>
      <c r="B14" s="55">
        <v>52011</v>
      </c>
      <c r="C14" s="55" t="s">
        <v>32</v>
      </c>
      <c r="D14" s="55" t="s">
        <v>32</v>
      </c>
      <c r="E14" s="55" t="s">
        <v>32</v>
      </c>
      <c r="F14" s="55">
        <v>16469</v>
      </c>
      <c r="G14" s="55">
        <v>14284</v>
      </c>
      <c r="H14" s="55" t="s">
        <v>32</v>
      </c>
      <c r="I14" s="108" t="s">
        <v>10</v>
      </c>
    </row>
    <row r="15" spans="1:27" hidden="1">
      <c r="A15" s="54" t="s">
        <v>7</v>
      </c>
      <c r="B15" s="56">
        <v>48546</v>
      </c>
      <c r="C15" s="56" t="s">
        <v>32</v>
      </c>
      <c r="D15" s="56" t="s">
        <v>32</v>
      </c>
      <c r="E15" s="56" t="s">
        <v>32</v>
      </c>
      <c r="F15" s="56">
        <v>15343</v>
      </c>
      <c r="G15" s="56">
        <v>13179</v>
      </c>
      <c r="H15" s="56" t="s">
        <v>32</v>
      </c>
      <c r="I15" s="108" t="s">
        <v>11</v>
      </c>
    </row>
    <row r="16" spans="1:27" ht="15.75">
      <c r="A16" s="12" t="s">
        <v>339</v>
      </c>
      <c r="B16" s="13"/>
      <c r="C16" s="13"/>
      <c r="D16" s="13"/>
      <c r="E16" s="13"/>
      <c r="F16" s="13"/>
      <c r="G16" s="13"/>
      <c r="H16" s="13"/>
      <c r="I16" s="14" t="s">
        <v>340</v>
      </c>
      <c r="J16" s="2" t="s">
        <v>380</v>
      </c>
      <c r="K16" s="381" t="s">
        <v>397</v>
      </c>
      <c r="N16" s="16"/>
      <c r="O16" s="16"/>
    </row>
    <row r="17" spans="1:22">
      <c r="A17" s="47" t="s">
        <v>38</v>
      </c>
      <c r="B17" s="49">
        <f>SUM(B20,B23)</f>
        <v>134430</v>
      </c>
      <c r="C17" s="49">
        <f>SUM(C18:C19)</f>
        <v>36980</v>
      </c>
      <c r="D17" s="49">
        <f>SUM(D18:D19)</f>
        <v>157511</v>
      </c>
      <c r="E17" s="49">
        <v>65255</v>
      </c>
      <c r="F17" s="49">
        <f>SUM(F18:F19)</f>
        <v>45163</v>
      </c>
      <c r="G17" s="49">
        <f>SUM(G18:G19)</f>
        <v>39095</v>
      </c>
      <c r="H17" s="49">
        <f>SUM(B17:G17)</f>
        <v>478434</v>
      </c>
      <c r="I17" s="15" t="s">
        <v>0</v>
      </c>
      <c r="J17" s="2" t="s">
        <v>375</v>
      </c>
      <c r="K17" s="3" t="s">
        <v>48</v>
      </c>
      <c r="L17" s="3" t="s">
        <v>43</v>
      </c>
      <c r="M17" s="3" t="s">
        <v>42</v>
      </c>
      <c r="N17" s="3" t="s">
        <v>49</v>
      </c>
      <c r="O17" s="3" t="s">
        <v>50</v>
      </c>
      <c r="P17" s="3" t="s">
        <v>39</v>
      </c>
      <c r="R17" s="3"/>
      <c r="T17" s="3"/>
      <c r="V17" s="3"/>
    </row>
    <row r="18" spans="1:22">
      <c r="A18" s="53" t="s">
        <v>5</v>
      </c>
      <c r="B18" s="50">
        <f>SUM(B21,B24)</f>
        <v>69666</v>
      </c>
      <c r="C18" s="50">
        <v>18841</v>
      </c>
      <c r="D18" s="50">
        <v>81883</v>
      </c>
      <c r="E18" s="50">
        <v>32741</v>
      </c>
      <c r="F18" s="50">
        <f>SUM(F21,F24)</f>
        <v>23603</v>
      </c>
      <c r="G18" s="50">
        <f>SUM(G21,G24)</f>
        <v>20788</v>
      </c>
      <c r="H18" s="49">
        <f t="shared" ref="H18:H19" si="8">SUM(B18:G18)</f>
        <v>247522</v>
      </c>
      <c r="I18" s="108" t="s">
        <v>10</v>
      </c>
      <c r="J18" s="16" t="s">
        <v>30</v>
      </c>
      <c r="K18" s="2">
        <v>79.599999999999994</v>
      </c>
      <c r="L18" s="2">
        <v>100</v>
      </c>
      <c r="M18" s="16">
        <v>47.2</v>
      </c>
      <c r="N18" s="38">
        <v>80</v>
      </c>
      <c r="O18" s="16">
        <v>83.6</v>
      </c>
      <c r="P18" s="38">
        <v>45</v>
      </c>
      <c r="R18" s="20"/>
      <c r="S18" s="20"/>
      <c r="T18" s="20"/>
      <c r="U18" s="20"/>
      <c r="V18" s="20"/>
    </row>
    <row r="19" spans="1:22">
      <c r="A19" s="54" t="s">
        <v>7</v>
      </c>
      <c r="B19" s="50">
        <f>SUM(B22,B25)</f>
        <v>64764</v>
      </c>
      <c r="C19" s="51">
        <v>18139</v>
      </c>
      <c r="D19" s="51">
        <v>75628</v>
      </c>
      <c r="E19" s="51">
        <v>32514</v>
      </c>
      <c r="F19" s="50">
        <f>SUM(F22,F25)</f>
        <v>21560</v>
      </c>
      <c r="G19" s="50">
        <f>SUM(G22,G25)</f>
        <v>18307</v>
      </c>
      <c r="H19" s="49">
        <f t="shared" si="8"/>
        <v>230912</v>
      </c>
      <c r="I19" s="108" t="s">
        <v>11</v>
      </c>
      <c r="J19" s="16" t="s">
        <v>29</v>
      </c>
      <c r="K19" s="20">
        <f>100-K18</f>
        <v>20.400000000000006</v>
      </c>
      <c r="L19" s="20">
        <f t="shared" ref="L19:P19" si="9">100-L18</f>
        <v>0</v>
      </c>
      <c r="M19" s="20">
        <f t="shared" si="9"/>
        <v>52.8</v>
      </c>
      <c r="N19" s="20">
        <f t="shared" si="9"/>
        <v>20</v>
      </c>
      <c r="O19" s="20">
        <f t="shared" si="9"/>
        <v>16.400000000000006</v>
      </c>
      <c r="P19" s="20">
        <f t="shared" si="9"/>
        <v>55</v>
      </c>
      <c r="S19" s="16"/>
      <c r="U19" s="38"/>
    </row>
    <row r="20" spans="1:22">
      <c r="A20" s="47" t="s">
        <v>4</v>
      </c>
      <c r="B20" s="49">
        <f>SUM(B21:B22)</f>
        <v>24939</v>
      </c>
      <c r="C20" s="49" t="s">
        <v>33</v>
      </c>
      <c r="D20" s="49" t="s">
        <v>33</v>
      </c>
      <c r="E20" s="49" t="s">
        <v>33</v>
      </c>
      <c r="F20" s="49">
        <f>SUM(F21:F22)</f>
        <v>9573</v>
      </c>
      <c r="G20" s="49">
        <f>SUM(G21:G22)</f>
        <v>11604</v>
      </c>
      <c r="H20" s="49" t="s">
        <v>32</v>
      </c>
      <c r="I20" s="15" t="s">
        <v>6</v>
      </c>
    </row>
    <row r="21" spans="1:22">
      <c r="A21" s="53" t="s">
        <v>5</v>
      </c>
      <c r="B21" s="55">
        <v>13184</v>
      </c>
      <c r="C21" s="55" t="s">
        <v>33</v>
      </c>
      <c r="D21" s="55" t="s">
        <v>33</v>
      </c>
      <c r="E21" s="55" t="s">
        <v>33</v>
      </c>
      <c r="F21" s="55">
        <v>5103</v>
      </c>
      <c r="G21" s="55">
        <v>6500</v>
      </c>
      <c r="H21" s="55" t="s">
        <v>32</v>
      </c>
      <c r="I21" s="108" t="s">
        <v>10</v>
      </c>
      <c r="J21" s="376"/>
    </row>
    <row r="22" spans="1:22">
      <c r="A22" s="54" t="s">
        <v>7</v>
      </c>
      <c r="B22" s="56">
        <v>11755</v>
      </c>
      <c r="C22" s="56" t="s">
        <v>33</v>
      </c>
      <c r="D22" s="56" t="s">
        <v>33</v>
      </c>
      <c r="E22" s="56" t="s">
        <v>33</v>
      </c>
      <c r="F22" s="56">
        <v>4470</v>
      </c>
      <c r="G22" s="56">
        <v>5104</v>
      </c>
      <c r="H22" s="56" t="s">
        <v>32</v>
      </c>
      <c r="I22" s="108" t="s">
        <v>11</v>
      </c>
    </row>
    <row r="23" spans="1:22">
      <c r="A23" s="47" t="s">
        <v>8</v>
      </c>
      <c r="B23" s="49">
        <f>SUM(B24:B25)</f>
        <v>109491</v>
      </c>
      <c r="C23" s="49" t="s">
        <v>33</v>
      </c>
      <c r="D23" s="49" t="s">
        <v>33</v>
      </c>
      <c r="E23" s="49" t="s">
        <v>33</v>
      </c>
      <c r="F23" s="49">
        <f>SUM(F24:F25)</f>
        <v>35590</v>
      </c>
      <c r="G23" s="49">
        <f>SUM(G24:G25)</f>
        <v>27491</v>
      </c>
      <c r="H23" s="49" t="s">
        <v>32</v>
      </c>
      <c r="I23" s="15" t="s">
        <v>9</v>
      </c>
    </row>
    <row r="24" spans="1:22">
      <c r="A24" s="53" t="s">
        <v>5</v>
      </c>
      <c r="B24" s="55">
        <v>56482</v>
      </c>
      <c r="C24" s="55" t="s">
        <v>33</v>
      </c>
      <c r="D24" s="55" t="s">
        <v>33</v>
      </c>
      <c r="E24" s="55" t="s">
        <v>33</v>
      </c>
      <c r="F24" s="55">
        <v>18500</v>
      </c>
      <c r="G24" s="55">
        <v>14288</v>
      </c>
      <c r="H24" s="55" t="s">
        <v>32</v>
      </c>
      <c r="I24" s="108" t="s">
        <v>10</v>
      </c>
    </row>
    <row r="25" spans="1:22">
      <c r="A25" s="54" t="s">
        <v>7</v>
      </c>
      <c r="B25" s="56">
        <v>53009</v>
      </c>
      <c r="C25" s="56" t="s">
        <v>33</v>
      </c>
      <c r="D25" s="56" t="s">
        <v>33</v>
      </c>
      <c r="E25" s="56" t="s">
        <v>33</v>
      </c>
      <c r="F25" s="56">
        <v>17090</v>
      </c>
      <c r="G25" s="56">
        <v>13203</v>
      </c>
      <c r="H25" s="56" t="s">
        <v>32</v>
      </c>
      <c r="I25" s="108" t="s">
        <v>11</v>
      </c>
    </row>
    <row r="26" spans="1:22" ht="15.75">
      <c r="A26" s="12" t="s">
        <v>346</v>
      </c>
      <c r="B26" s="13"/>
      <c r="C26" s="13"/>
      <c r="D26" s="13"/>
      <c r="E26" s="13"/>
      <c r="F26" s="13"/>
      <c r="G26" s="13"/>
      <c r="H26" s="13"/>
      <c r="I26" s="14" t="s">
        <v>347</v>
      </c>
    </row>
    <row r="27" spans="1:22">
      <c r="A27" s="47" t="s">
        <v>38</v>
      </c>
      <c r="B27" s="49">
        <v>145565</v>
      </c>
      <c r="C27" s="131">
        <f>SUM(C28:C29)</f>
        <v>37804</v>
      </c>
      <c r="D27" s="49">
        <f>SUM(D28:D29)</f>
        <v>172992</v>
      </c>
      <c r="E27" s="49">
        <v>67114</v>
      </c>
      <c r="F27" s="49">
        <f>SUM(F28:F29)</f>
        <v>47672</v>
      </c>
      <c r="G27" s="49">
        <f>SUM(G28:G29)</f>
        <v>38151</v>
      </c>
      <c r="H27" s="131">
        <f>SUM(B27:G27)</f>
        <v>509298</v>
      </c>
      <c r="I27" s="15" t="s">
        <v>0</v>
      </c>
      <c r="J27" s="20"/>
      <c r="K27" s="20"/>
      <c r="L27" s="20"/>
      <c r="M27" s="20"/>
      <c r="N27" s="20"/>
      <c r="O27" s="20"/>
    </row>
    <row r="28" spans="1:22">
      <c r="A28" s="53" t="s">
        <v>5</v>
      </c>
      <c r="B28" s="50" t="s">
        <v>32</v>
      </c>
      <c r="C28" s="132">
        <v>19272</v>
      </c>
      <c r="D28" s="50">
        <v>89883</v>
      </c>
      <c r="E28" s="50">
        <v>34361</v>
      </c>
      <c r="F28" s="50">
        <f>SUM(F31,F34)</f>
        <v>24869</v>
      </c>
      <c r="G28" s="50">
        <f>SUM(G31,G34)</f>
        <v>20610</v>
      </c>
      <c r="H28" s="131" t="s">
        <v>33</v>
      </c>
      <c r="I28" s="108" t="s">
        <v>10</v>
      </c>
    </row>
    <row r="29" spans="1:22">
      <c r="A29" s="54" t="s">
        <v>7</v>
      </c>
      <c r="B29" s="51" t="s">
        <v>32</v>
      </c>
      <c r="C29" s="133">
        <v>18532</v>
      </c>
      <c r="D29" s="51">
        <v>83109</v>
      </c>
      <c r="E29" s="51">
        <v>32753</v>
      </c>
      <c r="F29" s="50">
        <f>SUM(F32,F35)</f>
        <v>22803</v>
      </c>
      <c r="G29" s="50">
        <f>SUM(G32,G35)</f>
        <v>17541</v>
      </c>
      <c r="H29" s="131" t="s">
        <v>33</v>
      </c>
      <c r="I29" s="108" t="s">
        <v>11</v>
      </c>
    </row>
    <row r="30" spans="1:22">
      <c r="A30" s="47" t="s">
        <v>4</v>
      </c>
      <c r="B30" s="131" t="s">
        <v>32</v>
      </c>
      <c r="C30" s="131" t="s">
        <v>33</v>
      </c>
      <c r="D30" s="131" t="s">
        <v>32</v>
      </c>
      <c r="E30" s="131" t="s">
        <v>33</v>
      </c>
      <c r="F30" s="49">
        <f>SUM(F31:F32)</f>
        <v>10367</v>
      </c>
      <c r="G30" s="49">
        <f>SUM(G31:G32)</f>
        <v>10406</v>
      </c>
      <c r="H30" s="49" t="s">
        <v>33</v>
      </c>
      <c r="I30" s="15" t="s">
        <v>6</v>
      </c>
    </row>
    <row r="31" spans="1:22">
      <c r="A31" s="53" t="s">
        <v>5</v>
      </c>
      <c r="B31" s="134" t="s">
        <v>32</v>
      </c>
      <c r="C31" s="134" t="s">
        <v>33</v>
      </c>
      <c r="D31" s="134" t="s">
        <v>32</v>
      </c>
      <c r="E31" s="134" t="s">
        <v>33</v>
      </c>
      <c r="F31" s="55">
        <v>5550</v>
      </c>
      <c r="G31" s="55">
        <v>5807</v>
      </c>
      <c r="H31" s="55" t="s">
        <v>33</v>
      </c>
      <c r="I31" s="108" t="s">
        <v>10</v>
      </c>
    </row>
    <row r="32" spans="1:22">
      <c r="A32" s="54" t="s">
        <v>7</v>
      </c>
      <c r="B32" s="135" t="s">
        <v>32</v>
      </c>
      <c r="C32" s="135" t="s">
        <v>33</v>
      </c>
      <c r="D32" s="135" t="s">
        <v>32</v>
      </c>
      <c r="E32" s="135" t="s">
        <v>33</v>
      </c>
      <c r="F32" s="56">
        <v>4817</v>
      </c>
      <c r="G32" s="56">
        <v>4599</v>
      </c>
      <c r="H32" s="56" t="s">
        <v>33</v>
      </c>
      <c r="I32" s="108" t="s">
        <v>11</v>
      </c>
    </row>
    <row r="33" spans="1:28">
      <c r="A33" s="47" t="s">
        <v>8</v>
      </c>
      <c r="B33" s="131" t="s">
        <v>32</v>
      </c>
      <c r="C33" s="131" t="s">
        <v>33</v>
      </c>
      <c r="D33" s="131" t="s">
        <v>32</v>
      </c>
      <c r="E33" s="131" t="s">
        <v>33</v>
      </c>
      <c r="F33" s="49">
        <f>SUM(F34:F35)</f>
        <v>37305</v>
      </c>
      <c r="G33" s="49">
        <f>SUM(G34:G35)</f>
        <v>27745</v>
      </c>
      <c r="H33" s="49" t="s">
        <v>33</v>
      </c>
      <c r="I33" s="15" t="s">
        <v>9</v>
      </c>
    </row>
    <row r="34" spans="1:28">
      <c r="A34" s="53" t="s">
        <v>5</v>
      </c>
      <c r="B34" s="134" t="s">
        <v>32</v>
      </c>
      <c r="C34" s="134" t="s">
        <v>33</v>
      </c>
      <c r="D34" s="134" t="s">
        <v>32</v>
      </c>
      <c r="E34" s="134" t="s">
        <v>33</v>
      </c>
      <c r="F34" s="55">
        <v>19319</v>
      </c>
      <c r="G34" s="55">
        <v>14803</v>
      </c>
      <c r="H34" s="55" t="s">
        <v>33</v>
      </c>
      <c r="I34" s="108" t="s">
        <v>10</v>
      </c>
    </row>
    <row r="35" spans="1:28">
      <c r="A35" s="54" t="s">
        <v>7</v>
      </c>
      <c r="B35" s="135" t="s">
        <v>32</v>
      </c>
      <c r="C35" s="135" t="s">
        <v>33</v>
      </c>
      <c r="D35" s="135" t="s">
        <v>32</v>
      </c>
      <c r="E35" s="135" t="s">
        <v>33</v>
      </c>
      <c r="F35" s="56">
        <v>17986</v>
      </c>
      <c r="G35" s="56">
        <v>12942</v>
      </c>
      <c r="H35" s="56" t="s">
        <v>33</v>
      </c>
      <c r="I35" s="108" t="s">
        <v>11</v>
      </c>
    </row>
    <row r="36" spans="1:28" ht="15.75">
      <c r="A36" s="12" t="s">
        <v>372</v>
      </c>
      <c r="B36" s="13"/>
      <c r="C36" s="13"/>
      <c r="D36" s="13"/>
      <c r="E36" s="13"/>
      <c r="F36" s="13"/>
      <c r="G36" s="13"/>
      <c r="H36" s="13"/>
      <c r="I36" s="14" t="s">
        <v>373</v>
      </c>
    </row>
    <row r="37" spans="1:28">
      <c r="A37" s="47" t="s">
        <v>38</v>
      </c>
      <c r="B37" s="49">
        <f>SUM(B38:B39)</f>
        <v>149379</v>
      </c>
      <c r="C37" s="49">
        <f>SUM(C38:C39)</f>
        <v>38801</v>
      </c>
      <c r="D37" s="49">
        <f>SUM(D38:D39)</f>
        <v>175375</v>
      </c>
      <c r="E37" s="49">
        <f>SUM(E38:E39)</f>
        <v>68322</v>
      </c>
      <c r="F37" s="49">
        <f>SUM(F40,F43)</f>
        <v>46640</v>
      </c>
      <c r="G37" s="49">
        <f>SUM(G40,G43)</f>
        <v>36537</v>
      </c>
      <c r="H37" s="131">
        <f>SUM(B37:G37)</f>
        <v>515054</v>
      </c>
      <c r="I37" s="15" t="s">
        <v>0</v>
      </c>
      <c r="J37" s="19"/>
      <c r="K37" s="19"/>
      <c r="L37" s="19"/>
      <c r="M37" s="19"/>
      <c r="N37" s="19"/>
      <c r="O37" s="19"/>
    </row>
    <row r="38" spans="1:28">
      <c r="A38" s="53" t="s">
        <v>5</v>
      </c>
      <c r="B38" s="50">
        <v>76997</v>
      </c>
      <c r="C38" s="50">
        <v>19807</v>
      </c>
      <c r="D38" s="50">
        <v>90495</v>
      </c>
      <c r="E38" s="50">
        <v>35199</v>
      </c>
      <c r="F38" s="49">
        <f t="shared" ref="F38:G38" si="10">SUM(F41,F44)</f>
        <v>24451</v>
      </c>
      <c r="G38" s="49">
        <f t="shared" si="10"/>
        <v>19375</v>
      </c>
      <c r="H38" s="131">
        <f t="shared" ref="H38:H39" si="11">SUM(B38:G38)</f>
        <v>266324</v>
      </c>
      <c r="I38" s="108" t="s">
        <v>10</v>
      </c>
    </row>
    <row r="39" spans="1:28">
      <c r="A39" s="54" t="s">
        <v>7</v>
      </c>
      <c r="B39" s="51">
        <v>72382</v>
      </c>
      <c r="C39" s="51">
        <v>18994</v>
      </c>
      <c r="D39" s="51">
        <v>84880</v>
      </c>
      <c r="E39" s="51">
        <v>33123</v>
      </c>
      <c r="F39" s="49">
        <f t="shared" ref="F39:G39" si="12">SUM(F42,F45)</f>
        <v>22189</v>
      </c>
      <c r="G39" s="49">
        <f t="shared" si="12"/>
        <v>17162</v>
      </c>
      <c r="H39" s="131">
        <f t="shared" si="11"/>
        <v>248730</v>
      </c>
      <c r="I39" s="108" t="s">
        <v>11</v>
      </c>
    </row>
    <row r="40" spans="1:28">
      <c r="A40" s="47" t="s">
        <v>4</v>
      </c>
      <c r="B40" s="49" t="s">
        <v>32</v>
      </c>
      <c r="C40" s="49" t="s">
        <v>32</v>
      </c>
      <c r="D40" s="49" t="s">
        <v>32</v>
      </c>
      <c r="E40" s="49" t="s">
        <v>33</v>
      </c>
      <c r="F40" s="49">
        <f>SUM(F41:F42)</f>
        <v>10094</v>
      </c>
      <c r="G40" s="49">
        <f>SUM(G41:G42)</f>
        <v>10165</v>
      </c>
      <c r="H40" s="49" t="s">
        <v>33</v>
      </c>
      <c r="I40" s="15" t="s">
        <v>6</v>
      </c>
    </row>
    <row r="41" spans="1:28">
      <c r="A41" s="53" t="s">
        <v>5</v>
      </c>
      <c r="B41" s="55" t="s">
        <v>32</v>
      </c>
      <c r="C41" s="55" t="s">
        <v>32</v>
      </c>
      <c r="D41" s="55" t="s">
        <v>32</v>
      </c>
      <c r="E41" s="55" t="s">
        <v>33</v>
      </c>
      <c r="F41" s="55">
        <v>5455</v>
      </c>
      <c r="G41" s="55">
        <v>5774</v>
      </c>
      <c r="H41" s="55" t="s">
        <v>33</v>
      </c>
      <c r="I41" s="108" t="s">
        <v>10</v>
      </c>
    </row>
    <row r="42" spans="1:28">
      <c r="A42" s="54" t="s">
        <v>7</v>
      </c>
      <c r="B42" s="56" t="s">
        <v>32</v>
      </c>
      <c r="C42" s="56" t="s">
        <v>32</v>
      </c>
      <c r="D42" s="56" t="s">
        <v>32</v>
      </c>
      <c r="E42" s="56" t="s">
        <v>33</v>
      </c>
      <c r="F42" s="56">
        <v>4639</v>
      </c>
      <c r="G42" s="56">
        <v>4391</v>
      </c>
      <c r="H42" s="56" t="s">
        <v>33</v>
      </c>
      <c r="I42" s="108" t="s">
        <v>11</v>
      </c>
    </row>
    <row r="43" spans="1:28">
      <c r="A43" s="47" t="s">
        <v>8</v>
      </c>
      <c r="B43" s="49" t="s">
        <v>32</v>
      </c>
      <c r="C43" s="49" t="s">
        <v>32</v>
      </c>
      <c r="D43" s="49" t="s">
        <v>32</v>
      </c>
      <c r="E43" s="49" t="s">
        <v>33</v>
      </c>
      <c r="F43" s="49">
        <f>SUM(F44:F45)</f>
        <v>36546</v>
      </c>
      <c r="G43" s="49">
        <f>SUM(G44:G45)</f>
        <v>26372</v>
      </c>
      <c r="H43" s="49" t="s">
        <v>33</v>
      </c>
      <c r="I43" s="15" t="s">
        <v>9</v>
      </c>
    </row>
    <row r="44" spans="1:28">
      <c r="A44" s="53" t="s">
        <v>5</v>
      </c>
      <c r="B44" s="55" t="s">
        <v>32</v>
      </c>
      <c r="C44" s="55" t="s">
        <v>32</v>
      </c>
      <c r="D44" s="55" t="s">
        <v>32</v>
      </c>
      <c r="E44" s="55" t="s">
        <v>33</v>
      </c>
      <c r="F44" s="55">
        <v>18996</v>
      </c>
      <c r="G44" s="55">
        <v>13601</v>
      </c>
      <c r="H44" s="55" t="s">
        <v>33</v>
      </c>
      <c r="I44" s="108" t="s">
        <v>10</v>
      </c>
    </row>
    <row r="45" spans="1:28">
      <c r="A45" s="54" t="s">
        <v>7</v>
      </c>
      <c r="B45" s="56" t="s">
        <v>32</v>
      </c>
      <c r="C45" s="56" t="s">
        <v>32</v>
      </c>
      <c r="D45" s="56" t="s">
        <v>32</v>
      </c>
      <c r="E45" s="56" t="s">
        <v>33</v>
      </c>
      <c r="F45" s="56">
        <v>17550</v>
      </c>
      <c r="G45" s="56">
        <v>12771</v>
      </c>
      <c r="H45" s="56" t="s">
        <v>33</v>
      </c>
      <c r="I45" s="108" t="s">
        <v>11</v>
      </c>
    </row>
    <row r="46" spans="1:28" ht="15.75">
      <c r="A46" s="156" t="s">
        <v>380</v>
      </c>
      <c r="B46" s="13"/>
      <c r="C46" s="13"/>
      <c r="D46" s="13"/>
      <c r="E46" s="13"/>
      <c r="F46" s="13"/>
      <c r="G46" s="13"/>
      <c r="H46" s="13"/>
      <c r="I46" s="159" t="s">
        <v>381</v>
      </c>
    </row>
    <row r="47" spans="1:28">
      <c r="A47" s="47" t="s">
        <v>38</v>
      </c>
      <c r="B47" s="49">
        <f>SUM(B48:B49)</f>
        <v>154243</v>
      </c>
      <c r="C47" s="49">
        <f>SUM(C48:C49)</f>
        <v>38914</v>
      </c>
      <c r="D47" s="49">
        <f>SUM(D48:D49)</f>
        <v>184058</v>
      </c>
      <c r="E47" s="49">
        <f>SUM(E50,E53)</f>
        <v>78631</v>
      </c>
      <c r="F47" s="49">
        <f>SUM(F50,F53)</f>
        <v>45527</v>
      </c>
      <c r="G47" s="49">
        <f>SUM(G50,G53)</f>
        <v>34216</v>
      </c>
      <c r="H47" s="131">
        <f>SUM(B47:G47)</f>
        <v>535589</v>
      </c>
      <c r="I47" s="15" t="s">
        <v>0</v>
      </c>
      <c r="J47" s="376"/>
      <c r="AB47" s="328">
        <f>B48/B47</f>
        <v>0.51552420531239662</v>
      </c>
    </row>
    <row r="48" spans="1:28">
      <c r="A48" s="53" t="s">
        <v>5</v>
      </c>
      <c r="B48" s="50">
        <v>79516</v>
      </c>
      <c r="C48" s="50">
        <v>19953</v>
      </c>
      <c r="D48" s="50">
        <v>93484</v>
      </c>
      <c r="E48" s="49">
        <f t="shared" ref="E48" si="13">SUM(E51,E54)</f>
        <v>40998</v>
      </c>
      <c r="F48" s="49">
        <f t="shared" ref="F48:G49" si="14">SUM(F51,F54)</f>
        <v>23912</v>
      </c>
      <c r="G48" s="49">
        <f t="shared" si="14"/>
        <v>18111</v>
      </c>
      <c r="H48" s="131">
        <f t="shared" ref="H48:H49" si="15">SUM(B48:G48)</f>
        <v>275974</v>
      </c>
      <c r="I48" s="108" t="s">
        <v>10</v>
      </c>
      <c r="AB48" s="376">
        <f>B57*AB47</f>
        <v>80420.22945611793</v>
      </c>
    </row>
    <row r="49" spans="1:30">
      <c r="A49" s="54" t="s">
        <v>7</v>
      </c>
      <c r="B49" s="51">
        <v>74727</v>
      </c>
      <c r="C49" s="51">
        <v>18961</v>
      </c>
      <c r="D49" s="51">
        <v>90574</v>
      </c>
      <c r="E49" s="49">
        <f t="shared" ref="E49" si="16">SUM(E52,E55)</f>
        <v>37633</v>
      </c>
      <c r="F49" s="49">
        <f t="shared" si="14"/>
        <v>21615</v>
      </c>
      <c r="G49" s="49">
        <f t="shared" si="14"/>
        <v>16105</v>
      </c>
      <c r="H49" s="131">
        <f t="shared" si="15"/>
        <v>259615</v>
      </c>
      <c r="I49" s="108" t="s">
        <v>11</v>
      </c>
      <c r="AA49" s="328"/>
      <c r="AB49" s="376">
        <f>B57-AB48</f>
        <v>75576.77054388207</v>
      </c>
    </row>
    <row r="50" spans="1:30">
      <c r="A50" s="47" t="s">
        <v>4</v>
      </c>
      <c r="B50" s="49" t="s">
        <v>32</v>
      </c>
      <c r="C50" s="49" t="s">
        <v>32</v>
      </c>
      <c r="D50" s="49" t="s">
        <v>32</v>
      </c>
      <c r="E50" s="49">
        <f>SUM(E51:E52)</f>
        <v>62548</v>
      </c>
      <c r="F50" s="49">
        <f>SUM(F51:F52)</f>
        <v>10308</v>
      </c>
      <c r="G50" s="49">
        <f>SUM(G51:G52)</f>
        <v>9506</v>
      </c>
      <c r="H50" s="49" t="s">
        <v>32</v>
      </c>
      <c r="I50" s="15" t="s">
        <v>6</v>
      </c>
    </row>
    <row r="51" spans="1:30">
      <c r="A51" s="53" t="s">
        <v>5</v>
      </c>
      <c r="B51" s="55" t="s">
        <v>32</v>
      </c>
      <c r="C51" s="55" t="s">
        <v>32</v>
      </c>
      <c r="D51" s="55" t="s">
        <v>32</v>
      </c>
      <c r="E51" s="55">
        <v>32435</v>
      </c>
      <c r="F51" s="55">
        <v>5615</v>
      </c>
      <c r="G51" s="55">
        <v>5370</v>
      </c>
      <c r="H51" s="55" t="s">
        <v>32</v>
      </c>
      <c r="I51" s="108" t="s">
        <v>10</v>
      </c>
    </row>
    <row r="52" spans="1:30">
      <c r="A52" s="54" t="s">
        <v>7</v>
      </c>
      <c r="B52" s="56" t="s">
        <v>32</v>
      </c>
      <c r="C52" s="56" t="s">
        <v>32</v>
      </c>
      <c r="D52" s="56" t="s">
        <v>32</v>
      </c>
      <c r="E52" s="56">
        <v>30113</v>
      </c>
      <c r="F52" s="56">
        <v>4693</v>
      </c>
      <c r="G52" s="56">
        <v>4136</v>
      </c>
      <c r="H52" s="56" t="s">
        <v>32</v>
      </c>
      <c r="I52" s="108" t="s">
        <v>11</v>
      </c>
    </row>
    <row r="53" spans="1:30">
      <c r="A53" s="47" t="s">
        <v>8</v>
      </c>
      <c r="B53" s="49" t="s">
        <v>32</v>
      </c>
      <c r="C53" s="49" t="s">
        <v>32</v>
      </c>
      <c r="D53" s="49" t="s">
        <v>32</v>
      </c>
      <c r="E53" s="49">
        <f>SUM(E54:E55)</f>
        <v>16083</v>
      </c>
      <c r="F53" s="49">
        <f>SUM(F54:F55)</f>
        <v>35219</v>
      </c>
      <c r="G53" s="49">
        <f>SUM(G54:G55)</f>
        <v>24710</v>
      </c>
      <c r="H53" s="49" t="s">
        <v>32</v>
      </c>
      <c r="I53" s="15" t="s">
        <v>9</v>
      </c>
      <c r="AC53" s="2" t="s">
        <v>482</v>
      </c>
    </row>
    <row r="54" spans="1:30">
      <c r="A54" s="53" t="s">
        <v>5</v>
      </c>
      <c r="B54" s="55" t="s">
        <v>32</v>
      </c>
      <c r="C54" s="55" t="s">
        <v>32</v>
      </c>
      <c r="D54" s="55" t="s">
        <v>32</v>
      </c>
      <c r="E54" s="55">
        <v>8563</v>
      </c>
      <c r="F54" s="55">
        <v>18297</v>
      </c>
      <c r="G54" s="55">
        <v>12741</v>
      </c>
      <c r="H54" s="55" t="s">
        <v>32</v>
      </c>
      <c r="I54" s="108" t="s">
        <v>10</v>
      </c>
      <c r="AB54" s="2" t="s">
        <v>470</v>
      </c>
      <c r="AC54" s="328">
        <f>D48/D47</f>
        <v>0.5079051168653359</v>
      </c>
      <c r="AD54" s="376">
        <f>AC54*D57</f>
        <v>93642.466396461983</v>
      </c>
    </row>
    <row r="55" spans="1:30">
      <c r="A55" s="54" t="s">
        <v>7</v>
      </c>
      <c r="B55" s="56" t="s">
        <v>32</v>
      </c>
      <c r="C55" s="56" t="s">
        <v>32</v>
      </c>
      <c r="D55" s="56" t="s">
        <v>32</v>
      </c>
      <c r="E55" s="56">
        <v>7520</v>
      </c>
      <c r="F55" s="56">
        <v>16922</v>
      </c>
      <c r="G55" s="56">
        <v>11969</v>
      </c>
      <c r="H55" s="56" t="s">
        <v>32</v>
      </c>
      <c r="I55" s="108" t="s">
        <v>11</v>
      </c>
      <c r="AB55" s="2" t="s">
        <v>471</v>
      </c>
      <c r="AC55" s="328">
        <f>D49/D47</f>
        <v>0.4920948831346641</v>
      </c>
      <c r="AD55" s="376">
        <f>AC55*D57</f>
        <v>90727.533603538017</v>
      </c>
    </row>
    <row r="56" spans="1:30" ht="15.75">
      <c r="A56" s="156" t="s">
        <v>466</v>
      </c>
      <c r="B56" s="13"/>
      <c r="C56" s="13"/>
      <c r="D56" s="13"/>
      <c r="E56" s="13"/>
      <c r="F56" s="13"/>
      <c r="G56" s="13"/>
      <c r="H56" s="13"/>
      <c r="I56" s="159" t="s">
        <v>467</v>
      </c>
      <c r="AB56" s="376"/>
    </row>
    <row r="57" spans="1:30">
      <c r="A57" s="47" t="s">
        <v>38</v>
      </c>
      <c r="B57" s="319">
        <v>155997</v>
      </c>
      <c r="C57" s="319">
        <v>38914</v>
      </c>
      <c r="D57" s="319">
        <v>184370</v>
      </c>
      <c r="E57" s="49">
        <f>SUM(E60,E63)</f>
        <v>87266</v>
      </c>
      <c r="F57" s="49">
        <f>SUM(F60,F63)</f>
        <v>42411</v>
      </c>
      <c r="G57" s="49">
        <f>SUM(G60,G63)</f>
        <v>33932</v>
      </c>
      <c r="H57" s="131">
        <f>SUM(B57:G57)</f>
        <v>542890</v>
      </c>
      <c r="I57" s="15" t="s">
        <v>0</v>
      </c>
    </row>
    <row r="58" spans="1:30">
      <c r="A58" s="53" t="s">
        <v>5</v>
      </c>
      <c r="B58" s="465">
        <v>80420</v>
      </c>
      <c r="C58" s="465">
        <v>19953</v>
      </c>
      <c r="D58" s="465">
        <v>93642</v>
      </c>
      <c r="E58" s="49">
        <f t="shared" ref="E58" si="17">SUM(E61,E64)</f>
        <v>44709</v>
      </c>
      <c r="F58" s="49">
        <f t="shared" ref="F58:G58" si="18">SUM(F61,F64)</f>
        <v>22087</v>
      </c>
      <c r="G58" s="49">
        <f t="shared" si="18"/>
        <v>18136</v>
      </c>
      <c r="H58" s="131">
        <f t="shared" ref="H58:H59" si="19">SUM(B58:G58)</f>
        <v>278947</v>
      </c>
      <c r="I58" s="108" t="s">
        <v>10</v>
      </c>
    </row>
    <row r="59" spans="1:30">
      <c r="A59" s="54" t="s">
        <v>7</v>
      </c>
      <c r="B59" s="466">
        <v>75577</v>
      </c>
      <c r="C59" s="466">
        <v>18961</v>
      </c>
      <c r="D59" s="466">
        <v>90727.533603538017</v>
      </c>
      <c r="E59" s="49">
        <f t="shared" ref="E59" si="20">SUM(E62,E65)</f>
        <v>42557</v>
      </c>
      <c r="F59" s="49">
        <f t="shared" ref="F59:G59" si="21">SUM(F62,F65)</f>
        <v>20324</v>
      </c>
      <c r="G59" s="49">
        <f t="shared" si="21"/>
        <v>15796</v>
      </c>
      <c r="H59" s="131">
        <f t="shared" si="19"/>
        <v>263942.533603538</v>
      </c>
      <c r="I59" s="108" t="s">
        <v>11</v>
      </c>
    </row>
    <row r="60" spans="1:30">
      <c r="A60" s="47" t="s">
        <v>4</v>
      </c>
      <c r="B60" s="49" t="s">
        <v>32</v>
      </c>
      <c r="C60" s="49" t="s">
        <v>32</v>
      </c>
      <c r="D60" s="49" t="s">
        <v>32</v>
      </c>
      <c r="E60" s="49">
        <f>SUM(E61:E62)</f>
        <v>71954</v>
      </c>
      <c r="F60" s="49">
        <f>SUM(F61:F62)</f>
        <v>9006</v>
      </c>
      <c r="G60" s="49">
        <f>SUM(G61:G62)</f>
        <v>9433</v>
      </c>
      <c r="H60" s="49" t="s">
        <v>32</v>
      </c>
      <c r="I60" s="15" t="s">
        <v>6</v>
      </c>
    </row>
    <row r="61" spans="1:30">
      <c r="A61" s="53" t="s">
        <v>5</v>
      </c>
      <c r="B61" s="55" t="s">
        <v>32</v>
      </c>
      <c r="C61" s="55" t="s">
        <v>32</v>
      </c>
      <c r="D61" s="55" t="s">
        <v>32</v>
      </c>
      <c r="E61" s="55">
        <v>36471</v>
      </c>
      <c r="F61" s="55">
        <v>4884</v>
      </c>
      <c r="G61" s="55">
        <v>5210</v>
      </c>
      <c r="H61" s="55" t="s">
        <v>32</v>
      </c>
      <c r="I61" s="108" t="s">
        <v>10</v>
      </c>
    </row>
    <row r="62" spans="1:30">
      <c r="A62" s="54" t="s">
        <v>7</v>
      </c>
      <c r="B62" s="56" t="s">
        <v>32</v>
      </c>
      <c r="C62" s="56" t="s">
        <v>32</v>
      </c>
      <c r="D62" s="56" t="s">
        <v>32</v>
      </c>
      <c r="E62" s="56">
        <v>35483</v>
      </c>
      <c r="F62" s="56">
        <v>4122</v>
      </c>
      <c r="G62" s="56">
        <v>4223</v>
      </c>
      <c r="H62" s="56" t="s">
        <v>32</v>
      </c>
      <c r="I62" s="108" t="s">
        <v>11</v>
      </c>
    </row>
    <row r="63" spans="1:30">
      <c r="A63" s="47" t="s">
        <v>8</v>
      </c>
      <c r="B63" s="49" t="s">
        <v>32</v>
      </c>
      <c r="C63" s="49" t="s">
        <v>32</v>
      </c>
      <c r="D63" s="49" t="s">
        <v>32</v>
      </c>
      <c r="E63" s="49">
        <f>SUM(E64:E65)</f>
        <v>15312</v>
      </c>
      <c r="F63" s="49">
        <f>SUM(F64:F65)</f>
        <v>33405</v>
      </c>
      <c r="G63" s="49">
        <f>SUM(G64:G65)</f>
        <v>24499</v>
      </c>
      <c r="H63" s="49" t="s">
        <v>32</v>
      </c>
      <c r="I63" s="15" t="s">
        <v>9</v>
      </c>
    </row>
    <row r="64" spans="1:30">
      <c r="A64" s="53" t="s">
        <v>5</v>
      </c>
      <c r="B64" s="55" t="s">
        <v>32</v>
      </c>
      <c r="C64" s="55" t="s">
        <v>32</v>
      </c>
      <c r="D64" s="55" t="s">
        <v>32</v>
      </c>
      <c r="E64" s="55">
        <v>8238</v>
      </c>
      <c r="F64" s="55">
        <v>17203</v>
      </c>
      <c r="G64" s="55">
        <v>12926</v>
      </c>
      <c r="H64" s="55" t="s">
        <v>32</v>
      </c>
      <c r="I64" s="108" t="s">
        <v>10</v>
      </c>
    </row>
    <row r="65" spans="1:12" ht="15.75" thickBot="1">
      <c r="A65" s="57" t="s">
        <v>7</v>
      </c>
      <c r="B65" s="58" t="s">
        <v>32</v>
      </c>
      <c r="C65" s="58" t="s">
        <v>32</v>
      </c>
      <c r="D65" s="58" t="s">
        <v>32</v>
      </c>
      <c r="E65" s="58">
        <v>7074</v>
      </c>
      <c r="F65" s="58">
        <v>16202</v>
      </c>
      <c r="G65" s="58">
        <f>11573</f>
        <v>11573</v>
      </c>
      <c r="H65" s="58" t="s">
        <v>32</v>
      </c>
      <c r="I65" s="109" t="s">
        <v>11</v>
      </c>
    </row>
    <row r="66" spans="1:12" ht="15.75" thickTop="1">
      <c r="A66" s="186" t="s">
        <v>45</v>
      </c>
      <c r="I66" s="185" t="s">
        <v>174</v>
      </c>
    </row>
    <row r="67" spans="1:12">
      <c r="A67" s="186" t="s">
        <v>345</v>
      </c>
    </row>
    <row r="68" spans="1:12" ht="18">
      <c r="A68" s="467" t="s">
        <v>473</v>
      </c>
    </row>
    <row r="69" spans="1:12" s="3" customFormat="1" ht="19.5">
      <c r="A69" s="467" t="s">
        <v>480</v>
      </c>
      <c r="B69" s="1"/>
      <c r="C69" s="1"/>
      <c r="D69" s="1"/>
      <c r="E69" s="1"/>
      <c r="F69" s="1"/>
      <c r="G69" s="1"/>
      <c r="H69" s="1"/>
      <c r="I69" s="1"/>
      <c r="K69" s="189"/>
      <c r="L69" s="189"/>
    </row>
    <row r="70" spans="1:12" s="6" customFormat="1" ht="18">
      <c r="A70" s="467" t="s">
        <v>481</v>
      </c>
      <c r="B70" s="88"/>
      <c r="C70" s="88"/>
      <c r="D70" s="88"/>
      <c r="E70" s="88"/>
      <c r="F70" s="88"/>
      <c r="G70" s="88"/>
      <c r="H70" s="88"/>
      <c r="I70" s="88"/>
    </row>
    <row r="85" spans="1:12">
      <c r="B85" s="186"/>
      <c r="H85" s="185"/>
    </row>
    <row r="87" spans="1:12" ht="15.75">
      <c r="B87" s="89"/>
      <c r="C87" s="89"/>
      <c r="D87" s="89"/>
      <c r="E87" s="89"/>
      <c r="F87" s="89"/>
      <c r="G87" s="89"/>
      <c r="H87" s="89"/>
      <c r="I87" s="89"/>
    </row>
    <row r="88" spans="1:12" ht="15.75">
      <c r="B88" s="90"/>
      <c r="C88" s="90"/>
      <c r="D88" s="90"/>
      <c r="E88" s="90"/>
      <c r="F88" s="90"/>
      <c r="G88" s="90"/>
      <c r="H88" s="90"/>
      <c r="I88" s="90"/>
    </row>
    <row r="89" spans="1:12" s="3" customFormat="1" ht="30" customHeight="1">
      <c r="A89" s="1"/>
      <c r="B89" s="1"/>
      <c r="C89" s="1"/>
      <c r="D89" s="1"/>
      <c r="E89" s="1"/>
      <c r="F89" s="1"/>
      <c r="G89" s="1"/>
      <c r="H89" s="1"/>
      <c r="I89" s="1"/>
      <c r="K89" s="189"/>
      <c r="L89" s="189"/>
    </row>
    <row r="90" spans="1:12" s="6" customFormat="1" ht="30" customHeight="1">
      <c r="A90" s="192"/>
      <c r="B90" s="88"/>
      <c r="C90" s="88"/>
      <c r="D90" s="88"/>
      <c r="E90" s="88"/>
      <c r="F90" s="88"/>
      <c r="G90" s="88"/>
      <c r="H90" s="88"/>
      <c r="I90" s="88"/>
    </row>
    <row r="107" spans="2:8">
      <c r="B107" s="186"/>
      <c r="H107" s="185"/>
    </row>
  </sheetData>
  <mergeCells count="4">
    <mergeCell ref="A4:A5"/>
    <mergeCell ref="I4:I5"/>
    <mergeCell ref="H4:H5"/>
    <mergeCell ref="J6:P6"/>
  </mergeCells>
  <printOptions horizontalCentered="1" verticalCentered="1"/>
  <pageMargins left="0.196850393700787" right="0.44685039399999998" top="0.196850393700787" bottom="0.196850393700787" header="0.511811023622047" footer="0.511811023622047"/>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rightToLeft="1" view="pageBreakPreview" topLeftCell="A34" zoomScaleNormal="100" zoomScaleSheetLayoutView="100" workbookViewId="0">
      <selection activeCell="H57" sqref="H57"/>
    </sheetView>
  </sheetViews>
  <sheetFormatPr defaultColWidth="9.140625" defaultRowHeight="15"/>
  <cols>
    <col min="1" max="1" width="13.28515625" style="2" customWidth="1"/>
    <col min="2" max="7" width="9.7109375" style="2" customWidth="1"/>
    <col min="8" max="8" width="12.7109375" style="2" customWidth="1"/>
    <col min="9" max="9" width="16.7109375" style="2" customWidth="1"/>
    <col min="10" max="10" width="22.42578125" style="2" hidden="1" customWidth="1"/>
    <col min="11" max="11" width="11.5703125" style="2" hidden="1" customWidth="1"/>
    <col min="12" max="12" width="9.5703125" style="2" hidden="1" customWidth="1"/>
    <col min="13" max="13" width="13.28515625" style="2" hidden="1" customWidth="1"/>
    <col min="14" max="14" width="9.5703125" style="2" hidden="1" customWidth="1"/>
    <col min="15" max="17" width="12.7109375" style="2" hidden="1" customWidth="1"/>
    <col min="18" max="18" width="12.5703125" style="2" hidden="1" customWidth="1"/>
    <col min="19" max="22" width="0" style="2" hidden="1" customWidth="1"/>
    <col min="23" max="23" width="4" style="2" customWidth="1"/>
    <col min="24" max="24" width="12.5703125" style="2" bestFit="1" customWidth="1"/>
    <col min="25" max="25" width="11.5703125" style="2" bestFit="1" customWidth="1"/>
    <col min="26" max="26" width="9" style="2" bestFit="1" customWidth="1"/>
    <col min="27" max="16384" width="9.140625" style="2"/>
  </cols>
  <sheetData>
    <row r="1" spans="1:23" s="3" customFormat="1" ht="18">
      <c r="A1" s="1" t="s">
        <v>264</v>
      </c>
      <c r="B1" s="1"/>
      <c r="C1" s="1"/>
      <c r="D1" s="1"/>
      <c r="E1" s="1"/>
      <c r="F1" s="1"/>
      <c r="G1" s="1"/>
      <c r="H1" s="1"/>
      <c r="I1" s="1"/>
    </row>
    <row r="2" spans="1:23" s="6" customFormat="1" ht="18">
      <c r="A2" s="192" t="s">
        <v>265</v>
      </c>
      <c r="B2" s="88"/>
      <c r="C2" s="88"/>
      <c r="D2" s="88"/>
      <c r="E2" s="88"/>
      <c r="F2" s="88"/>
      <c r="G2" s="88"/>
      <c r="H2" s="88"/>
      <c r="I2" s="88"/>
    </row>
    <row r="3" spans="1:23" s="6" customFormat="1" ht="18.75">
      <c r="A3" s="17" t="s">
        <v>34</v>
      </c>
      <c r="B3" s="43"/>
      <c r="C3" s="44"/>
      <c r="D3" s="44"/>
      <c r="E3" s="43"/>
      <c r="F3" s="36"/>
      <c r="G3" s="36"/>
      <c r="H3" s="36"/>
      <c r="I3" s="48" t="s">
        <v>35</v>
      </c>
      <c r="J3" s="2" t="s">
        <v>375</v>
      </c>
      <c r="K3" s="2" t="s">
        <v>405</v>
      </c>
      <c r="L3" s="16" t="s">
        <v>404</v>
      </c>
      <c r="M3" s="2"/>
    </row>
    <row r="4" spans="1:23" ht="24" customHeight="1">
      <c r="A4" s="496" t="s">
        <v>14</v>
      </c>
      <c r="B4" s="187" t="s">
        <v>344</v>
      </c>
      <c r="C4" s="187" t="s">
        <v>43</v>
      </c>
      <c r="D4" s="187" t="s">
        <v>42</v>
      </c>
      <c r="E4" s="187" t="s">
        <v>41</v>
      </c>
      <c r="F4" s="187" t="s">
        <v>40</v>
      </c>
      <c r="G4" s="187" t="s">
        <v>370</v>
      </c>
      <c r="H4" s="497" t="s">
        <v>275</v>
      </c>
      <c r="I4" s="495" t="s">
        <v>15</v>
      </c>
      <c r="J4" s="2" t="s">
        <v>235</v>
      </c>
      <c r="K4" s="327">
        <v>681.3</v>
      </c>
      <c r="L4" s="2">
        <v>3.3</v>
      </c>
      <c r="M4" s="371">
        <v>3.3</v>
      </c>
    </row>
    <row r="5" spans="1:23" ht="24" customHeight="1">
      <c r="A5" s="496"/>
      <c r="B5" s="188" t="s">
        <v>342</v>
      </c>
      <c r="C5" s="188" t="s">
        <v>16</v>
      </c>
      <c r="D5" s="188" t="s">
        <v>37</v>
      </c>
      <c r="E5" s="188" t="s">
        <v>17</v>
      </c>
      <c r="F5" s="188" t="s">
        <v>18</v>
      </c>
      <c r="G5" s="188" t="s">
        <v>369</v>
      </c>
      <c r="H5" s="497"/>
      <c r="I5" s="495"/>
      <c r="J5" s="2" t="s">
        <v>339</v>
      </c>
      <c r="K5" s="327">
        <v>779.6</v>
      </c>
      <c r="L5" s="2">
        <v>-1.1000000000000001</v>
      </c>
      <c r="M5" s="371">
        <v>-1.1000000000000001</v>
      </c>
      <c r="U5" s="20"/>
      <c r="V5" s="20"/>
    </row>
    <row r="6" spans="1:23" ht="15.75" hidden="1">
      <c r="A6" s="12" t="s">
        <v>235</v>
      </c>
      <c r="B6" s="13"/>
      <c r="C6" s="13"/>
      <c r="D6" s="436"/>
      <c r="E6" s="13"/>
      <c r="F6" s="13"/>
      <c r="G6" s="13"/>
      <c r="H6" s="436"/>
      <c r="I6" s="14" t="s">
        <v>234</v>
      </c>
      <c r="J6" s="2" t="s">
        <v>346</v>
      </c>
      <c r="K6" s="327">
        <v>833.8</v>
      </c>
      <c r="L6" s="2">
        <v>6.9</v>
      </c>
      <c r="M6" s="371">
        <v>6.9</v>
      </c>
      <c r="T6" s="20"/>
      <c r="U6" s="20"/>
      <c r="V6" s="20"/>
    </row>
    <row r="7" spans="1:23" hidden="1">
      <c r="A7" s="47" t="s">
        <v>38</v>
      </c>
      <c r="B7" s="131">
        <f>SUM('T01'!B7,'T02'!B7)</f>
        <v>156612</v>
      </c>
      <c r="C7" s="131">
        <f>SUM('T01'!C7,'T02'!C7)</f>
        <v>35423</v>
      </c>
      <c r="D7" s="131">
        <f>SUM('T01'!D7,'T02'!D7)</f>
        <v>306426</v>
      </c>
      <c r="E7" s="131">
        <f>SUM('T01'!E7,'T02'!E7)</f>
        <v>52664</v>
      </c>
      <c r="F7" s="131">
        <f>SUM('T01'!F7,'T02'!F7)</f>
        <v>48680</v>
      </c>
      <c r="G7" s="131">
        <f>SUM('T01'!G7,'T02'!G7)</f>
        <v>82415</v>
      </c>
      <c r="H7" s="131">
        <f>SUM(B7:G7)</f>
        <v>682220</v>
      </c>
      <c r="I7" s="15" t="s">
        <v>0</v>
      </c>
      <c r="J7" s="2" t="s">
        <v>372</v>
      </c>
      <c r="K7" s="327">
        <v>824.3</v>
      </c>
      <c r="L7" s="16">
        <v>14.4</v>
      </c>
      <c r="M7" s="371">
        <v>14.4</v>
      </c>
      <c r="T7" s="20"/>
      <c r="U7" s="20"/>
      <c r="V7" s="20"/>
    </row>
    <row r="8" spans="1:23" hidden="1">
      <c r="A8" s="53" t="s">
        <v>5</v>
      </c>
      <c r="B8" s="49">
        <f>SUM('T01'!B8,'T02'!B8)</f>
        <v>80212</v>
      </c>
      <c r="C8" s="49">
        <f>SUM('T01'!C8,'T02'!C8)</f>
        <v>18068</v>
      </c>
      <c r="D8" s="49">
        <f>SUM('T01'!D8,'T02'!D8)</f>
        <v>136798</v>
      </c>
      <c r="E8" s="49">
        <f>SUM('T01'!E8,'T02'!E8)</f>
        <v>27114</v>
      </c>
      <c r="F8" s="49">
        <f>SUM('T01'!F8,'T02'!F8)</f>
        <v>24922</v>
      </c>
      <c r="G8" s="49">
        <f>SUM('T01'!G8,'T02'!G8)</f>
        <v>41801</v>
      </c>
      <c r="H8" s="49">
        <f>SUM(B8:G8)</f>
        <v>328915</v>
      </c>
      <c r="I8" s="108" t="s">
        <v>10</v>
      </c>
      <c r="J8" s="16" t="s">
        <v>380</v>
      </c>
      <c r="K8" s="371">
        <v>851.4</v>
      </c>
      <c r="L8" s="16">
        <v>9.6999999999999993</v>
      </c>
      <c r="M8" s="371">
        <v>9.6999999999999993</v>
      </c>
      <c r="T8" s="20"/>
      <c r="U8" s="20"/>
      <c r="V8" s="20"/>
    </row>
    <row r="9" spans="1:23" hidden="1">
      <c r="A9" s="54" t="s">
        <v>7</v>
      </c>
      <c r="B9" s="49">
        <f>SUM('T01'!B9,'T02'!B9)</f>
        <v>76400</v>
      </c>
      <c r="C9" s="49">
        <f>SUM('T01'!C9,'T02'!C9)</f>
        <v>17355</v>
      </c>
      <c r="D9" s="49">
        <f>SUM('T01'!D9,'T02'!D9)</f>
        <v>169628</v>
      </c>
      <c r="E9" s="49">
        <f>SUM('T01'!E9,'T02'!E9)</f>
        <v>25550</v>
      </c>
      <c r="F9" s="49">
        <f>SUM('T01'!F9,'T02'!F9)</f>
        <v>23758</v>
      </c>
      <c r="G9" s="49">
        <f>SUM('T01'!G9,'T02'!G9)</f>
        <v>40614</v>
      </c>
      <c r="H9" s="49">
        <f>SUM(B9:G9)</f>
        <v>353305</v>
      </c>
      <c r="I9" s="108" t="s">
        <v>11</v>
      </c>
      <c r="J9" s="376"/>
      <c r="T9" s="20"/>
      <c r="U9" s="20"/>
      <c r="V9" s="20"/>
      <c r="W9" s="328"/>
    </row>
    <row r="10" spans="1:23" hidden="1">
      <c r="A10" s="47" t="s">
        <v>4</v>
      </c>
      <c r="B10" s="49">
        <f>SUM('T01'!B10,'T02'!B10)</f>
        <v>53611</v>
      </c>
      <c r="C10" s="49" t="s">
        <v>32</v>
      </c>
      <c r="D10" s="49" t="s">
        <v>32</v>
      </c>
      <c r="E10" s="49" t="s">
        <v>32</v>
      </c>
      <c r="F10" s="49">
        <f>SUM('T01'!F10,'T02'!F10)</f>
        <v>16030</v>
      </c>
      <c r="G10" s="49">
        <f>SUM('T01'!G10,'T02'!G10)</f>
        <v>52763</v>
      </c>
      <c r="H10" s="49" t="s">
        <v>32</v>
      </c>
      <c r="I10" s="15" t="s">
        <v>6</v>
      </c>
    </row>
    <row r="11" spans="1:23" hidden="1">
      <c r="A11" s="53" t="s">
        <v>5</v>
      </c>
      <c r="B11" s="204">
        <f>SUM('T01'!B11,'T02'!B11)</f>
        <v>27016</v>
      </c>
      <c r="C11" s="55" t="s">
        <v>32</v>
      </c>
      <c r="D11" s="55" t="s">
        <v>32</v>
      </c>
      <c r="E11" s="204" t="s">
        <v>32</v>
      </c>
      <c r="F11" s="204">
        <f>SUM('T01'!F11,'T02'!F11)</f>
        <v>8062</v>
      </c>
      <c r="G11" s="204">
        <f>SUM('T01'!G11,'T02'!G11)</f>
        <v>26468</v>
      </c>
      <c r="H11" s="55" t="s">
        <v>32</v>
      </c>
      <c r="I11" s="108" t="s">
        <v>10</v>
      </c>
      <c r="J11" s="376"/>
    </row>
    <row r="12" spans="1:23" hidden="1">
      <c r="A12" s="54" t="s">
        <v>7</v>
      </c>
      <c r="B12" s="204">
        <f>SUM('T01'!B12,'T02'!B12)</f>
        <v>26595</v>
      </c>
      <c r="C12" s="56" t="s">
        <v>32</v>
      </c>
      <c r="D12" s="56" t="s">
        <v>32</v>
      </c>
      <c r="E12" s="204" t="s">
        <v>32</v>
      </c>
      <c r="F12" s="204">
        <f>SUM('T01'!F12,'T02'!F12)</f>
        <v>7968</v>
      </c>
      <c r="G12" s="204">
        <f>SUM('T01'!G12,'T02'!G12)</f>
        <v>26295</v>
      </c>
      <c r="H12" s="56" t="s">
        <v>32</v>
      </c>
      <c r="I12" s="108" t="s">
        <v>11</v>
      </c>
    </row>
    <row r="13" spans="1:23" hidden="1">
      <c r="A13" s="47" t="s">
        <v>8</v>
      </c>
      <c r="B13" s="49">
        <f>SUM('T01'!B13,'T02'!B13)</f>
        <v>103001</v>
      </c>
      <c r="C13" s="49" t="s">
        <v>32</v>
      </c>
      <c r="D13" s="49" t="s">
        <v>32</v>
      </c>
      <c r="E13" s="49" t="s">
        <v>32</v>
      </c>
      <c r="F13" s="49">
        <f>SUM('T01'!F13,'T02'!F13)</f>
        <v>32650</v>
      </c>
      <c r="G13" s="49">
        <f>SUM('T01'!G13,'T02'!G13)</f>
        <v>29652</v>
      </c>
      <c r="H13" s="49" t="s">
        <v>32</v>
      </c>
      <c r="I13" s="15" t="s">
        <v>9</v>
      </c>
    </row>
    <row r="14" spans="1:23" hidden="1">
      <c r="A14" s="53" t="s">
        <v>5</v>
      </c>
      <c r="B14" s="204">
        <f>SUM('T01'!B14,'T02'!B14)</f>
        <v>53196</v>
      </c>
      <c r="C14" s="55" t="s">
        <v>32</v>
      </c>
      <c r="D14" s="55" t="s">
        <v>32</v>
      </c>
      <c r="E14" s="204" t="s">
        <v>32</v>
      </c>
      <c r="F14" s="204">
        <f>SUM('T01'!F14,'T02'!F14)</f>
        <v>16860</v>
      </c>
      <c r="G14" s="204">
        <f>SUM('T01'!G14,'T02'!G14)</f>
        <v>15333</v>
      </c>
      <c r="H14" s="55" t="s">
        <v>32</v>
      </c>
      <c r="I14" s="108" t="s">
        <v>10</v>
      </c>
    </row>
    <row r="15" spans="1:23" hidden="1">
      <c r="A15" s="54" t="s">
        <v>7</v>
      </c>
      <c r="B15" s="204">
        <f>SUM('T01'!B15,'T02'!B15)</f>
        <v>49805</v>
      </c>
      <c r="C15" s="56" t="s">
        <v>32</v>
      </c>
      <c r="D15" s="56" t="s">
        <v>32</v>
      </c>
      <c r="E15" s="204" t="s">
        <v>32</v>
      </c>
      <c r="F15" s="204">
        <f>SUM('T01'!F15,'T02'!F15)</f>
        <v>15790</v>
      </c>
      <c r="G15" s="204">
        <f>SUM('T01'!G15,'T02'!G15)</f>
        <v>14319</v>
      </c>
      <c r="H15" s="56" t="s">
        <v>32</v>
      </c>
      <c r="I15" s="108" t="s">
        <v>11</v>
      </c>
    </row>
    <row r="16" spans="1:23" ht="15.75">
      <c r="A16" s="12" t="s">
        <v>339</v>
      </c>
      <c r="B16" s="480">
        <f>B17/1000</f>
        <v>168.44399999999999</v>
      </c>
      <c r="C16" s="480">
        <f t="shared" ref="C16:H16" si="0">C17/1000</f>
        <v>36.979999999999997</v>
      </c>
      <c r="D16" s="480">
        <f t="shared" si="0"/>
        <v>373.53399999999999</v>
      </c>
      <c r="E16" s="480">
        <f t="shared" si="0"/>
        <v>85.759</v>
      </c>
      <c r="F16" s="480">
        <f t="shared" si="0"/>
        <v>53.469000000000001</v>
      </c>
      <c r="G16" s="480">
        <f t="shared" si="0"/>
        <v>81.960999999999999</v>
      </c>
      <c r="H16" s="480">
        <f t="shared" si="0"/>
        <v>800.14700000000005</v>
      </c>
      <c r="I16" s="14" t="s">
        <v>340</v>
      </c>
      <c r="J16" s="2" t="s">
        <v>375</v>
      </c>
      <c r="K16" s="2" t="s">
        <v>376</v>
      </c>
      <c r="L16" s="16" t="s">
        <v>29</v>
      </c>
      <c r="M16" s="16" t="s">
        <v>30</v>
      </c>
    </row>
    <row r="17" spans="1:13">
      <c r="A17" s="47" t="s">
        <v>38</v>
      </c>
      <c r="B17" s="49">
        <f>SUM('T01'!B17,'T02'!B17)</f>
        <v>168444</v>
      </c>
      <c r="C17" s="49">
        <f>SUM('T01'!C17,'T02'!C17)</f>
        <v>36980</v>
      </c>
      <c r="D17" s="49">
        <f>SUM('T01'!D17,'T02'!D17)</f>
        <v>373534</v>
      </c>
      <c r="E17" s="49">
        <f>SUM('T01'!E17,'T02'!E17)</f>
        <v>85759</v>
      </c>
      <c r="F17" s="49">
        <f>SUM('T01'!F17,'T02'!F17)</f>
        <v>53469</v>
      </c>
      <c r="G17" s="49">
        <f>SUM('T01'!G17,'T02'!G17)</f>
        <v>81961</v>
      </c>
      <c r="H17" s="49">
        <f>SUM(B17:G17)</f>
        <v>800147</v>
      </c>
      <c r="I17" s="15" t="s">
        <v>0</v>
      </c>
      <c r="J17" s="2" t="s">
        <v>235</v>
      </c>
      <c r="K17" s="20">
        <v>9.6999999999999993</v>
      </c>
      <c r="L17" s="2">
        <v>17.7</v>
      </c>
      <c r="M17" s="2">
        <v>5.3</v>
      </c>
    </row>
    <row r="18" spans="1:13">
      <c r="A18" s="53" t="s">
        <v>5</v>
      </c>
      <c r="B18" s="49">
        <f>'T01'!B18+'T02'!B18</f>
        <v>86139</v>
      </c>
      <c r="C18" s="49">
        <f>SUM('T01'!C18,'T02'!C18)</f>
        <v>18841</v>
      </c>
      <c r="D18" s="49">
        <f>SUM('T01'!D18,'T02'!D18)</f>
        <v>189422</v>
      </c>
      <c r="E18" s="49">
        <f>SUM('T01'!E18,'T02'!E18)</f>
        <v>42295</v>
      </c>
      <c r="F18" s="49">
        <f>SUM('T01'!F18,'T02'!F18)</f>
        <v>27494</v>
      </c>
      <c r="G18" s="49">
        <f>SUM('T01'!G18,'T02'!G18)</f>
        <v>41568</v>
      </c>
      <c r="H18" s="49">
        <f t="shared" ref="H18:H19" si="1">SUM(B18:G18)</f>
        <v>405759</v>
      </c>
      <c r="I18" s="108" t="s">
        <v>10</v>
      </c>
      <c r="J18" s="2" t="s">
        <v>339</v>
      </c>
      <c r="K18" s="20">
        <v>17.399999999999999</v>
      </c>
      <c r="L18" s="20">
        <v>24</v>
      </c>
      <c r="M18" s="2">
        <v>13.4</v>
      </c>
    </row>
    <row r="19" spans="1:13">
      <c r="A19" s="54" t="s">
        <v>7</v>
      </c>
      <c r="B19" s="49">
        <f>'T01'!B19+'T02'!B19</f>
        <v>82305</v>
      </c>
      <c r="C19" s="49">
        <f>SUM('T01'!C19,'T02'!C19)</f>
        <v>18139</v>
      </c>
      <c r="D19" s="49">
        <f>SUM('T01'!D19,'T02'!D19)</f>
        <v>184112</v>
      </c>
      <c r="E19" s="49">
        <f>SUM('T01'!E19,'T02'!E19)</f>
        <v>43464</v>
      </c>
      <c r="F19" s="49">
        <f>SUM('T01'!F19,'T02'!F19)</f>
        <v>25975</v>
      </c>
      <c r="G19" s="49">
        <f>SUM('T01'!G19,'T02'!G19)</f>
        <v>40393</v>
      </c>
      <c r="H19" s="49">
        <f t="shared" si="1"/>
        <v>394388</v>
      </c>
      <c r="I19" s="108" t="s">
        <v>11</v>
      </c>
      <c r="J19" s="2" t="s">
        <v>346</v>
      </c>
      <c r="K19" s="20">
        <v>4.2</v>
      </c>
      <c r="L19" s="16">
        <v>0.9</v>
      </c>
      <c r="M19" s="16">
        <v>6.5</v>
      </c>
    </row>
    <row r="20" spans="1:13">
      <c r="A20" s="47" t="s">
        <v>4</v>
      </c>
      <c r="B20" s="49">
        <f>'T01'!B20+'T02'!B20</f>
        <v>56349</v>
      </c>
      <c r="C20" s="49" t="s">
        <v>32</v>
      </c>
      <c r="D20" s="49" t="s">
        <v>32</v>
      </c>
      <c r="E20" s="49" t="s">
        <v>32</v>
      </c>
      <c r="F20" s="49">
        <f>SUM('T01'!F20,'T02'!F20)</f>
        <v>16932</v>
      </c>
      <c r="G20" s="49">
        <f>SUM('T01'!G20,'T02'!G20)</f>
        <v>52894</v>
      </c>
      <c r="H20" s="49" t="s">
        <v>32</v>
      </c>
      <c r="I20" s="15" t="s">
        <v>6</v>
      </c>
      <c r="J20" s="2" t="s">
        <v>372</v>
      </c>
      <c r="K20" s="20">
        <v>-2</v>
      </c>
      <c r="L20" s="16">
        <v>-4.7</v>
      </c>
      <c r="M20" s="16">
        <v>1.1000000000000001</v>
      </c>
    </row>
    <row r="21" spans="1:13">
      <c r="A21" s="53" t="s">
        <v>5</v>
      </c>
      <c r="B21" s="204">
        <f>'T01'!B21+'T02'!B21</f>
        <v>28390</v>
      </c>
      <c r="C21" s="55" t="s">
        <v>32</v>
      </c>
      <c r="D21" s="55" t="s">
        <v>32</v>
      </c>
      <c r="E21" s="55" t="s">
        <v>32</v>
      </c>
      <c r="F21" s="204">
        <f>SUM('T01'!F21,'T02'!F21)</f>
        <v>8542</v>
      </c>
      <c r="G21" s="204">
        <f>SUM('T01'!G21,'T02'!G21)</f>
        <v>26499</v>
      </c>
      <c r="H21" s="55" t="s">
        <v>32</v>
      </c>
      <c r="I21" s="108" t="s">
        <v>10</v>
      </c>
      <c r="J21" s="16" t="s">
        <v>380</v>
      </c>
      <c r="K21" s="38">
        <v>3.3</v>
      </c>
      <c r="L21" s="16">
        <v>2.1</v>
      </c>
      <c r="M21" s="38">
        <v>4</v>
      </c>
    </row>
    <row r="22" spans="1:13">
      <c r="A22" s="54" t="s">
        <v>7</v>
      </c>
      <c r="B22" s="204">
        <f>'T01'!B22+'T02'!B22</f>
        <v>27959</v>
      </c>
      <c r="C22" s="56" t="s">
        <v>32</v>
      </c>
      <c r="D22" s="56" t="s">
        <v>32</v>
      </c>
      <c r="E22" s="56" t="s">
        <v>32</v>
      </c>
      <c r="F22" s="204">
        <f>SUM('T01'!F22,'T02'!F22)</f>
        <v>8390</v>
      </c>
      <c r="G22" s="204">
        <f>SUM('T01'!G22,'T02'!G22)</f>
        <v>26395</v>
      </c>
      <c r="H22" s="56" t="s">
        <v>32</v>
      </c>
      <c r="I22" s="108" t="s">
        <v>11</v>
      </c>
    </row>
    <row r="23" spans="1:13">
      <c r="A23" s="47" t="s">
        <v>8</v>
      </c>
      <c r="B23" s="49">
        <f>'T01'!B23+'T02'!B23</f>
        <v>112095</v>
      </c>
      <c r="C23" s="49" t="s">
        <v>32</v>
      </c>
      <c r="D23" s="49" t="s">
        <v>32</v>
      </c>
      <c r="E23" s="49" t="s">
        <v>32</v>
      </c>
      <c r="F23" s="49">
        <f>SUM('T01'!F23,'T02'!F23)</f>
        <v>36537</v>
      </c>
      <c r="G23" s="49">
        <f>SUM('T01'!G23,'T02'!G23)</f>
        <v>29067</v>
      </c>
      <c r="H23" s="49" t="s">
        <v>32</v>
      </c>
      <c r="I23" s="15" t="s">
        <v>9</v>
      </c>
    </row>
    <row r="24" spans="1:13">
      <c r="A24" s="53" t="s">
        <v>5</v>
      </c>
      <c r="B24" s="204">
        <f>'T01'!B24+'T02'!B24</f>
        <v>57749</v>
      </c>
      <c r="C24" s="55" t="s">
        <v>32</v>
      </c>
      <c r="D24" s="55" t="s">
        <v>32</v>
      </c>
      <c r="E24" s="55" t="s">
        <v>32</v>
      </c>
      <c r="F24" s="204">
        <f>SUM('T01'!F24,'T02'!F24)</f>
        <v>18952</v>
      </c>
      <c r="G24" s="204">
        <f>SUM('T01'!G24,'T02'!G24)</f>
        <v>15069</v>
      </c>
      <c r="H24" s="55" t="s">
        <v>32</v>
      </c>
      <c r="I24" s="108" t="s">
        <v>10</v>
      </c>
    </row>
    <row r="25" spans="1:13">
      <c r="A25" s="54" t="s">
        <v>7</v>
      </c>
      <c r="B25" s="204">
        <f>'T01'!B25+'T02'!B25</f>
        <v>54346</v>
      </c>
      <c r="C25" s="56" t="s">
        <v>32</v>
      </c>
      <c r="D25" s="56" t="s">
        <v>32</v>
      </c>
      <c r="E25" s="204" t="s">
        <v>32</v>
      </c>
      <c r="F25" s="204">
        <f>SUM('T01'!F25,'T02'!F25)</f>
        <v>17585</v>
      </c>
      <c r="G25" s="204">
        <f>SUM('T01'!G25,'T02'!G25)</f>
        <v>13998</v>
      </c>
      <c r="H25" s="56" t="s">
        <v>32</v>
      </c>
      <c r="I25" s="108" t="s">
        <v>11</v>
      </c>
      <c r="K25" s="20"/>
    </row>
    <row r="26" spans="1:13" ht="15.75">
      <c r="A26" s="12" t="s">
        <v>347</v>
      </c>
      <c r="B26" s="13"/>
      <c r="C26" s="13"/>
      <c r="D26" s="13"/>
      <c r="E26" s="13"/>
      <c r="F26" s="13"/>
      <c r="G26" s="13"/>
      <c r="H26" s="13"/>
      <c r="I26" s="14" t="s">
        <v>347</v>
      </c>
      <c r="K26" s="20"/>
    </row>
    <row r="27" spans="1:13">
      <c r="A27" s="47" t="s">
        <v>38</v>
      </c>
      <c r="B27" s="49">
        <f>SUM('T01'!B27,'T02'!B27)</f>
        <v>182889</v>
      </c>
      <c r="C27" s="49">
        <f>SUM('T01'!C27,'T02'!C27)</f>
        <v>37804</v>
      </c>
      <c r="D27" s="49">
        <f>('T01'!D27+'T02'!D27)</f>
        <v>389556</v>
      </c>
      <c r="E27" s="49">
        <f>'T01'!E27+'T02'!E27</f>
        <v>86090</v>
      </c>
      <c r="F27" s="49">
        <f>'T01'!F27+'T02'!F27</f>
        <v>56370</v>
      </c>
      <c r="G27" s="49">
        <f>'T01'!G27+'T02'!G27</f>
        <v>81097</v>
      </c>
      <c r="H27" s="49">
        <f>SUM(B27:G27)</f>
        <v>833806</v>
      </c>
      <c r="I27" s="15" t="s">
        <v>0</v>
      </c>
      <c r="K27" s="20"/>
    </row>
    <row r="28" spans="1:13">
      <c r="A28" s="53" t="s">
        <v>5</v>
      </c>
      <c r="B28" s="49">
        <f>SUM('T01'!B28,'T02'!B28)</f>
        <v>18456</v>
      </c>
      <c r="C28" s="49">
        <f>SUM('T01'!C28,'T02'!C28)</f>
        <v>19272</v>
      </c>
      <c r="D28" s="49">
        <f>('T01'!D28+'T02'!D28)</f>
        <v>198288</v>
      </c>
      <c r="E28" s="49">
        <f>'T01'!E28+'T02'!E28</f>
        <v>43442</v>
      </c>
      <c r="F28" s="49">
        <f>'T01'!F28+'T02'!F28</f>
        <v>28966</v>
      </c>
      <c r="G28" s="49">
        <f>'T01'!G28+'T02'!G28</f>
        <v>41572</v>
      </c>
      <c r="H28" s="49">
        <f t="shared" ref="H28:H29" si="2">SUM(B28:G28)</f>
        <v>349996</v>
      </c>
      <c r="I28" s="108" t="s">
        <v>10</v>
      </c>
      <c r="K28" s="20"/>
    </row>
    <row r="29" spans="1:13">
      <c r="A29" s="54" t="s">
        <v>7</v>
      </c>
      <c r="B29" s="49">
        <f>SUM('T01'!B29,'T02'!B29)</f>
        <v>18868</v>
      </c>
      <c r="C29" s="49">
        <f>SUM('T01'!C29,'T02'!C29)</f>
        <v>18532</v>
      </c>
      <c r="D29" s="49">
        <f>('T01'!D29+'T02'!D29)</f>
        <v>191268</v>
      </c>
      <c r="E29" s="49">
        <f>'T01'!E29+'T02'!E29</f>
        <v>42648</v>
      </c>
      <c r="F29" s="49">
        <f>'T01'!F29+'T02'!F29</f>
        <v>27404</v>
      </c>
      <c r="G29" s="49">
        <f>'T01'!G29+'T02'!G29</f>
        <v>39525</v>
      </c>
      <c r="H29" s="49">
        <f t="shared" si="2"/>
        <v>338245</v>
      </c>
      <c r="I29" s="108" t="s">
        <v>11</v>
      </c>
    </row>
    <row r="30" spans="1:13">
      <c r="A30" s="47" t="s">
        <v>4</v>
      </c>
      <c r="B30" s="49">
        <f>SUM('T01'!B30,'T02'!B30)</f>
        <v>0</v>
      </c>
      <c r="C30" s="49" t="s">
        <v>33</v>
      </c>
      <c r="D30" s="49" t="s">
        <v>32</v>
      </c>
      <c r="E30" s="49" t="s">
        <v>32</v>
      </c>
      <c r="F30" s="49">
        <f>'T01'!F30+'T02'!F30</f>
        <v>18022</v>
      </c>
      <c r="G30" s="49">
        <f>'T01'!G30+'T02'!G30</f>
        <v>50978</v>
      </c>
      <c r="H30" s="49" t="s">
        <v>32</v>
      </c>
      <c r="I30" s="15" t="s">
        <v>6</v>
      </c>
    </row>
    <row r="31" spans="1:13">
      <c r="A31" s="53" t="s">
        <v>5</v>
      </c>
      <c r="B31" s="204">
        <f>SUM('T01'!B31,'T02'!B31)</f>
        <v>0</v>
      </c>
      <c r="C31" s="55" t="s">
        <v>33</v>
      </c>
      <c r="D31" s="55" t="s">
        <v>32</v>
      </c>
      <c r="E31" s="55" t="s">
        <v>32</v>
      </c>
      <c r="F31" s="204">
        <f>'T01'!F31+'T02'!F31</f>
        <v>9147</v>
      </c>
      <c r="G31" s="204">
        <f>'T01'!G31+'T02'!G31</f>
        <v>25596</v>
      </c>
      <c r="H31" s="55" t="s">
        <v>32</v>
      </c>
      <c r="I31" s="108" t="s">
        <v>10</v>
      </c>
    </row>
    <row r="32" spans="1:13">
      <c r="A32" s="54" t="s">
        <v>7</v>
      </c>
      <c r="B32" s="204">
        <f>SUM('T01'!B32,'T02'!B32)</f>
        <v>0</v>
      </c>
      <c r="C32" s="56" t="s">
        <v>33</v>
      </c>
      <c r="D32" s="56" t="s">
        <v>32</v>
      </c>
      <c r="E32" s="56" t="s">
        <v>32</v>
      </c>
      <c r="F32" s="204">
        <f>'T01'!F32+'T02'!F32</f>
        <v>8875</v>
      </c>
      <c r="G32" s="204">
        <f>'T01'!G32+'T02'!G32</f>
        <v>25382</v>
      </c>
      <c r="H32" s="56" t="s">
        <v>32</v>
      </c>
      <c r="I32" s="108" t="s">
        <v>11</v>
      </c>
    </row>
    <row r="33" spans="1:26">
      <c r="A33" s="47" t="s">
        <v>8</v>
      </c>
      <c r="B33" s="49">
        <f>SUM('T01'!B33,'T02'!B33)</f>
        <v>0</v>
      </c>
      <c r="C33" s="49" t="s">
        <v>33</v>
      </c>
      <c r="D33" s="49" t="s">
        <v>32</v>
      </c>
      <c r="E33" s="49" t="s">
        <v>32</v>
      </c>
      <c r="F33" s="49">
        <f>'T01'!F33+'T02'!F33</f>
        <v>38348</v>
      </c>
      <c r="G33" s="49">
        <f>'T01'!G33+'T02'!G33</f>
        <v>30119</v>
      </c>
      <c r="H33" s="49" t="s">
        <v>32</v>
      </c>
      <c r="I33" s="15" t="s">
        <v>9</v>
      </c>
      <c r="J33" s="2" t="s">
        <v>375</v>
      </c>
      <c r="K33" s="16" t="s">
        <v>48</v>
      </c>
      <c r="L33" s="16" t="s">
        <v>43</v>
      </c>
      <c r="M33" s="16" t="s">
        <v>42</v>
      </c>
      <c r="N33" s="16" t="s">
        <v>49</v>
      </c>
      <c r="O33" s="16" t="s">
        <v>50</v>
      </c>
      <c r="P33" s="16" t="s">
        <v>39</v>
      </c>
    </row>
    <row r="34" spans="1:26">
      <c r="A34" s="53" t="s">
        <v>5</v>
      </c>
      <c r="B34" s="204">
        <f>SUM('T01'!B34,'T02'!B34)</f>
        <v>0</v>
      </c>
      <c r="C34" s="55" t="s">
        <v>33</v>
      </c>
      <c r="D34" s="55" t="s">
        <v>32</v>
      </c>
      <c r="E34" s="55" t="s">
        <v>32</v>
      </c>
      <c r="F34" s="204">
        <f>'T01'!F34+'T02'!F34</f>
        <v>19819</v>
      </c>
      <c r="G34" s="204">
        <f>'T01'!G34+'T02'!G34</f>
        <v>15976</v>
      </c>
      <c r="H34" s="55" t="s">
        <v>32</v>
      </c>
      <c r="I34" s="108" t="s">
        <v>10</v>
      </c>
      <c r="J34" s="2" t="s">
        <v>235</v>
      </c>
      <c r="K34" s="38">
        <v>-4.2</v>
      </c>
      <c r="L34" s="38">
        <v>1.8</v>
      </c>
      <c r="M34" s="2">
        <v>24</v>
      </c>
      <c r="N34" s="16">
        <v>7.6</v>
      </c>
      <c r="O34" s="16">
        <v>10</v>
      </c>
      <c r="P34" s="16">
        <v>-0.6</v>
      </c>
    </row>
    <row r="35" spans="1:26">
      <c r="A35" s="54" t="s">
        <v>7</v>
      </c>
      <c r="B35" s="204">
        <f>SUM('T01'!B35,'T02'!B35)</f>
        <v>0</v>
      </c>
      <c r="C35" s="56" t="s">
        <v>33</v>
      </c>
      <c r="D35" s="56" t="s">
        <v>32</v>
      </c>
      <c r="E35" s="56" t="s">
        <v>32</v>
      </c>
      <c r="F35" s="204">
        <f>'T01'!F35+'T02'!F35</f>
        <v>18529</v>
      </c>
      <c r="G35" s="204">
        <f>'T01'!G35+'T02'!G35</f>
        <v>14143</v>
      </c>
      <c r="H35" s="56" t="s">
        <v>32</v>
      </c>
      <c r="I35" s="108" t="s">
        <v>11</v>
      </c>
      <c r="J35" s="2" t="s">
        <v>339</v>
      </c>
      <c r="K35" s="20">
        <f t="shared" ref="K35:P35" si="3">((B17-B7)/B7)*100</f>
        <v>7.5549766301432841</v>
      </c>
      <c r="L35" s="20">
        <f t="shared" si="3"/>
        <v>4.3954492843632664</v>
      </c>
      <c r="M35" s="20">
        <f t="shared" si="3"/>
        <v>21.900230398203806</v>
      </c>
      <c r="N35" s="20">
        <f t="shared" si="3"/>
        <v>62.841789457694063</v>
      </c>
      <c r="O35" s="20">
        <f t="shared" si="3"/>
        <v>9.8377156943303206</v>
      </c>
      <c r="P35" s="20">
        <f t="shared" si="3"/>
        <v>-0.55087059394527704</v>
      </c>
    </row>
    <row r="36" spans="1:26" ht="15.75">
      <c r="A36" s="12" t="s">
        <v>372</v>
      </c>
      <c r="B36" s="13"/>
      <c r="C36" s="13"/>
      <c r="D36" s="13"/>
      <c r="E36" s="13"/>
      <c r="F36" s="13"/>
      <c r="G36" s="13"/>
      <c r="H36" s="13"/>
      <c r="I36" s="14" t="s">
        <v>373</v>
      </c>
      <c r="J36" s="2" t="s">
        <v>346</v>
      </c>
      <c r="K36" s="20">
        <f t="shared" ref="K36:P36" si="4">((B27-B17)/B17)*100</f>
        <v>8.5755503312673653</v>
      </c>
      <c r="L36" s="20">
        <f t="shared" si="4"/>
        <v>2.2282314764737698</v>
      </c>
      <c r="M36" s="20">
        <f t="shared" si="4"/>
        <v>4.2893016432239097</v>
      </c>
      <c r="N36" s="20">
        <f t="shared" si="4"/>
        <v>0.38596532142399048</v>
      </c>
      <c r="O36" s="20">
        <f t="shared" si="4"/>
        <v>5.4255736969084891</v>
      </c>
      <c r="P36" s="20">
        <f t="shared" si="4"/>
        <v>-1.0541599053208233</v>
      </c>
    </row>
    <row r="37" spans="1:26">
      <c r="A37" s="47" t="s">
        <v>38</v>
      </c>
      <c r="B37" s="49">
        <f>SUM('T01'!B37,'T02'!B37)</f>
        <v>188282</v>
      </c>
      <c r="C37" s="131">
        <f>SUM('T01'!C37,'T02'!C37)</f>
        <v>38801</v>
      </c>
      <c r="D37" s="131">
        <f>SUM('T01'!D37,'T02'!D37)</f>
        <v>373862</v>
      </c>
      <c r="E37" s="131">
        <f>'T01'!E37+'T02'!E37</f>
        <v>88930</v>
      </c>
      <c r="F37" s="131">
        <f>SUM('T01'!F37,'T02'!F37)</f>
        <v>55633</v>
      </c>
      <c r="G37" s="131">
        <f>SUM('T01'!G37,'T02'!G37)</f>
        <v>78814</v>
      </c>
      <c r="H37" s="131">
        <f>SUM(B37:G37)</f>
        <v>824322</v>
      </c>
      <c r="I37" s="15" t="s">
        <v>0</v>
      </c>
      <c r="J37" s="2" t="s">
        <v>372</v>
      </c>
      <c r="K37" s="20">
        <f t="shared" ref="K37:P37" si="5">((B37-B27)/B27)*100</f>
        <v>2.9487831416870343</v>
      </c>
      <c r="L37" s="20">
        <f t="shared" si="5"/>
        <v>2.6372870595704159</v>
      </c>
      <c r="M37" s="20">
        <f t="shared" si="5"/>
        <v>-4.0286890716610708</v>
      </c>
      <c r="N37" s="20">
        <f t="shared" si="5"/>
        <v>3.2988732721570448</v>
      </c>
      <c r="O37" s="20">
        <f t="shared" si="5"/>
        <v>-1.3074330317544793</v>
      </c>
      <c r="P37" s="20">
        <f t="shared" si="5"/>
        <v>-2.8151472927481902</v>
      </c>
    </row>
    <row r="38" spans="1:26">
      <c r="A38" s="53" t="s">
        <v>5</v>
      </c>
      <c r="B38" s="49" t="s">
        <v>32</v>
      </c>
      <c r="C38" s="131">
        <f>SUM('T01'!C38,'T02'!C38)</f>
        <v>19807</v>
      </c>
      <c r="D38" s="131">
        <f>'T01'!D38+'T02'!D38</f>
        <v>185378</v>
      </c>
      <c r="E38" s="131">
        <f>'T01'!E38+'T02'!E38</f>
        <v>44805</v>
      </c>
      <c r="F38" s="131">
        <f>SUM('T01'!F38,'T02'!F38)</f>
        <v>28672</v>
      </c>
      <c r="G38" s="131">
        <f>SUM('T01'!G38,'T02'!G38)</f>
        <v>40218</v>
      </c>
      <c r="H38" s="131" t="s">
        <v>33</v>
      </c>
      <c r="I38" s="108" t="s">
        <v>10</v>
      </c>
      <c r="J38" s="16" t="s">
        <v>380</v>
      </c>
      <c r="K38" s="20">
        <f>((B47-B37)/B37)*100</f>
        <v>2.8606027129518488</v>
      </c>
      <c r="L38" s="20">
        <v>0.29122960748434318</v>
      </c>
      <c r="M38" s="20">
        <v>4.3430463647014141</v>
      </c>
      <c r="N38" s="20">
        <v>10.506015967614978</v>
      </c>
      <c r="O38" s="20">
        <v>-2.0958783455862529</v>
      </c>
      <c r="P38" s="20">
        <v>-3.6059583322759914</v>
      </c>
    </row>
    <row r="39" spans="1:26">
      <c r="A39" s="54" t="s">
        <v>7</v>
      </c>
      <c r="B39" s="49" t="s">
        <v>32</v>
      </c>
      <c r="C39" s="131">
        <f>SUM('T01'!C39,'T02'!C39)</f>
        <v>18994</v>
      </c>
      <c r="D39" s="131">
        <f>'T01'!D39+'T02'!D39</f>
        <v>188484</v>
      </c>
      <c r="E39" s="131">
        <f>'T01'!E39+'T02'!E39</f>
        <v>44125</v>
      </c>
      <c r="F39" s="131">
        <f>SUM('T01'!F39,'T02'!F39)</f>
        <v>26961</v>
      </c>
      <c r="G39" s="131">
        <f>SUM('T01'!G39,'T02'!G39)</f>
        <v>38596</v>
      </c>
      <c r="H39" s="131" t="s">
        <v>33</v>
      </c>
      <c r="I39" s="108" t="s">
        <v>11</v>
      </c>
      <c r="M39" s="20"/>
    </row>
    <row r="40" spans="1:26">
      <c r="A40" s="47" t="s">
        <v>4</v>
      </c>
      <c r="B40" s="49" t="s">
        <v>32</v>
      </c>
      <c r="C40" s="49" t="s">
        <v>32</v>
      </c>
      <c r="D40" s="49" t="s">
        <v>33</v>
      </c>
      <c r="E40" s="49" t="s">
        <v>32</v>
      </c>
      <c r="F40" s="49">
        <f>SUM('T01'!F40,'T02'!F40)</f>
        <v>17994</v>
      </c>
      <c r="G40" s="49">
        <f>SUM('T01'!G40,'T02'!G40)</f>
        <v>50000</v>
      </c>
      <c r="H40" s="49" t="s">
        <v>33</v>
      </c>
      <c r="I40" s="15" t="s">
        <v>6</v>
      </c>
      <c r="M40" s="20"/>
    </row>
    <row r="41" spans="1:26">
      <c r="A41" s="53" t="s">
        <v>5</v>
      </c>
      <c r="B41" s="204" t="s">
        <v>32</v>
      </c>
      <c r="C41" s="204" t="s">
        <v>32</v>
      </c>
      <c r="D41" s="55" t="s">
        <v>33</v>
      </c>
      <c r="E41" s="55" t="s">
        <v>32</v>
      </c>
      <c r="F41" s="204">
        <f>SUM('T01'!F41,'T02'!F41)</f>
        <v>9163</v>
      </c>
      <c r="G41" s="204">
        <f>SUM('T01'!G41,'T02'!G41)</f>
        <v>25410</v>
      </c>
      <c r="H41" s="55" t="s">
        <v>33</v>
      </c>
      <c r="I41" s="108" t="s">
        <v>10</v>
      </c>
    </row>
    <row r="42" spans="1:26">
      <c r="A42" s="54" t="s">
        <v>7</v>
      </c>
      <c r="B42" s="204" t="s">
        <v>32</v>
      </c>
      <c r="C42" s="204" t="s">
        <v>32</v>
      </c>
      <c r="D42" s="56" t="s">
        <v>33</v>
      </c>
      <c r="E42" s="56" t="s">
        <v>32</v>
      </c>
      <c r="F42" s="204">
        <f>SUM('T01'!F42,'T02'!F42)</f>
        <v>8831</v>
      </c>
      <c r="G42" s="204">
        <f>SUM('T01'!G42,'T02'!G42)</f>
        <v>24590</v>
      </c>
      <c r="H42" s="56" t="s">
        <v>33</v>
      </c>
      <c r="I42" s="108" t="s">
        <v>11</v>
      </c>
    </row>
    <row r="43" spans="1:26">
      <c r="A43" s="47" t="s">
        <v>8</v>
      </c>
      <c r="B43" s="49" t="s">
        <v>32</v>
      </c>
      <c r="C43" s="49" t="s">
        <v>32</v>
      </c>
      <c r="D43" s="49" t="s">
        <v>33</v>
      </c>
      <c r="E43" s="49" t="s">
        <v>32</v>
      </c>
      <c r="F43" s="49">
        <f>SUM('T01'!F43,'T02'!F43)</f>
        <v>37639</v>
      </c>
      <c r="G43" s="49">
        <f>SUM('T01'!G43,'T02'!G43)</f>
        <v>28814</v>
      </c>
      <c r="H43" s="49" t="s">
        <v>33</v>
      </c>
      <c r="I43" s="15" t="s">
        <v>9</v>
      </c>
    </row>
    <row r="44" spans="1:26">
      <c r="A44" s="53" t="s">
        <v>5</v>
      </c>
      <c r="B44" s="204" t="s">
        <v>32</v>
      </c>
      <c r="C44" s="204" t="s">
        <v>32</v>
      </c>
      <c r="D44" s="55" t="s">
        <v>33</v>
      </c>
      <c r="E44" s="55" t="s">
        <v>32</v>
      </c>
      <c r="F44" s="204">
        <f>SUM('T01'!F44,'T02'!F44)</f>
        <v>19509</v>
      </c>
      <c r="G44" s="204">
        <f>SUM('T01'!G44,'T02'!G44)</f>
        <v>14808</v>
      </c>
      <c r="H44" s="55" t="s">
        <v>33</v>
      </c>
      <c r="I44" s="108" t="s">
        <v>10</v>
      </c>
    </row>
    <row r="45" spans="1:26">
      <c r="A45" s="54" t="s">
        <v>7</v>
      </c>
      <c r="B45" s="204" t="s">
        <v>32</v>
      </c>
      <c r="C45" s="204" t="s">
        <v>32</v>
      </c>
      <c r="D45" s="56" t="s">
        <v>33</v>
      </c>
      <c r="E45" s="56" t="s">
        <v>32</v>
      </c>
      <c r="F45" s="204">
        <f>SUM('T01'!F45,'T02'!F45)</f>
        <v>18130</v>
      </c>
      <c r="G45" s="204">
        <f>SUM('T01'!G45,'T02'!G45)</f>
        <v>14006</v>
      </c>
      <c r="H45" s="56" t="s">
        <v>33</v>
      </c>
      <c r="I45" s="108" t="s">
        <v>11</v>
      </c>
      <c r="J45" s="20">
        <f>(B27/$H27)*100</f>
        <v>21.934238899696094</v>
      </c>
    </row>
    <row r="46" spans="1:26" ht="15.75">
      <c r="A46" s="156" t="s">
        <v>380</v>
      </c>
      <c r="B46" s="13"/>
      <c r="C46" s="13"/>
      <c r="D46" s="13"/>
      <c r="E46" s="13"/>
      <c r="F46" s="13"/>
      <c r="G46" s="13"/>
      <c r="H46" s="13"/>
      <c r="I46" s="159" t="s">
        <v>381</v>
      </c>
      <c r="J46" s="20"/>
    </row>
    <row r="47" spans="1:26">
      <c r="A47" s="47" t="s">
        <v>38</v>
      </c>
      <c r="B47" s="49">
        <f>SUM('T01'!B47,'T02'!B47)</f>
        <v>193668</v>
      </c>
      <c r="C47" s="49">
        <f>SUM('T01'!C47,'T02'!C47)</f>
        <v>38914</v>
      </c>
      <c r="D47" s="49">
        <f>SUM('T01'!D47,'T02'!D47)</f>
        <v>390099</v>
      </c>
      <c r="E47" s="49">
        <f>SUM('T01'!E47,'T02'!E47)</f>
        <v>98273</v>
      </c>
      <c r="F47" s="49">
        <f>SUM('T01'!F47,'T02'!F47)</f>
        <v>54467</v>
      </c>
      <c r="G47" s="49">
        <f>SUM('T01'!G47,'T02'!G47)</f>
        <v>75972</v>
      </c>
      <c r="H47" s="49">
        <f>SUM('T01'!H47,'T02'!H47)</f>
        <v>851393</v>
      </c>
      <c r="I47" s="15" t="s">
        <v>0</v>
      </c>
      <c r="J47" s="20"/>
      <c r="K47" s="20"/>
      <c r="L47" s="20"/>
      <c r="M47" s="20"/>
      <c r="N47" s="20"/>
      <c r="O47" s="20"/>
      <c r="X47" s="464" t="s">
        <v>468</v>
      </c>
      <c r="Y47" s="464" t="s">
        <v>469</v>
      </c>
      <c r="Z47" s="464" t="s">
        <v>472</v>
      </c>
    </row>
    <row r="48" spans="1:26">
      <c r="A48" s="53" t="s">
        <v>5</v>
      </c>
      <c r="B48" s="49">
        <f>SUM('T01'!B48,'T02'!B48)</f>
        <v>98933</v>
      </c>
      <c r="C48" s="49">
        <f>SUM('T01'!C48,'T02'!C48)</f>
        <v>19953</v>
      </c>
      <c r="D48" s="49">
        <f>'T01'!D48+'T02'!D48</f>
        <v>193402</v>
      </c>
      <c r="E48" s="49">
        <f>'T01'!E48+'T02'!E48</f>
        <v>50415</v>
      </c>
      <c r="F48" s="49">
        <f>'T01'!F48+'T02'!F48</f>
        <v>28171</v>
      </c>
      <c r="G48" s="49">
        <f>'T01'!G48+'T02'!G48</f>
        <v>38750</v>
      </c>
      <c r="H48" s="49">
        <f t="shared" ref="H48:H49" si="6">SUM(B48:G48)</f>
        <v>429624</v>
      </c>
      <c r="I48" s="108" t="s">
        <v>10</v>
      </c>
      <c r="K48" s="16" t="s">
        <v>48</v>
      </c>
      <c r="L48" s="16" t="s">
        <v>43</v>
      </c>
      <c r="M48" s="16" t="s">
        <v>42</v>
      </c>
      <c r="N48" s="16" t="s">
        <v>49</v>
      </c>
      <c r="O48" s="16" t="s">
        <v>50</v>
      </c>
      <c r="P48" s="16" t="s">
        <v>39</v>
      </c>
      <c r="W48" s="464" t="s">
        <v>472</v>
      </c>
      <c r="X48" s="469">
        <f>'T01'!B47/'T03'!B47</f>
        <v>0.20357002705661234</v>
      </c>
      <c r="Y48" s="469">
        <f>'T02'!B47/'T03'!B47</f>
        <v>0.79642997294338769</v>
      </c>
      <c r="Z48" s="471">
        <f>SUM(X48:Y48)</f>
        <v>1</v>
      </c>
    </row>
    <row r="49" spans="1:26">
      <c r="A49" s="54" t="s">
        <v>7</v>
      </c>
      <c r="B49" s="49">
        <f>SUM('T01'!B49,'T02'!B49)</f>
        <v>94735</v>
      </c>
      <c r="C49" s="49">
        <f>SUM('T01'!C49,'T02'!C49)</f>
        <v>18961</v>
      </c>
      <c r="D49" s="49">
        <f>'T01'!D49+'T02'!D49</f>
        <v>196697</v>
      </c>
      <c r="E49" s="49">
        <f>'T01'!E49+'T02'!E49</f>
        <v>47858</v>
      </c>
      <c r="F49" s="49">
        <f>'T01'!F49+'T02'!F49</f>
        <v>26296</v>
      </c>
      <c r="G49" s="49">
        <f>'T01'!G49+'T02'!G49</f>
        <v>37222</v>
      </c>
      <c r="H49" s="49">
        <f t="shared" si="6"/>
        <v>421769</v>
      </c>
      <c r="I49" s="108" t="s">
        <v>11</v>
      </c>
      <c r="J49" s="2" t="s">
        <v>408</v>
      </c>
      <c r="K49" s="20">
        <v>4.3</v>
      </c>
      <c r="L49" s="2">
        <v>2</v>
      </c>
      <c r="M49" s="2">
        <v>7.2</v>
      </c>
      <c r="N49" s="2">
        <v>13.2</v>
      </c>
      <c r="O49" s="16">
        <v>2.4</v>
      </c>
      <c r="P49" s="16">
        <v>-1.5</v>
      </c>
      <c r="W49" s="464" t="s">
        <v>472</v>
      </c>
      <c r="X49" s="470">
        <f>B57*X48</f>
        <v>39873.261199578657</v>
      </c>
      <c r="Y49" s="470">
        <f>B57*Y48</f>
        <v>155996.73880042136</v>
      </c>
      <c r="Z49" s="470">
        <f>X49+Y49</f>
        <v>195870</v>
      </c>
    </row>
    <row r="50" spans="1:26">
      <c r="A50" s="47" t="s">
        <v>4</v>
      </c>
      <c r="B50" s="49" t="s">
        <v>33</v>
      </c>
      <c r="C50" s="49" t="s">
        <v>33</v>
      </c>
      <c r="D50" s="49" t="s">
        <v>33</v>
      </c>
      <c r="E50" s="204">
        <f>'T01'!E50+'T02'!E50</f>
        <v>82190</v>
      </c>
      <c r="F50" s="204">
        <f>'T01'!F50+'T02'!F50</f>
        <v>18114</v>
      </c>
      <c r="G50" s="204">
        <f>'T01'!G50+'T02'!G50</f>
        <v>48885</v>
      </c>
      <c r="H50" s="49" t="s">
        <v>33</v>
      </c>
      <c r="I50" s="15" t="s">
        <v>6</v>
      </c>
      <c r="J50" s="2" t="s">
        <v>409</v>
      </c>
      <c r="K50" s="2">
        <v>4.4000000000000004</v>
      </c>
      <c r="L50" s="2">
        <v>1.8</v>
      </c>
      <c r="M50" s="2">
        <v>3</v>
      </c>
      <c r="N50" s="16">
        <v>13.4</v>
      </c>
      <c r="O50" s="16">
        <v>2</v>
      </c>
      <c r="P50" s="16">
        <v>-1.7</v>
      </c>
    </row>
    <row r="51" spans="1:26">
      <c r="A51" s="53" t="s">
        <v>5</v>
      </c>
      <c r="B51" s="204" t="s">
        <v>33</v>
      </c>
      <c r="C51" s="204" t="s">
        <v>33</v>
      </c>
      <c r="D51" s="204" t="s">
        <v>33</v>
      </c>
      <c r="E51" s="204">
        <f>'T01'!E51+'T02'!E51</f>
        <v>41852</v>
      </c>
      <c r="F51" s="204">
        <f>'T01'!F51+'T02'!F51</f>
        <v>9331</v>
      </c>
      <c r="G51" s="204">
        <f>'T01'!G51+'T02'!G51</f>
        <v>24806</v>
      </c>
      <c r="H51" s="55" t="s">
        <v>33</v>
      </c>
      <c r="I51" s="108" t="s">
        <v>10</v>
      </c>
    </row>
    <row r="52" spans="1:26">
      <c r="A52" s="54" t="s">
        <v>7</v>
      </c>
      <c r="B52" s="204" t="s">
        <v>33</v>
      </c>
      <c r="C52" s="204" t="s">
        <v>33</v>
      </c>
      <c r="D52" s="204" t="s">
        <v>33</v>
      </c>
      <c r="E52" s="49">
        <f>'T01'!E52+'T02'!E52</f>
        <v>40338</v>
      </c>
      <c r="F52" s="49">
        <f>'T01'!F52+'T02'!F52</f>
        <v>8783</v>
      </c>
      <c r="G52" s="49">
        <f>'T01'!G52+'T02'!G52</f>
        <v>24079</v>
      </c>
      <c r="H52" s="56" t="s">
        <v>33</v>
      </c>
      <c r="I52" s="108" t="s">
        <v>11</v>
      </c>
      <c r="J52" s="20" t="s">
        <v>410</v>
      </c>
      <c r="K52" s="20">
        <f t="shared" ref="K52:P52" si="7">B48/B47*100</f>
        <v>51.083813536567732</v>
      </c>
      <c r="L52" s="20">
        <f t="shared" si="7"/>
        <v>51.274605540422471</v>
      </c>
      <c r="M52" s="20">
        <f t="shared" si="7"/>
        <v>49.577671309077957</v>
      </c>
      <c r="N52" s="20">
        <f t="shared" si="7"/>
        <v>51.300967712393032</v>
      </c>
      <c r="O52" s="20">
        <f t="shared" si="7"/>
        <v>51.721225696293175</v>
      </c>
      <c r="P52" s="20">
        <f t="shared" si="7"/>
        <v>51.005633654504287</v>
      </c>
    </row>
    <row r="53" spans="1:26">
      <c r="A53" s="47" t="s">
        <v>8</v>
      </c>
      <c r="B53" s="49" t="s">
        <v>33</v>
      </c>
      <c r="C53" s="49" t="s">
        <v>33</v>
      </c>
      <c r="D53" s="49" t="s">
        <v>33</v>
      </c>
      <c r="E53" s="49">
        <f>'T01'!E53+'T02'!E53</f>
        <v>16083</v>
      </c>
      <c r="F53" s="49">
        <f>'T01'!F53+'T02'!F53</f>
        <v>36353</v>
      </c>
      <c r="G53" s="49">
        <f>'T01'!G53+'T02'!G53</f>
        <v>27087</v>
      </c>
      <c r="H53" s="49" t="s">
        <v>33</v>
      </c>
      <c r="I53" s="15" t="s">
        <v>9</v>
      </c>
      <c r="J53" s="16" t="s">
        <v>411</v>
      </c>
      <c r="K53" s="20">
        <f t="shared" ref="K53:P53" si="8">B47/$H47*100</f>
        <v>22.747191954831671</v>
      </c>
      <c r="L53" s="20">
        <f t="shared" si="8"/>
        <v>4.570627195666396</v>
      </c>
      <c r="M53" s="20">
        <f t="shared" si="8"/>
        <v>45.818910890740234</v>
      </c>
      <c r="N53" s="20">
        <f t="shared" si="8"/>
        <v>11.542613105815997</v>
      </c>
      <c r="O53" s="20">
        <f t="shared" si="8"/>
        <v>6.3973981463319518</v>
      </c>
      <c r="P53" s="20">
        <f t="shared" si="8"/>
        <v>8.9232587066137494</v>
      </c>
    </row>
    <row r="54" spans="1:26">
      <c r="A54" s="53" t="s">
        <v>5</v>
      </c>
      <c r="B54" s="204" t="s">
        <v>33</v>
      </c>
      <c r="C54" s="204" t="s">
        <v>33</v>
      </c>
      <c r="D54" s="204" t="s">
        <v>33</v>
      </c>
      <c r="E54" s="204">
        <f>'T01'!E54+'T02'!E54</f>
        <v>8563</v>
      </c>
      <c r="F54" s="204">
        <f>'T01'!F54+'T02'!F54</f>
        <v>18840</v>
      </c>
      <c r="G54" s="204">
        <f>'T01'!G54+'T02'!G54</f>
        <v>13944</v>
      </c>
      <c r="H54" s="55" t="s">
        <v>33</v>
      </c>
      <c r="I54" s="108" t="s">
        <v>10</v>
      </c>
      <c r="J54" s="20"/>
      <c r="X54" s="328"/>
    </row>
    <row r="55" spans="1:26">
      <c r="A55" s="54" t="s">
        <v>7</v>
      </c>
      <c r="B55" s="56" t="s">
        <v>33</v>
      </c>
      <c r="C55" s="56" t="s">
        <v>33</v>
      </c>
      <c r="D55" s="56" t="s">
        <v>33</v>
      </c>
      <c r="E55" s="56">
        <f>'T01'!E55+'T02'!E55</f>
        <v>7520</v>
      </c>
      <c r="F55" s="56">
        <f>'T01'!F55+'T02'!F55</f>
        <v>17513</v>
      </c>
      <c r="G55" s="56">
        <f>'T01'!G55+'T02'!G55</f>
        <v>13143</v>
      </c>
      <c r="H55" s="56" t="s">
        <v>33</v>
      </c>
      <c r="I55" s="108" t="s">
        <v>11</v>
      </c>
      <c r="J55" s="20"/>
      <c r="X55" s="328"/>
    </row>
    <row r="56" spans="1:26" ht="15.75">
      <c r="A56" s="156" t="s">
        <v>466</v>
      </c>
      <c r="B56" s="480">
        <f>B57/1000</f>
        <v>195.87</v>
      </c>
      <c r="C56" s="480">
        <f t="shared" ref="C56:H56" si="9">C57/1000</f>
        <v>38.914000000000001</v>
      </c>
      <c r="D56" s="480">
        <f t="shared" si="9"/>
        <v>393.73200000000003</v>
      </c>
      <c r="E56" s="480">
        <f t="shared" si="9"/>
        <v>105.729</v>
      </c>
      <c r="F56" s="480">
        <f t="shared" si="9"/>
        <v>51.155000000000001</v>
      </c>
      <c r="G56" s="480">
        <f t="shared" si="9"/>
        <v>75.233999999999995</v>
      </c>
      <c r="H56" s="480">
        <f t="shared" si="9"/>
        <v>860.63400000000001</v>
      </c>
      <c r="I56" s="159" t="s">
        <v>467</v>
      </c>
      <c r="J56" s="20"/>
    </row>
    <row r="57" spans="1:26">
      <c r="A57" s="47" t="s">
        <v>38</v>
      </c>
      <c r="B57" s="49">
        <v>195870</v>
      </c>
      <c r="C57" s="319">
        <f>SUM('T01'!C57,'T02'!C57)</f>
        <v>38914</v>
      </c>
      <c r="D57" s="319">
        <f>SUM('T01'!D57,'T02'!D57)</f>
        <v>393732</v>
      </c>
      <c r="E57" s="49">
        <f>SUM('T01'!E57,'T02'!E57)</f>
        <v>105729</v>
      </c>
      <c r="F57" s="49">
        <f>SUM('T01'!F57,'T02'!F57)</f>
        <v>51155</v>
      </c>
      <c r="G57" s="49">
        <f>SUM('T01'!G57,'T02'!G57)</f>
        <v>75234</v>
      </c>
      <c r="H57" s="319">
        <f>SUM('T01'!H57,'T02'!H57)</f>
        <v>860634</v>
      </c>
      <c r="I57" s="15" t="s">
        <v>0</v>
      </c>
      <c r="J57" s="20"/>
    </row>
    <row r="58" spans="1:26">
      <c r="A58" s="53" t="s">
        <v>5</v>
      </c>
      <c r="B58" s="49">
        <v>99628</v>
      </c>
      <c r="C58" s="319">
        <f>SUM('T01'!C58,'T02'!C58)</f>
        <v>19953</v>
      </c>
      <c r="D58" s="319">
        <f>SUM('T01'!D58,'T02'!D58)</f>
        <v>195170.49343577249</v>
      </c>
      <c r="E58" s="49">
        <f>'T01'!E58+'T02'!E58</f>
        <v>52202</v>
      </c>
      <c r="F58" s="49">
        <f>'T01'!F58+'T02'!F58</f>
        <v>26247</v>
      </c>
      <c r="G58" s="49">
        <f>'T01'!G58+'T02'!G58</f>
        <v>38383</v>
      </c>
      <c r="H58" s="319">
        <f>SUM('T01'!H58,'T02'!H58)</f>
        <v>432013.49343577249</v>
      </c>
      <c r="I58" s="108" t="s">
        <v>10</v>
      </c>
      <c r="J58" s="20"/>
    </row>
    <row r="59" spans="1:26">
      <c r="A59" s="54" t="s">
        <v>7</v>
      </c>
      <c r="B59" s="49">
        <v>96242</v>
      </c>
      <c r="C59" s="319">
        <f>SUM('T01'!C59,'T02'!C59)</f>
        <v>18961</v>
      </c>
      <c r="D59" s="319">
        <f>SUM('T01'!D59,'T02'!D59)</f>
        <v>198561.04016776552</v>
      </c>
      <c r="E59" s="49">
        <f>'T01'!E59+'T02'!E59</f>
        <v>53527</v>
      </c>
      <c r="F59" s="49">
        <f>'T01'!F59+'T02'!F59</f>
        <v>24908</v>
      </c>
      <c r="G59" s="49">
        <f>'T01'!G59+'T02'!G59</f>
        <v>36851</v>
      </c>
      <c r="H59" s="319">
        <f>SUM('T01'!H59,'T02'!H59)</f>
        <v>428620.04016776552</v>
      </c>
      <c r="I59" s="108" t="s">
        <v>11</v>
      </c>
      <c r="J59" s="20"/>
    </row>
    <row r="60" spans="1:26">
      <c r="A60" s="47" t="s">
        <v>4</v>
      </c>
      <c r="B60" s="49" t="s">
        <v>33</v>
      </c>
      <c r="C60" s="49" t="s">
        <v>33</v>
      </c>
      <c r="D60" s="49" t="s">
        <v>33</v>
      </c>
      <c r="E60" s="49">
        <f>'T01'!E60+'T02'!E60</f>
        <v>90417</v>
      </c>
      <c r="F60" s="204">
        <f>'T01'!F60+'T02'!F60</f>
        <v>16589</v>
      </c>
      <c r="G60" s="204">
        <f>'T01'!G60+'T02'!G60</f>
        <v>48340</v>
      </c>
      <c r="H60" s="49"/>
      <c r="I60" s="15" t="s">
        <v>6</v>
      </c>
      <c r="J60" s="20"/>
    </row>
    <row r="61" spans="1:26">
      <c r="A61" s="53" t="s">
        <v>5</v>
      </c>
      <c r="B61" s="204" t="s">
        <v>33</v>
      </c>
      <c r="C61" s="204" t="s">
        <v>33</v>
      </c>
      <c r="D61" s="204" t="s">
        <v>33</v>
      </c>
      <c r="E61" s="204">
        <f>'T01'!E61+'T02'!E61</f>
        <v>43964</v>
      </c>
      <c r="F61" s="204">
        <f>'T01'!F61+'T02'!F61</f>
        <v>8476</v>
      </c>
      <c r="G61" s="204">
        <f>'T01'!G61+'T02'!G61</f>
        <v>24310</v>
      </c>
      <c r="H61" s="55"/>
      <c r="I61" s="108" t="s">
        <v>10</v>
      </c>
      <c r="J61" s="20"/>
    </row>
    <row r="62" spans="1:26">
      <c r="A62" s="54" t="s">
        <v>7</v>
      </c>
      <c r="B62" s="204" t="s">
        <v>33</v>
      </c>
      <c r="C62" s="204" t="s">
        <v>33</v>
      </c>
      <c r="D62" s="204" t="s">
        <v>33</v>
      </c>
      <c r="E62" s="204">
        <f>'T01'!E62+'T02'!E62</f>
        <v>46453</v>
      </c>
      <c r="F62" s="49">
        <f>'T01'!F62+'T02'!F62</f>
        <v>8113</v>
      </c>
      <c r="G62" s="49">
        <f>'T01'!G62+'T02'!G62</f>
        <v>24030</v>
      </c>
      <c r="H62" s="56"/>
      <c r="I62" s="108" t="s">
        <v>11</v>
      </c>
      <c r="J62" s="20"/>
    </row>
    <row r="63" spans="1:26">
      <c r="A63" s="47" t="s">
        <v>8</v>
      </c>
      <c r="B63" s="49" t="s">
        <v>33</v>
      </c>
      <c r="C63" s="49" t="s">
        <v>33</v>
      </c>
      <c r="D63" s="49" t="s">
        <v>33</v>
      </c>
      <c r="E63" s="49">
        <f>'T01'!E63+'T02'!E63</f>
        <v>15312</v>
      </c>
      <c r="F63" s="49">
        <f>'T01'!F63+'T02'!F63</f>
        <v>34566</v>
      </c>
      <c r="G63" s="49">
        <f>'T01'!G63+'T02'!G63</f>
        <v>26894</v>
      </c>
      <c r="H63" s="49"/>
      <c r="I63" s="15" t="s">
        <v>9</v>
      </c>
      <c r="J63" s="20"/>
    </row>
    <row r="64" spans="1:26">
      <c r="A64" s="53" t="s">
        <v>5</v>
      </c>
      <c r="B64" s="204" t="s">
        <v>33</v>
      </c>
      <c r="C64" s="204" t="s">
        <v>33</v>
      </c>
      <c r="D64" s="204" t="s">
        <v>33</v>
      </c>
      <c r="E64" s="204">
        <f>'T01'!E64+'T02'!E64</f>
        <v>8238</v>
      </c>
      <c r="F64" s="204">
        <f>'T01'!F64+'T02'!F64</f>
        <v>17771</v>
      </c>
      <c r="G64" s="204">
        <f>'T01'!G64+'T02'!G64</f>
        <v>14073</v>
      </c>
      <c r="H64" s="55"/>
      <c r="I64" s="108" t="s">
        <v>10</v>
      </c>
      <c r="J64" s="20"/>
    </row>
    <row r="65" spans="1:18" ht="15.75" thickBot="1">
      <c r="A65" s="57" t="s">
        <v>7</v>
      </c>
      <c r="B65" s="58" t="s">
        <v>33</v>
      </c>
      <c r="C65" s="58" t="s">
        <v>33</v>
      </c>
      <c r="D65" s="58" t="s">
        <v>33</v>
      </c>
      <c r="E65" s="58">
        <f>'T01'!E65+'T02'!E65</f>
        <v>7074</v>
      </c>
      <c r="F65" s="58">
        <f>'T01'!F65+'T02'!F65</f>
        <v>16795</v>
      </c>
      <c r="G65" s="58">
        <f>'T01'!G65+'T02'!G65</f>
        <v>12821</v>
      </c>
      <c r="H65" s="58"/>
      <c r="I65" s="109" t="s">
        <v>11</v>
      </c>
      <c r="J65" s="20"/>
    </row>
    <row r="66" spans="1:18" ht="15.75" thickTop="1">
      <c r="A66" s="7" t="s">
        <v>45</v>
      </c>
      <c r="I66" s="2" t="s">
        <v>174</v>
      </c>
      <c r="J66" s="20"/>
      <c r="K66" s="2" t="s">
        <v>375</v>
      </c>
      <c r="L66" s="2" t="s">
        <v>376</v>
      </c>
      <c r="M66" s="16" t="s">
        <v>29</v>
      </c>
      <c r="N66" s="16" t="s">
        <v>30</v>
      </c>
    </row>
    <row r="67" spans="1:18" ht="21" customHeight="1">
      <c r="A67" s="7" t="s">
        <v>345</v>
      </c>
      <c r="K67" s="2" t="s">
        <v>235</v>
      </c>
      <c r="L67" s="20">
        <v>9.6999999999999993</v>
      </c>
      <c r="M67" s="2">
        <v>17.7</v>
      </c>
      <c r="N67" s="2">
        <v>5.3</v>
      </c>
    </row>
    <row r="68" spans="1:18" ht="21" customHeight="1">
      <c r="A68" s="467" t="s">
        <v>473</v>
      </c>
      <c r="K68" s="2" t="s">
        <v>339</v>
      </c>
      <c r="L68" s="20">
        <v>17.399999999999999</v>
      </c>
      <c r="M68" s="20">
        <v>24</v>
      </c>
      <c r="N68" s="2">
        <v>13.4</v>
      </c>
    </row>
    <row r="69" spans="1:18" s="193" customFormat="1" ht="18.75">
      <c r="A69" s="467" t="s">
        <v>481</v>
      </c>
      <c r="B69" s="1"/>
      <c r="C69" s="1"/>
      <c r="D69" s="1"/>
      <c r="E69" s="1"/>
      <c r="F69" s="1"/>
      <c r="G69" s="1"/>
      <c r="H69" s="1"/>
      <c r="I69" s="1"/>
      <c r="K69" s="2" t="s">
        <v>346</v>
      </c>
      <c r="L69" s="20">
        <v>4.2</v>
      </c>
      <c r="M69" s="16">
        <v>0.9</v>
      </c>
      <c r="N69" s="16">
        <v>6.5</v>
      </c>
    </row>
    <row r="70" spans="1:18" s="194" customFormat="1" ht="30" customHeight="1">
      <c r="A70" s="192"/>
      <c r="B70" s="192"/>
      <c r="C70" s="192"/>
      <c r="D70" s="192"/>
      <c r="E70" s="192"/>
      <c r="F70" s="192"/>
      <c r="G70" s="192"/>
      <c r="H70" s="192"/>
      <c r="I70" s="192"/>
      <c r="K70" s="2" t="s">
        <v>372</v>
      </c>
      <c r="L70" s="20">
        <v>-2</v>
      </c>
      <c r="M70" s="16">
        <v>-4.7</v>
      </c>
      <c r="N70" s="16">
        <v>1.1000000000000001</v>
      </c>
    </row>
    <row r="71" spans="1:18">
      <c r="K71" s="16" t="s">
        <v>380</v>
      </c>
      <c r="L71" s="38">
        <v>3.3</v>
      </c>
      <c r="M71" s="16">
        <v>2.1</v>
      </c>
      <c r="N71" s="38">
        <v>4</v>
      </c>
      <c r="O71" s="38"/>
      <c r="P71" s="38"/>
      <c r="Q71" s="38"/>
      <c r="R71" s="38"/>
    </row>
    <row r="72" spans="1:18">
      <c r="L72" s="16"/>
      <c r="M72" s="38"/>
      <c r="N72" s="38"/>
      <c r="O72" s="38"/>
      <c r="P72" s="38"/>
      <c r="Q72" s="38"/>
      <c r="R72" s="38"/>
    </row>
    <row r="73" spans="1:18">
      <c r="L73" s="16"/>
      <c r="M73" s="38"/>
      <c r="N73" s="38"/>
      <c r="O73" s="38"/>
      <c r="P73" s="38"/>
      <c r="Q73" s="38"/>
      <c r="R73" s="38"/>
    </row>
    <row r="75" spans="1:18">
      <c r="J75" s="196" t="s">
        <v>398</v>
      </c>
      <c r="K75" s="16" t="s">
        <v>29</v>
      </c>
      <c r="L75" s="20">
        <f>'T01'!B47/'T03'!B47*100</f>
        <v>20.357002705661234</v>
      </c>
      <c r="M75" s="20"/>
      <c r="N75" s="20">
        <f>'T01'!D47/'T03'!D47*100</f>
        <v>52.817618091817721</v>
      </c>
      <c r="O75" s="20">
        <f>'T01'!E47/'T03'!E47*100</f>
        <v>19.987178573972507</v>
      </c>
      <c r="P75" s="20">
        <f>'T01'!F47/'T03'!F47*100</f>
        <v>16.413608239851655</v>
      </c>
      <c r="Q75" s="20">
        <f>'T01'!G47/'T03'!G47*100</f>
        <v>54.962354551676931</v>
      </c>
    </row>
    <row r="76" spans="1:18">
      <c r="K76" s="16" t="s">
        <v>30</v>
      </c>
      <c r="L76" s="20">
        <f>'T02'!B47/'T03'!B47*100</f>
        <v>79.64299729433877</v>
      </c>
      <c r="N76" s="20">
        <f>100-N75</f>
        <v>47.182381908182279</v>
      </c>
      <c r="O76" s="20">
        <f>100-O75</f>
        <v>80.0128214260275</v>
      </c>
      <c r="P76" s="20">
        <f>100-P75</f>
        <v>83.586391760148345</v>
      </c>
      <c r="Q76" s="20">
        <f>100-Q75</f>
        <v>45.037645448323069</v>
      </c>
      <c r="R76" s="194"/>
    </row>
    <row r="77" spans="1:18">
      <c r="M77" s="38"/>
      <c r="O77" s="16"/>
      <c r="P77" s="16"/>
      <c r="Q77" s="38"/>
      <c r="R77" s="16"/>
    </row>
    <row r="78" spans="1:18">
      <c r="L78" s="3" t="s">
        <v>48</v>
      </c>
      <c r="M78" s="3" t="s">
        <v>43</v>
      </c>
      <c r="N78" s="3" t="s">
        <v>42</v>
      </c>
      <c r="O78" s="3" t="s">
        <v>49</v>
      </c>
      <c r="P78" s="3" t="s">
        <v>50</v>
      </c>
      <c r="Q78" s="3" t="s">
        <v>39</v>
      </c>
      <c r="R78" s="38"/>
    </row>
    <row r="79" spans="1:18">
      <c r="K79" s="16" t="s">
        <v>5</v>
      </c>
      <c r="L79" s="20">
        <f>100-L80</f>
        <v>51.083813536567732</v>
      </c>
      <c r="M79" s="20">
        <f t="shared" ref="M79:Q79" si="10">100-M80</f>
        <v>51.274605540422471</v>
      </c>
      <c r="N79" s="20">
        <f t="shared" si="10"/>
        <v>49.577671309077957</v>
      </c>
      <c r="O79" s="20">
        <f t="shared" si="10"/>
        <v>51.300967712393025</v>
      </c>
      <c r="P79" s="20">
        <f t="shared" si="10"/>
        <v>51.721225696293168</v>
      </c>
      <c r="Q79" s="20">
        <f t="shared" si="10"/>
        <v>51.005633654504287</v>
      </c>
      <c r="R79" s="16"/>
    </row>
    <row r="80" spans="1:18">
      <c r="K80" s="16" t="s">
        <v>7</v>
      </c>
      <c r="L80" s="20">
        <v>48.916186463432268</v>
      </c>
      <c r="M80" s="20">
        <v>48.725394459577529</v>
      </c>
      <c r="N80" s="20">
        <v>50.422328690922043</v>
      </c>
      <c r="O80" s="20">
        <v>48.699032287606975</v>
      </c>
      <c r="P80" s="20">
        <v>48.278774303706832</v>
      </c>
      <c r="Q80" s="20">
        <v>48.994366345495713</v>
      </c>
    </row>
    <row r="81" spans="1:17">
      <c r="L81" s="3" t="s">
        <v>48</v>
      </c>
      <c r="M81" s="3" t="s">
        <v>43</v>
      </c>
      <c r="N81" s="3" t="s">
        <v>42</v>
      </c>
      <c r="O81" s="3" t="s">
        <v>49</v>
      </c>
      <c r="P81" s="3" t="s">
        <v>50</v>
      </c>
      <c r="Q81" s="3" t="s">
        <v>39</v>
      </c>
    </row>
    <row r="82" spans="1:17">
      <c r="K82" s="16" t="s">
        <v>376</v>
      </c>
      <c r="L82" s="20">
        <f t="shared" ref="L82:Q82" si="11">B49/B47*100</f>
        <v>48.916186463432268</v>
      </c>
      <c r="M82" s="20">
        <f t="shared" si="11"/>
        <v>48.725394459577529</v>
      </c>
      <c r="N82" s="20">
        <f t="shared" si="11"/>
        <v>50.422328690922043</v>
      </c>
      <c r="O82" s="20">
        <f t="shared" si="11"/>
        <v>48.699032287606975</v>
      </c>
      <c r="P82" s="20">
        <f t="shared" si="11"/>
        <v>48.278774303706832</v>
      </c>
      <c r="Q82" s="20">
        <f t="shared" si="11"/>
        <v>48.994366345495713</v>
      </c>
    </row>
    <row r="83" spans="1:17">
      <c r="B83" s="184"/>
      <c r="H83" s="185"/>
      <c r="K83" s="16" t="s">
        <v>29</v>
      </c>
      <c r="L83" s="38">
        <f>'T01'!B49/'T01'!B47*100</f>
        <v>50.749524413443247</v>
      </c>
      <c r="M83" s="38">
        <v>0</v>
      </c>
      <c r="N83" s="38">
        <f>'T01'!D49/'T01'!D47*100</f>
        <v>51.505768269422106</v>
      </c>
      <c r="O83" s="38">
        <f>'T01'!E49/'T01'!E47*100</f>
        <v>52.056817024742898</v>
      </c>
      <c r="P83" s="38">
        <f>'T01'!F49/'T01'!F47*100</f>
        <v>52.360178970917225</v>
      </c>
      <c r="Q83" s="38">
        <f>'T01'!G49/'T01'!G47*100</f>
        <v>50.572372832646806</v>
      </c>
    </row>
    <row r="84" spans="1:17">
      <c r="K84" s="16" t="s">
        <v>30</v>
      </c>
      <c r="L84" s="20">
        <f>'T02'!B49/'T02'!B47*100</f>
        <v>48.447579468760331</v>
      </c>
      <c r="M84" s="20">
        <f>'T02'!C49/'T02'!C47*100</f>
        <v>48.725394459577529</v>
      </c>
      <c r="N84" s="20">
        <f>'T02'!D49/'T02'!D47*100</f>
        <v>49.209488313466409</v>
      </c>
      <c r="O84" s="20">
        <f>'T02'!E49/'T02'!E47*100</f>
        <v>47.860258676603372</v>
      </c>
      <c r="P84" s="20">
        <f>'T02'!F49/'T02'!F47*100</f>
        <v>47.477321150086759</v>
      </c>
      <c r="Q84" s="20">
        <f>'T02'!G49/'T02'!G47*100</f>
        <v>47.068622866495211</v>
      </c>
    </row>
    <row r="85" spans="1:17" s="193" customFormat="1" ht="30" customHeight="1">
      <c r="A85" s="1"/>
      <c r="B85" s="1"/>
      <c r="C85" s="1"/>
      <c r="D85" s="1"/>
      <c r="E85" s="1"/>
      <c r="F85" s="1"/>
      <c r="G85" s="1"/>
      <c r="H85" s="1"/>
      <c r="I85" s="1"/>
    </row>
    <row r="86" spans="1:17" s="194" customFormat="1" ht="30" customHeight="1">
      <c r="A86" s="192"/>
      <c r="B86" s="192"/>
      <c r="C86" s="192"/>
      <c r="D86" s="192"/>
      <c r="E86" s="192"/>
      <c r="F86" s="192"/>
      <c r="G86" s="192"/>
      <c r="H86" s="192"/>
      <c r="I86" s="192"/>
    </row>
    <row r="87" spans="1:17">
      <c r="A87" s="163"/>
      <c r="B87" s="163"/>
      <c r="C87" s="163"/>
      <c r="D87" s="163"/>
      <c r="E87" s="163"/>
      <c r="F87" s="163"/>
      <c r="G87" s="163"/>
      <c r="H87" s="163"/>
      <c r="I87" s="163"/>
    </row>
    <row r="100" spans="1:9" ht="21" customHeight="1"/>
    <row r="101" spans="1:9" ht="19.5" customHeight="1"/>
    <row r="102" spans="1:9">
      <c r="B102" s="184"/>
      <c r="H102" s="185"/>
    </row>
    <row r="103" spans="1:9" s="193" customFormat="1" ht="30" customHeight="1">
      <c r="A103" s="1"/>
      <c r="B103" s="1"/>
      <c r="C103" s="1"/>
      <c r="D103" s="1"/>
      <c r="E103" s="1"/>
      <c r="F103" s="1"/>
      <c r="G103" s="1"/>
      <c r="H103" s="1"/>
      <c r="I103" s="1"/>
    </row>
    <row r="104" spans="1:9" s="194" customFormat="1" ht="30" customHeight="1">
      <c r="A104" s="192"/>
      <c r="B104" s="192"/>
      <c r="C104" s="192"/>
      <c r="D104" s="192"/>
      <c r="E104" s="192"/>
      <c r="F104" s="192"/>
      <c r="G104" s="192"/>
      <c r="H104" s="192"/>
      <c r="I104" s="192"/>
    </row>
    <row r="117" spans="2:8">
      <c r="B117" s="184"/>
      <c r="H117" s="185"/>
    </row>
    <row r="119" spans="2:8" ht="21" customHeight="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0" orientation="portrait" r:id="rId1"/>
  <rowBreaks count="1" manualBreakCount="1">
    <brk id="78"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rightToLeft="1" view="pageBreakPreview" topLeftCell="A37" zoomScaleNormal="100" zoomScaleSheetLayoutView="100" workbookViewId="0">
      <selection activeCell="A6" sqref="A6:XFD15"/>
    </sheetView>
  </sheetViews>
  <sheetFormatPr defaultColWidth="9.140625" defaultRowHeight="15"/>
  <cols>
    <col min="1" max="1" width="13.7109375" style="2" customWidth="1"/>
    <col min="2" max="3" width="9.7109375" style="2" customWidth="1"/>
    <col min="4" max="4" width="10.5703125" style="2" bestFit="1" customWidth="1"/>
    <col min="5" max="7" width="9.7109375" style="2" customWidth="1"/>
    <col min="8" max="8" width="12.7109375" style="2" customWidth="1"/>
    <col min="9" max="9" width="13.7109375" style="2" customWidth="1"/>
    <col min="10" max="11" width="10.5703125" style="2" hidden="1" customWidth="1"/>
    <col min="12" max="12" width="10.7109375" style="2" hidden="1" customWidth="1"/>
    <col min="13" max="14" width="10.5703125" style="2" hidden="1" customWidth="1"/>
    <col min="15" max="15" width="14.5703125" style="2" hidden="1" customWidth="1"/>
    <col min="16" max="16" width="11.5703125" style="2" hidden="1" customWidth="1"/>
    <col min="17" max="25" width="0" style="2" hidden="1" customWidth="1"/>
    <col min="26" max="27" width="9.140625" style="2"/>
    <col min="28" max="28" width="11.5703125" style="2" bestFit="1" customWidth="1"/>
    <col min="29" max="16384" width="9.140625" style="2"/>
  </cols>
  <sheetData>
    <row r="1" spans="1:20" s="3" customFormat="1" ht="17.25">
      <c r="A1" s="1" t="s">
        <v>187</v>
      </c>
      <c r="B1" s="1"/>
      <c r="C1" s="1"/>
      <c r="D1" s="1"/>
      <c r="E1" s="1"/>
      <c r="F1" s="1"/>
      <c r="G1" s="1"/>
      <c r="H1" s="1"/>
      <c r="I1" s="1"/>
      <c r="J1" s="189"/>
      <c r="K1" s="189"/>
      <c r="L1" s="189"/>
      <c r="M1" s="189"/>
      <c r="N1" s="189"/>
      <c r="O1" s="189"/>
      <c r="P1" s="189"/>
      <c r="Q1" s="189"/>
      <c r="R1" s="189"/>
    </row>
    <row r="2" spans="1:20" s="6" customFormat="1" ht="15.75">
      <c r="A2" s="192" t="s">
        <v>179</v>
      </c>
      <c r="B2" s="88"/>
      <c r="C2" s="88"/>
      <c r="D2" s="88"/>
      <c r="E2" s="88"/>
      <c r="F2" s="88"/>
      <c r="G2" s="88"/>
      <c r="H2" s="88"/>
      <c r="I2" s="88"/>
      <c r="K2" s="190"/>
      <c r="L2" s="190"/>
      <c r="M2" s="190"/>
      <c r="N2" s="190"/>
      <c r="O2" s="190"/>
      <c r="P2" s="190"/>
      <c r="Q2" s="190"/>
      <c r="R2" s="190"/>
      <c r="S2" s="190"/>
      <c r="T2" s="191"/>
    </row>
    <row r="3" spans="1:20" s="6" customFormat="1" ht="18.75">
      <c r="A3" s="17" t="s">
        <v>34</v>
      </c>
      <c r="B3" s="43"/>
      <c r="C3" s="44"/>
      <c r="D3" s="44"/>
      <c r="E3" s="43"/>
      <c r="F3" s="36"/>
      <c r="G3" s="36"/>
      <c r="H3" s="36"/>
      <c r="I3" s="48" t="s">
        <v>35</v>
      </c>
      <c r="J3" s="42"/>
      <c r="K3" s="42"/>
      <c r="L3" s="42"/>
      <c r="M3" s="42"/>
      <c r="P3" s="2"/>
      <c r="Q3" s="59"/>
    </row>
    <row r="4" spans="1:20" ht="24" customHeight="1">
      <c r="A4" s="496" t="s">
        <v>14</v>
      </c>
      <c r="B4" s="187" t="s">
        <v>44</v>
      </c>
      <c r="C4" s="187" t="s">
        <v>43</v>
      </c>
      <c r="D4" s="187" t="s">
        <v>42</v>
      </c>
      <c r="E4" s="187" t="s">
        <v>41</v>
      </c>
      <c r="F4" s="187" t="s">
        <v>40</v>
      </c>
      <c r="G4" s="187" t="s">
        <v>39</v>
      </c>
      <c r="H4" s="497" t="s">
        <v>275</v>
      </c>
      <c r="I4" s="495" t="s">
        <v>15</v>
      </c>
      <c r="K4" s="2">
        <v>2014</v>
      </c>
      <c r="L4" s="2">
        <v>2018</v>
      </c>
      <c r="Q4" s="59"/>
    </row>
    <row r="5" spans="1:20" ht="24" customHeight="1">
      <c r="A5" s="496"/>
      <c r="B5" s="188" t="s">
        <v>36</v>
      </c>
      <c r="C5" s="188" t="s">
        <v>16</v>
      </c>
      <c r="D5" s="188" t="s">
        <v>37</v>
      </c>
      <c r="E5" s="188" t="s">
        <v>17</v>
      </c>
      <c r="F5" s="188" t="s">
        <v>18</v>
      </c>
      <c r="G5" s="188" t="s">
        <v>19</v>
      </c>
      <c r="H5" s="497"/>
      <c r="I5" s="495"/>
      <c r="K5" s="328">
        <f>B8/B7</f>
        <v>0.47324863133973766</v>
      </c>
      <c r="L5" s="328">
        <f>B48/B47</f>
        <v>0.47537671521171815</v>
      </c>
      <c r="Q5" s="59"/>
    </row>
    <row r="6" spans="1:20" ht="15.75" hidden="1">
      <c r="A6" s="12" t="s">
        <v>235</v>
      </c>
      <c r="B6" s="13"/>
      <c r="C6" s="13"/>
      <c r="D6" s="13"/>
      <c r="E6" s="13"/>
      <c r="F6" s="13"/>
      <c r="G6" s="13"/>
      <c r="H6" s="13"/>
      <c r="I6" s="14" t="s">
        <v>234</v>
      </c>
      <c r="K6" s="328">
        <f>B9/B7</f>
        <v>0.5267513686602624</v>
      </c>
      <c r="L6" s="328">
        <f>B49/B47</f>
        <v>0.5246232847882818</v>
      </c>
      <c r="P6" s="16"/>
      <c r="Q6" s="16"/>
    </row>
    <row r="7" spans="1:20" hidden="1">
      <c r="A7" s="47" t="s">
        <v>38</v>
      </c>
      <c r="B7" s="49">
        <f>SUM(B10,B13)</f>
        <v>242025</v>
      </c>
      <c r="C7" s="49">
        <f t="shared" ref="C7" si="0">SUM(C8:C9)</f>
        <v>133889</v>
      </c>
      <c r="D7" s="49">
        <f t="shared" ref="D7:E7" si="1">SUM(D8:D9)</f>
        <v>6019892</v>
      </c>
      <c r="E7" s="49">
        <f t="shared" si="1"/>
        <v>525677</v>
      </c>
      <c r="F7" s="49">
        <f t="shared" ref="F7:G7" si="2">SUM(F8:F9)</f>
        <v>94205</v>
      </c>
      <c r="G7" s="49">
        <f t="shared" si="2"/>
        <v>320594</v>
      </c>
      <c r="H7" s="49">
        <f>SUM(B7:G7)</f>
        <v>7336282</v>
      </c>
      <c r="I7" s="15" t="s">
        <v>0</v>
      </c>
    </row>
    <row r="8" spans="1:20" hidden="1">
      <c r="A8" s="53" t="s">
        <v>5</v>
      </c>
      <c r="B8" s="49">
        <f t="shared" ref="B8:B9" si="3">SUM(B11,B14)</f>
        <v>114538</v>
      </c>
      <c r="C8" s="50">
        <v>66297</v>
      </c>
      <c r="D8" s="50">
        <v>3078530</v>
      </c>
      <c r="E8" s="50">
        <v>264642</v>
      </c>
      <c r="F8" s="50">
        <f t="shared" ref="F8:G8" si="4">SUM(F11,F14)</f>
        <v>44801</v>
      </c>
      <c r="G8" s="50">
        <f t="shared" si="4"/>
        <v>150010</v>
      </c>
      <c r="H8" s="50">
        <f>SUM(B8:G8)</f>
        <v>3718818</v>
      </c>
      <c r="I8" s="108" t="s">
        <v>10</v>
      </c>
    </row>
    <row r="9" spans="1:20" hidden="1">
      <c r="A9" s="54" t="s">
        <v>7</v>
      </c>
      <c r="B9" s="49">
        <f t="shared" si="3"/>
        <v>127487</v>
      </c>
      <c r="C9" s="51">
        <v>67592</v>
      </c>
      <c r="D9" s="51">
        <v>2941362</v>
      </c>
      <c r="E9" s="50">
        <v>261035</v>
      </c>
      <c r="F9" s="50">
        <f t="shared" ref="F9:G9" si="5">SUM(F12,F15)</f>
        <v>49404</v>
      </c>
      <c r="G9" s="50">
        <f t="shared" si="5"/>
        <v>170584</v>
      </c>
      <c r="H9" s="51">
        <f>SUM(B9:G9)</f>
        <v>3617464</v>
      </c>
      <c r="I9" s="108" t="s">
        <v>11</v>
      </c>
      <c r="K9" s="328">
        <f>B7/H7</f>
        <v>3.2990144053895422E-2</v>
      </c>
      <c r="L9" s="328">
        <f>C7/H7</f>
        <v>1.825025264841237E-2</v>
      </c>
      <c r="M9" s="328">
        <f>D7/H7</f>
        <v>0.82056442214189695</v>
      </c>
      <c r="N9" s="328">
        <f>E7/H7</f>
        <v>7.1654415683584688E-2</v>
      </c>
      <c r="O9" s="328">
        <f>F7/H7</f>
        <v>1.2840973125078889E-2</v>
      </c>
      <c r="P9" s="328">
        <f>G7/H7</f>
        <v>4.3699792347131693E-2</v>
      </c>
    </row>
    <row r="10" spans="1:20" hidden="1">
      <c r="A10" s="47" t="s">
        <v>4</v>
      </c>
      <c r="B10" s="49">
        <f>SUM(B11:B12)</f>
        <v>193377</v>
      </c>
      <c r="C10" s="49" t="s">
        <v>33</v>
      </c>
      <c r="D10" s="49" t="s">
        <v>33</v>
      </c>
      <c r="E10" s="49" t="s">
        <v>33</v>
      </c>
      <c r="F10" s="49">
        <f t="shared" ref="F10:G10" si="6">SUM(F11:F12)</f>
        <v>53052</v>
      </c>
      <c r="G10" s="49">
        <f t="shared" si="6"/>
        <v>277261</v>
      </c>
      <c r="H10" s="49" t="s">
        <v>32</v>
      </c>
      <c r="I10" s="15" t="s">
        <v>6</v>
      </c>
    </row>
    <row r="11" spans="1:20" hidden="1">
      <c r="A11" s="53" t="s">
        <v>5</v>
      </c>
      <c r="B11" s="55">
        <v>90565</v>
      </c>
      <c r="C11" s="55" t="s">
        <v>33</v>
      </c>
      <c r="D11" s="55" t="s">
        <v>33</v>
      </c>
      <c r="E11" s="55" t="s">
        <v>33</v>
      </c>
      <c r="F11" s="55">
        <v>24743</v>
      </c>
      <c r="G11" s="203">
        <v>128960</v>
      </c>
      <c r="H11" s="50" t="s">
        <v>32</v>
      </c>
      <c r="I11" s="108" t="s">
        <v>10</v>
      </c>
    </row>
    <row r="12" spans="1:20" hidden="1">
      <c r="A12" s="54" t="s">
        <v>7</v>
      </c>
      <c r="B12" s="56">
        <v>102812</v>
      </c>
      <c r="C12" s="56" t="s">
        <v>33</v>
      </c>
      <c r="D12" s="56" t="s">
        <v>33</v>
      </c>
      <c r="E12" s="56" t="s">
        <v>33</v>
      </c>
      <c r="F12" s="56">
        <v>28309</v>
      </c>
      <c r="G12" s="203">
        <v>148301</v>
      </c>
      <c r="H12" s="51" t="s">
        <v>32</v>
      </c>
      <c r="I12" s="108" t="s">
        <v>11</v>
      </c>
    </row>
    <row r="13" spans="1:20" hidden="1">
      <c r="A13" s="47" t="s">
        <v>8</v>
      </c>
      <c r="B13" s="49">
        <f>SUM(B14:B15)</f>
        <v>48648</v>
      </c>
      <c r="C13" s="49" t="s">
        <v>33</v>
      </c>
      <c r="D13" s="49" t="s">
        <v>33</v>
      </c>
      <c r="E13" s="49" t="s">
        <v>33</v>
      </c>
      <c r="F13" s="49">
        <f t="shared" ref="F13:G13" si="7">SUM(F14:F15)</f>
        <v>41153</v>
      </c>
      <c r="G13" s="49">
        <f t="shared" si="7"/>
        <v>43333</v>
      </c>
      <c r="H13" s="49" t="s">
        <v>32</v>
      </c>
      <c r="I13" s="15" t="s">
        <v>9</v>
      </c>
    </row>
    <row r="14" spans="1:20" hidden="1">
      <c r="A14" s="53" t="s">
        <v>5</v>
      </c>
      <c r="B14" s="55">
        <v>23973</v>
      </c>
      <c r="C14" s="55" t="s">
        <v>33</v>
      </c>
      <c r="D14" s="55" t="s">
        <v>33</v>
      </c>
      <c r="E14" s="55" t="s">
        <v>33</v>
      </c>
      <c r="F14" s="55">
        <v>20058</v>
      </c>
      <c r="G14" s="55">
        <v>21050</v>
      </c>
      <c r="H14" s="50" t="s">
        <v>32</v>
      </c>
      <c r="I14" s="108" t="s">
        <v>10</v>
      </c>
    </row>
    <row r="15" spans="1:20" hidden="1">
      <c r="A15" s="54" t="s">
        <v>7</v>
      </c>
      <c r="B15" s="56">
        <v>24675</v>
      </c>
      <c r="C15" s="56" t="s">
        <v>33</v>
      </c>
      <c r="D15" s="56" t="s">
        <v>33</v>
      </c>
      <c r="E15" s="56" t="s">
        <v>33</v>
      </c>
      <c r="F15" s="56">
        <v>21095</v>
      </c>
      <c r="G15" s="56">
        <v>22283</v>
      </c>
      <c r="H15" s="56" t="s">
        <v>32</v>
      </c>
      <c r="I15" s="108" t="s">
        <v>11</v>
      </c>
    </row>
    <row r="16" spans="1:20" ht="15.75">
      <c r="A16" s="12" t="s">
        <v>339</v>
      </c>
      <c r="B16" s="13"/>
      <c r="C16" s="13"/>
      <c r="D16" s="13"/>
      <c r="E16" s="13"/>
      <c r="F16" s="13"/>
      <c r="G16" s="13"/>
      <c r="H16" s="13"/>
      <c r="I16" s="14" t="s">
        <v>340</v>
      </c>
      <c r="P16" s="16"/>
      <c r="Q16" s="16"/>
    </row>
    <row r="17" spans="1:16">
      <c r="A17" s="47" t="s">
        <v>38</v>
      </c>
      <c r="B17" s="49">
        <f>SUM(B20,B23)</f>
        <v>243189</v>
      </c>
      <c r="C17" s="49">
        <f t="shared" ref="C17" si="8">SUM(C18:C19)</f>
        <v>137203</v>
      </c>
      <c r="D17" s="49">
        <f t="shared" ref="D17:E17" si="9">SUM(D18:D19)</f>
        <v>5852059</v>
      </c>
      <c r="E17" s="49">
        <f t="shared" si="9"/>
        <v>562110</v>
      </c>
      <c r="F17" s="49">
        <f t="shared" ref="F17:G17" si="10">SUM(F20,F23)</f>
        <v>99680</v>
      </c>
      <c r="G17" s="49">
        <f t="shared" si="10"/>
        <v>332816</v>
      </c>
      <c r="H17" s="49">
        <f>SUM(B17:G17)</f>
        <v>7227057</v>
      </c>
      <c r="I17" s="15" t="s">
        <v>0</v>
      </c>
    </row>
    <row r="18" spans="1:16">
      <c r="A18" s="53" t="s">
        <v>5</v>
      </c>
      <c r="B18" s="50">
        <f>SUM(B21,B24)</f>
        <v>114799</v>
      </c>
      <c r="C18" s="49">
        <v>68068</v>
      </c>
      <c r="D18" s="50">
        <v>2816891</v>
      </c>
      <c r="E18" s="50">
        <v>282476</v>
      </c>
      <c r="F18" s="50">
        <f t="shared" ref="F18:G18" si="11">SUM(F21,F24)</f>
        <v>47833</v>
      </c>
      <c r="G18" s="50">
        <f t="shared" si="11"/>
        <v>155953</v>
      </c>
      <c r="H18" s="49">
        <f t="shared" ref="H18:H19" si="12">SUM(B18:G18)</f>
        <v>3486020</v>
      </c>
      <c r="I18" s="108" t="s">
        <v>10</v>
      </c>
    </row>
    <row r="19" spans="1:16">
      <c r="A19" s="54" t="s">
        <v>7</v>
      </c>
      <c r="B19" s="50">
        <f>SUM(B22,B25)</f>
        <v>128390</v>
      </c>
      <c r="C19" s="51">
        <v>69135</v>
      </c>
      <c r="D19" s="51">
        <v>3035168</v>
      </c>
      <c r="E19" s="50">
        <v>279634</v>
      </c>
      <c r="F19" s="50">
        <f t="shared" ref="F19:G19" si="13">SUM(F22,F25)</f>
        <v>51847</v>
      </c>
      <c r="G19" s="50">
        <f t="shared" si="13"/>
        <v>176863</v>
      </c>
      <c r="H19" s="49">
        <f t="shared" si="12"/>
        <v>3741037</v>
      </c>
      <c r="I19" s="108" t="s">
        <v>11</v>
      </c>
    </row>
    <row r="20" spans="1:16">
      <c r="A20" s="47" t="s">
        <v>4</v>
      </c>
      <c r="B20" s="49">
        <f>SUM(B21:B22)</f>
        <v>195375</v>
      </c>
      <c r="C20" s="49" t="s">
        <v>33</v>
      </c>
      <c r="D20" s="49" t="s">
        <v>33</v>
      </c>
      <c r="E20" s="49" t="s">
        <v>33</v>
      </c>
      <c r="F20" s="49">
        <f>SUM(F21:F22)</f>
        <v>54860</v>
      </c>
      <c r="G20" s="49">
        <f>SUM(G21:G22)</f>
        <v>283014</v>
      </c>
      <c r="H20" s="49" t="s">
        <v>32</v>
      </c>
      <c r="I20" s="15" t="s">
        <v>6</v>
      </c>
    </row>
    <row r="21" spans="1:16">
      <c r="A21" s="53" t="s">
        <v>5</v>
      </c>
      <c r="B21" s="55">
        <v>91252</v>
      </c>
      <c r="C21" s="55" t="s">
        <v>33</v>
      </c>
      <c r="D21" s="55" t="s">
        <v>33</v>
      </c>
      <c r="E21" s="55" t="s">
        <v>33</v>
      </c>
      <c r="F21" s="55">
        <v>25846</v>
      </c>
      <c r="G21" s="203">
        <v>131833</v>
      </c>
      <c r="H21" s="50" t="s">
        <v>32</v>
      </c>
      <c r="I21" s="108" t="s">
        <v>10</v>
      </c>
    </row>
    <row r="22" spans="1:16">
      <c r="A22" s="54" t="s">
        <v>7</v>
      </c>
      <c r="B22" s="56">
        <v>104123</v>
      </c>
      <c r="C22" s="56" t="s">
        <v>33</v>
      </c>
      <c r="D22" s="56" t="s">
        <v>33</v>
      </c>
      <c r="E22" s="56" t="s">
        <v>33</v>
      </c>
      <c r="F22" s="56">
        <v>29014</v>
      </c>
      <c r="G22" s="203">
        <v>151181</v>
      </c>
      <c r="H22" s="51" t="s">
        <v>32</v>
      </c>
      <c r="I22" s="108" t="s">
        <v>11</v>
      </c>
    </row>
    <row r="23" spans="1:16">
      <c r="A23" s="47" t="s">
        <v>8</v>
      </c>
      <c r="B23" s="49">
        <f>SUM(B24:B25)</f>
        <v>47814</v>
      </c>
      <c r="C23" s="49" t="s">
        <v>33</v>
      </c>
      <c r="D23" s="49" t="s">
        <v>33</v>
      </c>
      <c r="E23" s="49" t="s">
        <v>33</v>
      </c>
      <c r="F23" s="49">
        <f>SUM(F24:F25)</f>
        <v>44820</v>
      </c>
      <c r="G23" s="49">
        <f>SUM(G24:G25)</f>
        <v>49802</v>
      </c>
      <c r="H23" s="49" t="s">
        <v>32</v>
      </c>
      <c r="I23" s="15" t="s">
        <v>9</v>
      </c>
    </row>
    <row r="24" spans="1:16">
      <c r="A24" s="53" t="s">
        <v>5</v>
      </c>
      <c r="B24" s="55">
        <v>23547</v>
      </c>
      <c r="C24" s="55" t="s">
        <v>33</v>
      </c>
      <c r="D24" s="55" t="s">
        <v>33</v>
      </c>
      <c r="E24" s="55" t="s">
        <v>33</v>
      </c>
      <c r="F24" s="55">
        <v>21987</v>
      </c>
      <c r="G24" s="55">
        <v>24120</v>
      </c>
      <c r="H24" s="50" t="s">
        <v>32</v>
      </c>
      <c r="I24" s="108" t="s">
        <v>10</v>
      </c>
    </row>
    <row r="25" spans="1:16">
      <c r="A25" s="54" t="s">
        <v>7</v>
      </c>
      <c r="B25" s="56">
        <v>24267</v>
      </c>
      <c r="C25" s="56" t="s">
        <v>33</v>
      </c>
      <c r="D25" s="56" t="s">
        <v>33</v>
      </c>
      <c r="E25" s="56" t="s">
        <v>33</v>
      </c>
      <c r="F25" s="56">
        <v>22833</v>
      </c>
      <c r="G25" s="56">
        <v>25682</v>
      </c>
      <c r="H25" s="51" t="s">
        <v>32</v>
      </c>
      <c r="I25" s="108" t="s">
        <v>11</v>
      </c>
    </row>
    <row r="26" spans="1:16" ht="15.75">
      <c r="A26" s="12" t="s">
        <v>346</v>
      </c>
      <c r="B26" s="13"/>
      <c r="C26" s="13"/>
      <c r="D26" s="13"/>
      <c r="E26" s="13"/>
      <c r="F26" s="13"/>
      <c r="G26" s="13"/>
      <c r="H26" s="13"/>
      <c r="I26" s="14" t="s">
        <v>348</v>
      </c>
    </row>
    <row r="27" spans="1:16">
      <c r="A27" s="47" t="s">
        <v>38</v>
      </c>
      <c r="B27" s="49">
        <f>SUM(B28:B29)</f>
        <v>243517</v>
      </c>
      <c r="C27" s="131">
        <f t="shared" ref="C27" si="14">SUM(C28:C29)</f>
        <v>139412</v>
      </c>
      <c r="D27" s="49">
        <f>SUM(D28:D29)</f>
        <v>5555645</v>
      </c>
      <c r="E27" s="49">
        <f>SUM(E28:E29)</f>
        <v>583020</v>
      </c>
      <c r="F27" s="49">
        <f>SUM(F28:F29)</f>
        <v>104834</v>
      </c>
      <c r="G27" s="49">
        <f>SUM(G28:G29)</f>
        <v>382817</v>
      </c>
      <c r="H27" s="131">
        <f>SUM(B27:G27)</f>
        <v>7009245</v>
      </c>
      <c r="I27" s="15" t="s">
        <v>0</v>
      </c>
      <c r="J27" s="20"/>
      <c r="K27" s="20"/>
      <c r="L27" s="20"/>
      <c r="M27" s="20"/>
      <c r="N27" s="20"/>
      <c r="O27" s="20"/>
      <c r="P27" s="20"/>
    </row>
    <row r="28" spans="1:16">
      <c r="A28" s="53" t="s">
        <v>5</v>
      </c>
      <c r="B28" s="50">
        <v>114780</v>
      </c>
      <c r="C28" s="131">
        <v>69250</v>
      </c>
      <c r="D28" s="50">
        <v>2741179</v>
      </c>
      <c r="E28" s="50">
        <v>293487</v>
      </c>
      <c r="F28" s="50">
        <f>SUM(F31,F34)</f>
        <v>50582</v>
      </c>
      <c r="G28" s="50">
        <f>SUM(G31,G34)</f>
        <v>183957</v>
      </c>
      <c r="H28" s="131">
        <f t="shared" ref="H28:H29" si="15">SUM(B28:G28)</f>
        <v>3453235</v>
      </c>
      <c r="I28" s="108" t="s">
        <v>10</v>
      </c>
    </row>
    <row r="29" spans="1:16">
      <c r="A29" s="54" t="s">
        <v>7</v>
      </c>
      <c r="B29" s="50">
        <v>128737</v>
      </c>
      <c r="C29" s="133">
        <v>70162</v>
      </c>
      <c r="D29" s="51">
        <v>2814466</v>
      </c>
      <c r="E29" s="50">
        <v>289533</v>
      </c>
      <c r="F29" s="50">
        <f>SUM(F32,F35)</f>
        <v>54252</v>
      </c>
      <c r="G29" s="50">
        <f>SUM(G32,G35)</f>
        <v>198860</v>
      </c>
      <c r="H29" s="131">
        <f t="shared" si="15"/>
        <v>3556010</v>
      </c>
      <c r="I29" s="108" t="s">
        <v>11</v>
      </c>
    </row>
    <row r="30" spans="1:16">
      <c r="A30" s="47" t="s">
        <v>4</v>
      </c>
      <c r="B30" s="49" t="s">
        <v>32</v>
      </c>
      <c r="C30" s="131" t="s">
        <v>33</v>
      </c>
      <c r="D30" s="49" t="s">
        <v>32</v>
      </c>
      <c r="E30" s="49" t="s">
        <v>32</v>
      </c>
      <c r="F30" s="49">
        <f>SUM(F31:F32)</f>
        <v>56317</v>
      </c>
      <c r="G30" s="49">
        <f>SUM(G31:G32)</f>
        <v>329920</v>
      </c>
      <c r="H30" s="49" t="s">
        <v>33</v>
      </c>
      <c r="I30" s="15" t="s">
        <v>6</v>
      </c>
    </row>
    <row r="31" spans="1:16">
      <c r="A31" s="53" t="s">
        <v>5</v>
      </c>
      <c r="B31" s="55" t="s">
        <v>32</v>
      </c>
      <c r="C31" s="134" t="s">
        <v>33</v>
      </c>
      <c r="D31" s="55" t="s">
        <v>32</v>
      </c>
      <c r="E31" s="55" t="s">
        <v>32</v>
      </c>
      <c r="F31" s="55">
        <v>26590</v>
      </c>
      <c r="G31" s="203">
        <v>157529</v>
      </c>
      <c r="H31" s="50" t="s">
        <v>33</v>
      </c>
      <c r="I31" s="108" t="s">
        <v>10</v>
      </c>
    </row>
    <row r="32" spans="1:16">
      <c r="A32" s="54" t="s">
        <v>7</v>
      </c>
      <c r="B32" s="56" t="s">
        <v>32</v>
      </c>
      <c r="C32" s="135" t="s">
        <v>33</v>
      </c>
      <c r="D32" s="56" t="s">
        <v>32</v>
      </c>
      <c r="E32" s="56" t="s">
        <v>32</v>
      </c>
      <c r="F32" s="56">
        <v>29727</v>
      </c>
      <c r="G32" s="203">
        <v>172391</v>
      </c>
      <c r="H32" s="51" t="s">
        <v>33</v>
      </c>
      <c r="I32" s="108" t="s">
        <v>11</v>
      </c>
    </row>
    <row r="33" spans="1:28">
      <c r="A33" s="47" t="s">
        <v>8</v>
      </c>
      <c r="B33" s="49" t="s">
        <v>32</v>
      </c>
      <c r="C33" s="131" t="s">
        <v>33</v>
      </c>
      <c r="D33" s="49" t="s">
        <v>32</v>
      </c>
      <c r="E33" s="49" t="s">
        <v>32</v>
      </c>
      <c r="F33" s="49">
        <f>SUM(F34:F35)</f>
        <v>48517</v>
      </c>
      <c r="G33" s="49">
        <f>SUM(G34:G35)</f>
        <v>52897</v>
      </c>
      <c r="H33" s="49" t="s">
        <v>33</v>
      </c>
      <c r="I33" s="15" t="s">
        <v>9</v>
      </c>
    </row>
    <row r="34" spans="1:28">
      <c r="A34" s="53" t="s">
        <v>5</v>
      </c>
      <c r="B34" s="55" t="s">
        <v>32</v>
      </c>
      <c r="C34" s="134" t="s">
        <v>33</v>
      </c>
      <c r="D34" s="55" t="s">
        <v>32</v>
      </c>
      <c r="E34" s="55" t="s">
        <v>32</v>
      </c>
      <c r="F34" s="55">
        <v>23992</v>
      </c>
      <c r="G34" s="55">
        <v>26428</v>
      </c>
      <c r="H34" s="50" t="s">
        <v>33</v>
      </c>
      <c r="I34" s="108" t="s">
        <v>10</v>
      </c>
    </row>
    <row r="35" spans="1:28">
      <c r="A35" s="54" t="s">
        <v>7</v>
      </c>
      <c r="B35" s="56" t="s">
        <v>32</v>
      </c>
      <c r="C35" s="135" t="s">
        <v>33</v>
      </c>
      <c r="D35" s="56" t="s">
        <v>32</v>
      </c>
      <c r="E35" s="56" t="s">
        <v>32</v>
      </c>
      <c r="F35" s="56">
        <v>24525</v>
      </c>
      <c r="G35" s="56">
        <v>26469</v>
      </c>
      <c r="H35" s="51" t="s">
        <v>33</v>
      </c>
      <c r="I35" s="108" t="s">
        <v>11</v>
      </c>
    </row>
    <row r="36" spans="1:28" ht="15.75">
      <c r="A36" s="12" t="s">
        <v>372</v>
      </c>
      <c r="B36" s="13"/>
      <c r="C36" s="13"/>
      <c r="D36" s="13"/>
      <c r="E36" s="13"/>
      <c r="F36" s="13"/>
      <c r="G36" s="13"/>
      <c r="H36" s="13"/>
      <c r="I36" s="14" t="s">
        <v>373</v>
      </c>
    </row>
    <row r="37" spans="1:28">
      <c r="A37" s="47" t="s">
        <v>38</v>
      </c>
      <c r="B37" s="131">
        <f>SUM(B38:B39)</f>
        <v>248822</v>
      </c>
      <c r="C37" s="131">
        <f>SUM(C38:C39)</f>
        <v>141147</v>
      </c>
      <c r="D37" s="49">
        <f>SUM(D38:D39)</f>
        <v>5395283</v>
      </c>
      <c r="E37" s="49">
        <f>SUM(E38:E39)</f>
        <v>601334</v>
      </c>
      <c r="F37" s="49">
        <f t="shared" ref="F37:G37" si="16">SUM(F40,F43)</f>
        <v>108888</v>
      </c>
      <c r="G37" s="49">
        <f t="shared" si="16"/>
        <v>348396</v>
      </c>
      <c r="H37" s="131">
        <f>SUM(B37:G37)</f>
        <v>6843870</v>
      </c>
      <c r="I37" s="15" t="s">
        <v>0</v>
      </c>
    </row>
    <row r="38" spans="1:28">
      <c r="A38" s="53" t="s">
        <v>5</v>
      </c>
      <c r="B38" s="132">
        <v>117554</v>
      </c>
      <c r="C38" s="131">
        <v>70411</v>
      </c>
      <c r="D38" s="50">
        <v>2667404</v>
      </c>
      <c r="E38" s="50">
        <v>302158</v>
      </c>
      <c r="F38" s="50">
        <f t="shared" ref="F38:G38" si="17">SUM(F41,F44)</f>
        <v>52536</v>
      </c>
      <c r="G38" s="50">
        <f t="shared" si="17"/>
        <v>164718</v>
      </c>
      <c r="H38" s="131">
        <f t="shared" ref="H38:H39" si="18">SUM(B38:G38)</f>
        <v>3374781</v>
      </c>
      <c r="I38" s="108" t="s">
        <v>10</v>
      </c>
    </row>
    <row r="39" spans="1:28">
      <c r="A39" s="54" t="s">
        <v>7</v>
      </c>
      <c r="B39" s="132">
        <v>131268</v>
      </c>
      <c r="C39" s="133">
        <v>70736</v>
      </c>
      <c r="D39" s="51">
        <v>2727879</v>
      </c>
      <c r="E39" s="50">
        <v>299176</v>
      </c>
      <c r="F39" s="50">
        <f t="shared" ref="F39:G39" si="19">SUM(F42,F45)</f>
        <v>56352</v>
      </c>
      <c r="G39" s="50">
        <f t="shared" si="19"/>
        <v>183678</v>
      </c>
      <c r="H39" s="131">
        <f t="shared" si="18"/>
        <v>3469089</v>
      </c>
      <c r="I39" s="108" t="s">
        <v>11</v>
      </c>
    </row>
    <row r="40" spans="1:28">
      <c r="A40" s="47" t="s">
        <v>4</v>
      </c>
      <c r="B40" s="49" t="s">
        <v>33</v>
      </c>
      <c r="C40" s="49" t="s">
        <v>33</v>
      </c>
      <c r="D40" s="49" t="s">
        <v>33</v>
      </c>
      <c r="E40" s="49" t="s">
        <v>33</v>
      </c>
      <c r="F40" s="49">
        <f>SUM(F41:F42)</f>
        <v>57269</v>
      </c>
      <c r="G40" s="49">
        <f>SUM(G41:G42)</f>
        <v>295810</v>
      </c>
      <c r="H40" s="49"/>
      <c r="I40" s="15" t="s">
        <v>6</v>
      </c>
    </row>
    <row r="41" spans="1:28">
      <c r="A41" s="53" t="s">
        <v>5</v>
      </c>
      <c r="B41" s="55" t="s">
        <v>33</v>
      </c>
      <c r="C41" s="55" t="s">
        <v>33</v>
      </c>
      <c r="D41" s="55" t="s">
        <v>33</v>
      </c>
      <c r="E41" s="55" t="s">
        <v>33</v>
      </c>
      <c r="F41" s="55">
        <v>27009</v>
      </c>
      <c r="G41" s="203">
        <v>138842</v>
      </c>
      <c r="H41" s="50"/>
      <c r="I41" s="108" t="s">
        <v>10</v>
      </c>
    </row>
    <row r="42" spans="1:28">
      <c r="A42" s="54" t="s">
        <v>7</v>
      </c>
      <c r="B42" s="56" t="s">
        <v>33</v>
      </c>
      <c r="C42" s="56" t="s">
        <v>33</v>
      </c>
      <c r="D42" s="56" t="s">
        <v>33</v>
      </c>
      <c r="E42" s="56" t="s">
        <v>33</v>
      </c>
      <c r="F42" s="56">
        <v>30260</v>
      </c>
      <c r="G42" s="203">
        <v>156968</v>
      </c>
      <c r="H42" s="51"/>
      <c r="I42" s="108" t="s">
        <v>11</v>
      </c>
    </row>
    <row r="43" spans="1:28">
      <c r="A43" s="47" t="s">
        <v>8</v>
      </c>
      <c r="B43" s="49" t="s">
        <v>33</v>
      </c>
      <c r="C43" s="49" t="s">
        <v>33</v>
      </c>
      <c r="D43" s="49" t="s">
        <v>33</v>
      </c>
      <c r="E43" s="49" t="s">
        <v>33</v>
      </c>
      <c r="F43" s="49">
        <f>SUM(F44:F45)</f>
        <v>51619</v>
      </c>
      <c r="G43" s="49">
        <f>SUM(G44:G45)</f>
        <v>52586</v>
      </c>
      <c r="H43" s="49"/>
      <c r="I43" s="15" t="s">
        <v>9</v>
      </c>
    </row>
    <row r="44" spans="1:28">
      <c r="A44" s="53" t="s">
        <v>5</v>
      </c>
      <c r="B44" s="55" t="s">
        <v>33</v>
      </c>
      <c r="C44" s="55" t="s">
        <v>33</v>
      </c>
      <c r="D44" s="55" t="s">
        <v>33</v>
      </c>
      <c r="E44" s="55" t="s">
        <v>33</v>
      </c>
      <c r="F44" s="55">
        <v>25527</v>
      </c>
      <c r="G44" s="55">
        <v>25876</v>
      </c>
      <c r="H44" s="50"/>
      <c r="I44" s="108" t="s">
        <v>10</v>
      </c>
    </row>
    <row r="45" spans="1:28">
      <c r="A45" s="54" t="s">
        <v>7</v>
      </c>
      <c r="B45" s="56" t="s">
        <v>33</v>
      </c>
      <c r="C45" s="56" t="s">
        <v>33</v>
      </c>
      <c r="D45" s="56" t="s">
        <v>33</v>
      </c>
      <c r="E45" s="56" t="s">
        <v>33</v>
      </c>
      <c r="F45" s="56">
        <v>26092</v>
      </c>
      <c r="G45" s="56">
        <v>26710</v>
      </c>
      <c r="H45" s="51"/>
      <c r="I45" s="108" t="s">
        <v>11</v>
      </c>
    </row>
    <row r="46" spans="1:28" ht="15.75">
      <c r="A46" s="156" t="s">
        <v>380</v>
      </c>
      <c r="B46" s="13"/>
      <c r="C46" s="13"/>
      <c r="D46" s="13"/>
      <c r="E46" s="13"/>
      <c r="F46" s="13"/>
      <c r="G46" s="13"/>
      <c r="H46" s="13"/>
      <c r="I46" s="159" t="s">
        <v>381</v>
      </c>
      <c r="J46" s="356">
        <f>((B47-B37)/B37)*100</f>
        <v>0.25600630169358013</v>
      </c>
      <c r="K46" s="356">
        <f t="shared" ref="K46:O46" si="20">((C47-C37)/C37)*100</f>
        <v>1.3942910582584114</v>
      </c>
      <c r="L46" s="356">
        <f t="shared" si="20"/>
        <v>9.0436961323437526</v>
      </c>
      <c r="M46" s="356">
        <f t="shared" si="20"/>
        <v>0.65753807368284511</v>
      </c>
      <c r="N46" s="356">
        <f t="shared" si="20"/>
        <v>3.4200279185952538</v>
      </c>
      <c r="O46" s="356">
        <f t="shared" si="20"/>
        <v>14.842305881812651</v>
      </c>
    </row>
    <row r="47" spans="1:28">
      <c r="A47" s="47" t="s">
        <v>38</v>
      </c>
      <c r="B47" s="131">
        <f>SUM(B48:B49)</f>
        <v>249459</v>
      </c>
      <c r="C47" s="49">
        <f>SUM(C48:C49)</f>
        <v>143115</v>
      </c>
      <c r="D47" s="49">
        <f>SUM(D48:D49)</f>
        <v>5883216</v>
      </c>
      <c r="E47" s="49">
        <f t="shared" ref="E47" si="21">SUM(E50,E53)</f>
        <v>605288</v>
      </c>
      <c r="F47" s="49">
        <f t="shared" ref="F47:G49" si="22">SUM(F50,F53)</f>
        <v>112612</v>
      </c>
      <c r="G47" s="49">
        <f t="shared" si="22"/>
        <v>400106</v>
      </c>
      <c r="H47" s="131">
        <f>SUM(B47:G47)</f>
        <v>7393796</v>
      </c>
      <c r="I47" s="15" t="s">
        <v>0</v>
      </c>
      <c r="J47" s="355">
        <f>B47/'T06'!B47*100</f>
        <v>27.541614546129022</v>
      </c>
      <c r="K47" s="355">
        <f>C47/'T06'!C47*100</f>
        <v>67.251077267195157</v>
      </c>
      <c r="L47" s="355">
        <f>D47/'T06'!D47*100</f>
        <v>89.820818397461849</v>
      </c>
      <c r="M47" s="355">
        <f>E47/'T06'!E47*100</f>
        <v>84.441195509028816</v>
      </c>
      <c r="N47" s="355">
        <f>F47/'T06'!F47*100</f>
        <v>42.160672701814292</v>
      </c>
      <c r="O47" s="355">
        <f>G47/'T06'!G47*100</f>
        <v>60.80601333730494</v>
      </c>
      <c r="Z47" s="381" t="s">
        <v>474</v>
      </c>
      <c r="AA47" s="381"/>
      <c r="AB47" s="381"/>
    </row>
    <row r="48" spans="1:28">
      <c r="A48" s="53" t="s">
        <v>5</v>
      </c>
      <c r="B48" s="132">
        <v>118587</v>
      </c>
      <c r="C48" s="131">
        <v>71154</v>
      </c>
      <c r="D48" s="50">
        <v>2960040</v>
      </c>
      <c r="E48" s="50">
        <f t="shared" ref="E48" si="23">SUM(E51,E54)</f>
        <v>305192</v>
      </c>
      <c r="F48" s="50">
        <f t="shared" si="22"/>
        <v>54210</v>
      </c>
      <c r="G48" s="50">
        <f t="shared" si="22"/>
        <v>191170</v>
      </c>
      <c r="H48" s="131">
        <f t="shared" ref="H48:H49" si="24">SUM(B48:G48)</f>
        <v>3700353</v>
      </c>
      <c r="I48" s="108" t="s">
        <v>10</v>
      </c>
      <c r="J48" s="2" t="s">
        <v>407</v>
      </c>
      <c r="K48" s="2">
        <v>0.6</v>
      </c>
      <c r="L48" s="2">
        <v>1.3</v>
      </c>
      <c r="M48" s="2">
        <v>-0.5</v>
      </c>
      <c r="N48" s="16">
        <v>2.9</v>
      </c>
      <c r="O48" s="16">
        <v>3.6</v>
      </c>
      <c r="P48" s="16">
        <v>4.5</v>
      </c>
      <c r="Z48" s="381" t="s">
        <v>470</v>
      </c>
      <c r="AA48" s="468">
        <f>B48/B47</f>
        <v>0.47537671521171815</v>
      </c>
      <c r="AB48" s="474">
        <f>B57*AA48</f>
        <v>149020.06136220362</v>
      </c>
    </row>
    <row r="49" spans="1:29">
      <c r="A49" s="54" t="s">
        <v>7</v>
      </c>
      <c r="B49" s="132">
        <v>130872</v>
      </c>
      <c r="C49" s="133">
        <v>71961</v>
      </c>
      <c r="D49" s="51">
        <v>2923176</v>
      </c>
      <c r="E49" s="50">
        <f t="shared" ref="E49" si="25">SUM(E52,E55)</f>
        <v>300096</v>
      </c>
      <c r="F49" s="50">
        <f t="shared" si="22"/>
        <v>58402</v>
      </c>
      <c r="G49" s="50">
        <f t="shared" si="22"/>
        <v>208936</v>
      </c>
      <c r="H49" s="131">
        <f t="shared" si="24"/>
        <v>3693443</v>
      </c>
      <c r="I49" s="108" t="s">
        <v>11</v>
      </c>
      <c r="Z49" s="468" t="s">
        <v>471</v>
      </c>
      <c r="AA49" s="468">
        <f>B49/B47</f>
        <v>0.5246232847882818</v>
      </c>
      <c r="AB49" s="474">
        <f>B57*AA49</f>
        <v>164457.76915340056</v>
      </c>
    </row>
    <row r="50" spans="1:29">
      <c r="A50" s="47" t="s">
        <v>4</v>
      </c>
      <c r="B50" s="49" t="s">
        <v>33</v>
      </c>
      <c r="C50" s="49" t="s">
        <v>33</v>
      </c>
      <c r="D50" s="49" t="s">
        <v>33</v>
      </c>
      <c r="E50" s="49">
        <f>SUM(E51:E52)</f>
        <v>583142</v>
      </c>
      <c r="F50" s="49">
        <f>SUM(F51:F52)</f>
        <v>58485</v>
      </c>
      <c r="G50" s="49">
        <f>SUM(G51:G52)</f>
        <v>343350</v>
      </c>
      <c r="H50" s="49"/>
      <c r="I50" s="15" t="s">
        <v>6</v>
      </c>
      <c r="K50" s="376"/>
      <c r="Z50" s="381" t="s">
        <v>472</v>
      </c>
      <c r="AA50" s="475">
        <f>AA48+AA49</f>
        <v>1</v>
      </c>
      <c r="AB50" s="474">
        <f>AB49+AB48</f>
        <v>313477.83051560418</v>
      </c>
    </row>
    <row r="51" spans="1:29">
      <c r="A51" s="53" t="s">
        <v>5</v>
      </c>
      <c r="B51" s="55" t="s">
        <v>33</v>
      </c>
      <c r="C51" s="55" t="s">
        <v>33</v>
      </c>
      <c r="D51" s="55" t="s">
        <v>33</v>
      </c>
      <c r="E51" s="55">
        <v>294388</v>
      </c>
      <c r="F51" s="55">
        <v>27587</v>
      </c>
      <c r="G51" s="203">
        <v>163120</v>
      </c>
      <c r="H51" s="50"/>
      <c r="I51" s="108" t="s">
        <v>10</v>
      </c>
    </row>
    <row r="52" spans="1:29">
      <c r="A52" s="54" t="s">
        <v>7</v>
      </c>
      <c r="B52" s="56" t="s">
        <v>33</v>
      </c>
      <c r="C52" s="56" t="s">
        <v>33</v>
      </c>
      <c r="D52" s="56" t="s">
        <v>33</v>
      </c>
      <c r="E52" s="56">
        <v>288754</v>
      </c>
      <c r="F52" s="56">
        <v>30898</v>
      </c>
      <c r="G52" s="203">
        <v>180230</v>
      </c>
      <c r="H52" s="51"/>
      <c r="I52" s="108" t="s">
        <v>11</v>
      </c>
    </row>
    <row r="53" spans="1:29">
      <c r="A53" s="47" t="s">
        <v>8</v>
      </c>
      <c r="B53" s="49" t="s">
        <v>33</v>
      </c>
      <c r="C53" s="49" t="s">
        <v>33</v>
      </c>
      <c r="D53" s="49" t="s">
        <v>33</v>
      </c>
      <c r="E53" s="49">
        <f>SUM(E54:E55)</f>
        <v>22146</v>
      </c>
      <c r="F53" s="49">
        <f>SUM(F54:F55)</f>
        <v>54127</v>
      </c>
      <c r="G53" s="49">
        <f>SUM(G54:G55)</f>
        <v>56756</v>
      </c>
      <c r="H53" s="49"/>
      <c r="I53" s="15" t="s">
        <v>9</v>
      </c>
    </row>
    <row r="54" spans="1:29">
      <c r="A54" s="53" t="s">
        <v>5</v>
      </c>
      <c r="B54" s="55" t="s">
        <v>33</v>
      </c>
      <c r="C54" s="55" t="s">
        <v>33</v>
      </c>
      <c r="D54" s="55" t="s">
        <v>33</v>
      </c>
      <c r="E54" s="55">
        <v>10804</v>
      </c>
      <c r="F54" s="55">
        <v>26623</v>
      </c>
      <c r="G54" s="55">
        <v>28050</v>
      </c>
      <c r="H54" s="50"/>
      <c r="I54" s="108" t="s">
        <v>10</v>
      </c>
    </row>
    <row r="55" spans="1:29">
      <c r="A55" s="54" t="s">
        <v>7</v>
      </c>
      <c r="B55" s="56" t="s">
        <v>33</v>
      </c>
      <c r="C55" s="56" t="s">
        <v>33</v>
      </c>
      <c r="D55" s="56" t="s">
        <v>33</v>
      </c>
      <c r="E55" s="56">
        <v>11342</v>
      </c>
      <c r="F55" s="56">
        <v>27504</v>
      </c>
      <c r="G55" s="56">
        <v>28706</v>
      </c>
      <c r="H55" s="51"/>
      <c r="I55" s="108" t="s">
        <v>11</v>
      </c>
    </row>
    <row r="56" spans="1:29" ht="15.75">
      <c r="A56" s="156" t="s">
        <v>466</v>
      </c>
      <c r="B56" s="13"/>
      <c r="C56" s="13"/>
      <c r="D56" s="13"/>
      <c r="E56" s="13"/>
      <c r="F56" s="13"/>
      <c r="G56" s="13"/>
      <c r="H56" s="13"/>
      <c r="I56" s="159" t="s">
        <v>467</v>
      </c>
    </row>
    <row r="57" spans="1:29">
      <c r="A57" s="47" t="s">
        <v>38</v>
      </c>
      <c r="B57" s="319">
        <v>313477.83051560418</v>
      </c>
      <c r="C57" s="319">
        <v>143115</v>
      </c>
      <c r="D57" s="319">
        <f>SUM(D58:D59)</f>
        <v>4931328</v>
      </c>
      <c r="E57" s="49">
        <f t="shared" ref="E57" si="26">SUM(E60,E63)</f>
        <v>635460</v>
      </c>
      <c r="F57" s="49">
        <f t="shared" ref="F57:G57" si="27">SUM(F60,F63)</f>
        <v>115884</v>
      </c>
      <c r="G57" s="49">
        <f t="shared" si="27"/>
        <v>375090</v>
      </c>
      <c r="H57" s="319">
        <f>SUM(B57:G57)</f>
        <v>6514354.8305156045</v>
      </c>
      <c r="I57" s="15" t="s">
        <v>0</v>
      </c>
      <c r="AC57" s="376"/>
    </row>
    <row r="58" spans="1:29">
      <c r="A58" s="53" t="s">
        <v>5</v>
      </c>
      <c r="B58" s="465">
        <v>149020.06136220362</v>
      </c>
      <c r="C58" s="319">
        <v>71154</v>
      </c>
      <c r="D58" s="465">
        <v>2349331</v>
      </c>
      <c r="E58" s="50">
        <f t="shared" ref="E58" si="28">SUM(E61,E64)</f>
        <v>320496</v>
      </c>
      <c r="F58" s="50">
        <f t="shared" ref="F58:G58" si="29">SUM(F61,F64)</f>
        <v>55611</v>
      </c>
      <c r="G58" s="50">
        <f t="shared" si="29"/>
        <v>178630</v>
      </c>
      <c r="H58" s="319">
        <f t="shared" ref="H58:H59" si="30">SUM(B58:G58)</f>
        <v>3124242.0613622037</v>
      </c>
      <c r="I58" s="108" t="s">
        <v>10</v>
      </c>
    </row>
    <row r="59" spans="1:29">
      <c r="A59" s="54" t="s">
        <v>7</v>
      </c>
      <c r="B59" s="465">
        <v>164457.76915340056</v>
      </c>
      <c r="C59" s="466">
        <v>71961</v>
      </c>
      <c r="D59" s="466">
        <v>2581997</v>
      </c>
      <c r="E59" s="50">
        <f t="shared" ref="E59" si="31">SUM(E62,E65)</f>
        <v>314964</v>
      </c>
      <c r="F59" s="50">
        <f t="shared" ref="F59:G59" si="32">SUM(F62,F65)</f>
        <v>60273</v>
      </c>
      <c r="G59" s="50">
        <f t="shared" si="32"/>
        <v>196460</v>
      </c>
      <c r="H59" s="319">
        <f t="shared" si="30"/>
        <v>3390112.7691534003</v>
      </c>
      <c r="I59" s="108" t="s">
        <v>11</v>
      </c>
    </row>
    <row r="60" spans="1:29" s="193" customFormat="1" ht="17.25">
      <c r="A60" s="47" t="s">
        <v>4</v>
      </c>
      <c r="B60" s="49" t="s">
        <v>33</v>
      </c>
      <c r="C60" s="49" t="s">
        <v>33</v>
      </c>
      <c r="D60" s="49" t="s">
        <v>33</v>
      </c>
      <c r="E60" s="49">
        <f>SUM(E61:E62)</f>
        <v>612030</v>
      </c>
      <c r="F60" s="49">
        <f>SUM(F61:F62)</f>
        <v>58427</v>
      </c>
      <c r="G60" s="49">
        <f>SUM(G61:G62)</f>
        <v>315476</v>
      </c>
      <c r="H60" s="49"/>
      <c r="I60" s="15" t="s">
        <v>6</v>
      </c>
      <c r="J60" s="189"/>
      <c r="K60" s="189"/>
      <c r="L60" s="189"/>
      <c r="M60" s="189"/>
      <c r="N60" s="189"/>
      <c r="O60" s="189"/>
      <c r="P60" s="189"/>
      <c r="Q60" s="189"/>
      <c r="R60" s="189"/>
    </row>
    <row r="61" spans="1:29" s="194" customFormat="1" ht="15.75">
      <c r="A61" s="53" t="s">
        <v>5</v>
      </c>
      <c r="B61" s="55" t="s">
        <v>33</v>
      </c>
      <c r="C61" s="55" t="s">
        <v>33</v>
      </c>
      <c r="D61" s="55" t="s">
        <v>33</v>
      </c>
      <c r="E61" s="55">
        <v>309066</v>
      </c>
      <c r="F61" s="55">
        <v>27285</v>
      </c>
      <c r="G61" s="203">
        <f>147754+1300</f>
        <v>149054</v>
      </c>
      <c r="H61" s="50"/>
      <c r="I61" s="108" t="s">
        <v>10</v>
      </c>
      <c r="K61" s="190"/>
      <c r="L61" s="190"/>
      <c r="M61" s="190"/>
      <c r="N61" s="190"/>
      <c r="O61" s="190"/>
      <c r="P61" s="190"/>
      <c r="Q61" s="190"/>
      <c r="R61" s="190"/>
      <c r="S61" s="190"/>
      <c r="T61" s="195"/>
    </row>
    <row r="62" spans="1:29">
      <c r="A62" s="54" t="s">
        <v>7</v>
      </c>
      <c r="B62" s="56" t="s">
        <v>33</v>
      </c>
      <c r="C62" s="56" t="s">
        <v>33</v>
      </c>
      <c r="D62" s="56" t="s">
        <v>33</v>
      </c>
      <c r="E62" s="56">
        <v>302964</v>
      </c>
      <c r="F62" s="56">
        <v>31142</v>
      </c>
      <c r="G62" s="203">
        <f>165414+1008</f>
        <v>166422</v>
      </c>
      <c r="H62" s="51"/>
      <c r="I62" s="108" t="s">
        <v>11</v>
      </c>
    </row>
    <row r="63" spans="1:29">
      <c r="A63" s="47" t="s">
        <v>8</v>
      </c>
      <c r="B63" s="49" t="s">
        <v>33</v>
      </c>
      <c r="C63" s="49" t="s">
        <v>33</v>
      </c>
      <c r="D63" s="49" t="s">
        <v>33</v>
      </c>
      <c r="E63" s="49">
        <f>SUM(E64:E65)</f>
        <v>23430</v>
      </c>
      <c r="F63" s="49">
        <f>SUM(F64:F65)</f>
        <v>57457</v>
      </c>
      <c r="G63" s="49">
        <f>SUM(G64:G65)</f>
        <v>59614</v>
      </c>
      <c r="H63" s="49"/>
      <c r="I63" s="15" t="s">
        <v>9</v>
      </c>
    </row>
    <row r="64" spans="1:29">
      <c r="A64" s="53" t="s">
        <v>5</v>
      </c>
      <c r="B64" s="55" t="s">
        <v>33</v>
      </c>
      <c r="C64" s="55" t="s">
        <v>33</v>
      </c>
      <c r="D64" s="55" t="s">
        <v>33</v>
      </c>
      <c r="E64" s="55">
        <v>11430</v>
      </c>
      <c r="F64" s="55">
        <v>28326</v>
      </c>
      <c r="G64" s="55">
        <f>29075+501</f>
        <v>29576</v>
      </c>
      <c r="H64" s="50"/>
      <c r="I64" s="108" t="s">
        <v>10</v>
      </c>
    </row>
    <row r="65" spans="1:20" ht="15.75" thickBot="1">
      <c r="A65" s="57" t="s">
        <v>7</v>
      </c>
      <c r="B65" s="58" t="s">
        <v>33</v>
      </c>
      <c r="C65" s="58" t="s">
        <v>33</v>
      </c>
      <c r="D65" s="58" t="s">
        <v>33</v>
      </c>
      <c r="E65" s="58">
        <v>12000</v>
      </c>
      <c r="F65" s="58">
        <v>29131</v>
      </c>
      <c r="G65" s="58">
        <f>29647+391</f>
        <v>30038</v>
      </c>
      <c r="H65" s="255"/>
      <c r="I65" s="109" t="s">
        <v>11</v>
      </c>
    </row>
    <row r="66" spans="1:20" ht="18.75" thickTop="1">
      <c r="A66" s="467" t="s">
        <v>473</v>
      </c>
    </row>
    <row r="67" spans="1:20" ht="18">
      <c r="A67" s="467" t="s">
        <v>479</v>
      </c>
    </row>
    <row r="68" spans="1:20" ht="18">
      <c r="A68" s="467" t="s">
        <v>481</v>
      </c>
    </row>
    <row r="78" spans="1:20" ht="15.75">
      <c r="B78" s="90"/>
      <c r="C78" s="90"/>
      <c r="D78" s="90"/>
      <c r="E78" s="90"/>
      <c r="F78" s="90"/>
      <c r="G78" s="90"/>
      <c r="H78" s="90"/>
      <c r="I78" s="90"/>
    </row>
    <row r="79" spans="1:20" s="193" customFormat="1" ht="30" customHeight="1">
      <c r="A79" s="1"/>
      <c r="B79" s="1"/>
      <c r="C79" s="1"/>
      <c r="D79" s="1"/>
      <c r="E79" s="1"/>
      <c r="F79" s="1"/>
      <c r="G79" s="1"/>
      <c r="H79" s="1"/>
      <c r="I79" s="1"/>
      <c r="J79" s="189"/>
      <c r="K79" s="189"/>
      <c r="L79" s="189"/>
      <c r="M79" s="189"/>
      <c r="N79" s="189"/>
      <c r="O79" s="189"/>
      <c r="P79" s="189"/>
      <c r="Q79" s="189"/>
      <c r="R79" s="189"/>
    </row>
    <row r="80" spans="1:20" s="194" customFormat="1" ht="30" customHeight="1">
      <c r="A80" s="192"/>
      <c r="B80" s="192"/>
      <c r="C80" s="192"/>
      <c r="D80" s="192"/>
      <c r="E80" s="192"/>
      <c r="F80" s="192"/>
      <c r="G80" s="192"/>
      <c r="H80" s="192"/>
      <c r="I80" s="192"/>
      <c r="K80" s="190"/>
      <c r="L80" s="190"/>
      <c r="M80" s="190"/>
      <c r="N80" s="190"/>
      <c r="O80" s="190"/>
      <c r="P80" s="190"/>
      <c r="Q80" s="190"/>
      <c r="R80" s="190"/>
      <c r="S80" s="190"/>
      <c r="T80" s="19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
  <sheetViews>
    <sheetView showGridLines="0" rightToLeft="1" view="pageBreakPreview" topLeftCell="A37" zoomScaleNormal="100" zoomScaleSheetLayoutView="100" workbookViewId="0">
      <selection activeCell="A6" sqref="A6:XFD15"/>
    </sheetView>
  </sheetViews>
  <sheetFormatPr defaultColWidth="9.140625" defaultRowHeight="15"/>
  <cols>
    <col min="1" max="1" width="13.7109375" style="2" customWidth="1"/>
    <col min="2" max="7" width="9.7109375" style="2" customWidth="1"/>
    <col min="8" max="8" width="12.7109375" style="2" customWidth="1"/>
    <col min="9" max="9" width="13.7109375" style="2" customWidth="1"/>
    <col min="10" max="10" width="10.5703125" style="2" hidden="1" customWidth="1"/>
    <col min="11" max="27" width="0" style="2" hidden="1" customWidth="1"/>
    <col min="28" max="28" width="9.140625" style="2"/>
    <col min="29" max="34" width="0" style="2" hidden="1" customWidth="1"/>
    <col min="35" max="35" width="9.140625" style="2"/>
    <col min="36" max="36" width="11.5703125" style="2" bestFit="1" customWidth="1"/>
    <col min="37" max="16384" width="9.140625" style="2"/>
  </cols>
  <sheetData>
    <row r="1" spans="1:17" s="3" customFormat="1" ht="15.75">
      <c r="A1" s="1" t="s">
        <v>191</v>
      </c>
      <c r="B1" s="1"/>
      <c r="C1" s="1"/>
      <c r="D1" s="1"/>
      <c r="E1" s="1"/>
      <c r="F1" s="1"/>
      <c r="G1" s="1"/>
      <c r="H1" s="1"/>
      <c r="I1" s="1"/>
    </row>
    <row r="2" spans="1:17" s="6" customFormat="1" ht="15.75">
      <c r="A2" s="192" t="s">
        <v>181</v>
      </c>
      <c r="B2" s="88"/>
      <c r="C2" s="88"/>
      <c r="D2" s="88"/>
      <c r="E2" s="88"/>
      <c r="F2" s="88"/>
      <c r="G2" s="88"/>
      <c r="H2" s="88"/>
      <c r="I2" s="88"/>
      <c r="J2" s="190"/>
      <c r="K2" s="191"/>
    </row>
    <row r="3" spans="1:17" ht="14.25" customHeight="1">
      <c r="A3" s="10" t="s">
        <v>34</v>
      </c>
      <c r="B3" s="9"/>
      <c r="C3" s="4"/>
      <c r="D3" s="4"/>
      <c r="E3" s="8"/>
      <c r="F3" s="5"/>
      <c r="G3" s="5"/>
      <c r="H3" s="5"/>
      <c r="I3" s="11" t="s">
        <v>35</v>
      </c>
    </row>
    <row r="4" spans="1:17" ht="45" customHeight="1">
      <c r="A4" s="496" t="s">
        <v>14</v>
      </c>
      <c r="B4" s="187" t="s">
        <v>44</v>
      </c>
      <c r="C4" s="187" t="s">
        <v>43</v>
      </c>
      <c r="D4" s="187" t="s">
        <v>42</v>
      </c>
      <c r="E4" s="187" t="s">
        <v>41</v>
      </c>
      <c r="F4" s="187" t="s">
        <v>40</v>
      </c>
      <c r="G4" s="187" t="s">
        <v>39</v>
      </c>
      <c r="H4" s="497" t="s">
        <v>275</v>
      </c>
      <c r="I4" s="495" t="s">
        <v>15</v>
      </c>
      <c r="K4" s="2">
        <v>2014</v>
      </c>
      <c r="L4" s="2">
        <v>2018</v>
      </c>
    </row>
    <row r="5" spans="1:17" ht="15" customHeight="1">
      <c r="A5" s="496"/>
      <c r="B5" s="188" t="s">
        <v>36</v>
      </c>
      <c r="C5" s="188" t="s">
        <v>16</v>
      </c>
      <c r="D5" s="188" t="s">
        <v>37</v>
      </c>
      <c r="E5" s="188" t="s">
        <v>17</v>
      </c>
      <c r="F5" s="188" t="s">
        <v>18</v>
      </c>
      <c r="G5" s="188" t="s">
        <v>19</v>
      </c>
      <c r="H5" s="497"/>
      <c r="I5" s="495"/>
      <c r="K5" s="328">
        <f>B8/B7</f>
        <v>0.52411928772153582</v>
      </c>
      <c r="L5" s="329">
        <f>B48/B47</f>
        <v>0.51845209616421906</v>
      </c>
    </row>
    <row r="6" spans="1:17" ht="15.75" hidden="1">
      <c r="A6" s="12" t="s">
        <v>235</v>
      </c>
      <c r="B6" s="13">
        <f>SUM(B8:B9)</f>
        <v>570788</v>
      </c>
      <c r="C6" s="13">
        <f t="shared" ref="C6:H6" si="0">SUM(C8:C9)</f>
        <v>61538</v>
      </c>
      <c r="D6" s="13">
        <f t="shared" si="0"/>
        <v>778550</v>
      </c>
      <c r="E6" s="13">
        <f t="shared" si="0"/>
        <v>102707</v>
      </c>
      <c r="F6" s="13">
        <f t="shared" si="0"/>
        <v>125539</v>
      </c>
      <c r="G6" s="13">
        <f t="shared" si="0"/>
        <v>219315</v>
      </c>
      <c r="H6" s="13">
        <f t="shared" si="0"/>
        <v>1858437</v>
      </c>
      <c r="I6" s="14" t="s">
        <v>234</v>
      </c>
      <c r="K6" s="328"/>
      <c r="L6" s="329" t="s">
        <v>48</v>
      </c>
      <c r="M6" s="2" t="s">
        <v>43</v>
      </c>
      <c r="N6" s="2" t="s">
        <v>42</v>
      </c>
      <c r="O6" s="2" t="s">
        <v>49</v>
      </c>
      <c r="P6" s="2" t="s">
        <v>50</v>
      </c>
      <c r="Q6" s="2" t="s">
        <v>39</v>
      </c>
    </row>
    <row r="7" spans="1:17" hidden="1">
      <c r="A7" s="47" t="s">
        <v>38</v>
      </c>
      <c r="B7" s="49">
        <f>SUM(B10,B13)</f>
        <v>570788</v>
      </c>
      <c r="C7" s="49">
        <f t="shared" ref="C7" si="1">SUM(C8:C9)</f>
        <v>61538</v>
      </c>
      <c r="D7" s="49">
        <f>SUM(D8:D9)</f>
        <v>778550</v>
      </c>
      <c r="E7" s="49">
        <v>102707</v>
      </c>
      <c r="F7" s="49">
        <f t="shared" ref="F7:G7" si="2">SUM(F8:F9)</f>
        <v>125539</v>
      </c>
      <c r="G7" s="49">
        <f t="shared" si="2"/>
        <v>219315</v>
      </c>
      <c r="H7" s="49">
        <f>SUM(B7:G7)</f>
        <v>1858437</v>
      </c>
      <c r="I7" s="15" t="s">
        <v>0</v>
      </c>
      <c r="K7" s="2" t="s">
        <v>376</v>
      </c>
    </row>
    <row r="8" spans="1:17" hidden="1">
      <c r="A8" s="53" t="s">
        <v>5</v>
      </c>
      <c r="B8" s="49">
        <f t="shared" ref="B8:B9" si="3">SUM(B11,B14)</f>
        <v>299161</v>
      </c>
      <c r="C8" s="91">
        <v>33237</v>
      </c>
      <c r="D8" s="91">
        <v>518465</v>
      </c>
      <c r="E8" s="49">
        <v>59784</v>
      </c>
      <c r="F8" s="49">
        <f t="shared" ref="F8:G8" si="4">SUM(F11,F14)</f>
        <v>67417</v>
      </c>
      <c r="G8" s="91">
        <f t="shared" si="4"/>
        <v>122129</v>
      </c>
      <c r="H8" s="91">
        <f t="shared" ref="H8:H9" si="5">SUM(B8:G8)</f>
        <v>1100193</v>
      </c>
      <c r="I8" s="108" t="s">
        <v>10</v>
      </c>
      <c r="K8" s="2" t="s">
        <v>377</v>
      </c>
    </row>
    <row r="9" spans="1:17" hidden="1">
      <c r="A9" s="54" t="s">
        <v>7</v>
      </c>
      <c r="B9" s="49">
        <f t="shared" si="3"/>
        <v>271627</v>
      </c>
      <c r="C9" s="91">
        <v>28301</v>
      </c>
      <c r="D9" s="91">
        <v>260085</v>
      </c>
      <c r="E9" s="49">
        <v>42923</v>
      </c>
      <c r="F9" s="49">
        <f t="shared" ref="F9:G9" si="6">SUM(F12,F15)</f>
        <v>58122</v>
      </c>
      <c r="G9" s="91">
        <f t="shared" si="6"/>
        <v>97186</v>
      </c>
      <c r="H9" s="91">
        <f t="shared" si="5"/>
        <v>758244</v>
      </c>
      <c r="I9" s="108" t="s">
        <v>11</v>
      </c>
      <c r="K9" s="328" t="s">
        <v>30</v>
      </c>
      <c r="L9" s="328"/>
      <c r="M9" s="328"/>
      <c r="N9" s="328"/>
      <c r="O9" s="328"/>
      <c r="P9" s="328"/>
    </row>
    <row r="10" spans="1:17" hidden="1">
      <c r="A10" s="34" t="s">
        <v>4</v>
      </c>
      <c r="B10" s="91">
        <f>SUM(B11:B12)</f>
        <v>92291</v>
      </c>
      <c r="C10" s="91" t="s">
        <v>32</v>
      </c>
      <c r="D10" s="91" t="s">
        <v>33</v>
      </c>
      <c r="E10" s="49" t="s">
        <v>33</v>
      </c>
      <c r="F10" s="49">
        <f t="shared" ref="F10:G10" si="7">SUM(F11:F12)</f>
        <v>22645</v>
      </c>
      <c r="G10" s="96">
        <f t="shared" si="7"/>
        <v>58206</v>
      </c>
      <c r="H10" s="91" t="s">
        <v>32</v>
      </c>
      <c r="I10" s="15" t="s">
        <v>6</v>
      </c>
    </row>
    <row r="11" spans="1:17" hidden="1">
      <c r="A11" s="53" t="s">
        <v>5</v>
      </c>
      <c r="B11" s="93">
        <v>52256</v>
      </c>
      <c r="C11" s="92" t="s">
        <v>32</v>
      </c>
      <c r="D11" s="92" t="s">
        <v>33</v>
      </c>
      <c r="E11" s="92" t="s">
        <v>33</v>
      </c>
      <c r="F11" s="92">
        <v>13563</v>
      </c>
      <c r="G11" s="93">
        <v>39044</v>
      </c>
      <c r="H11" s="91" t="s">
        <v>32</v>
      </c>
      <c r="I11" s="108" t="s">
        <v>10</v>
      </c>
    </row>
    <row r="12" spans="1:17" hidden="1">
      <c r="A12" s="54" t="s">
        <v>7</v>
      </c>
      <c r="B12" s="93">
        <v>40035</v>
      </c>
      <c r="C12" s="92" t="s">
        <v>32</v>
      </c>
      <c r="D12" s="92" t="s">
        <v>33</v>
      </c>
      <c r="E12" s="92" t="s">
        <v>33</v>
      </c>
      <c r="F12" s="92">
        <v>9082</v>
      </c>
      <c r="G12" s="93">
        <v>19162</v>
      </c>
      <c r="H12" s="91" t="s">
        <v>32</v>
      </c>
      <c r="I12" s="108" t="s">
        <v>11</v>
      </c>
    </row>
    <row r="13" spans="1:17" hidden="1">
      <c r="A13" s="34" t="s">
        <v>8</v>
      </c>
      <c r="B13" s="91">
        <f>SUM(B14:B15)</f>
        <v>478497</v>
      </c>
      <c r="C13" s="91" t="s">
        <v>32</v>
      </c>
      <c r="D13" s="91" t="s">
        <v>33</v>
      </c>
      <c r="E13" s="91" t="s">
        <v>33</v>
      </c>
      <c r="F13" s="91">
        <f t="shared" ref="F13:G13" si="8">SUM(F14:F15)</f>
        <v>102894</v>
      </c>
      <c r="G13" s="96">
        <f t="shared" si="8"/>
        <v>161109</v>
      </c>
      <c r="H13" s="91" t="s">
        <v>32</v>
      </c>
      <c r="I13" s="15" t="s">
        <v>9</v>
      </c>
    </row>
    <row r="14" spans="1:17" hidden="1">
      <c r="A14" s="53" t="s">
        <v>5</v>
      </c>
      <c r="B14" s="93">
        <v>246905</v>
      </c>
      <c r="C14" s="92" t="s">
        <v>32</v>
      </c>
      <c r="D14" s="92" t="s">
        <v>33</v>
      </c>
      <c r="E14" s="92" t="s">
        <v>33</v>
      </c>
      <c r="F14" s="93">
        <v>53854</v>
      </c>
      <c r="G14" s="93">
        <v>83085</v>
      </c>
      <c r="H14" s="91" t="s">
        <v>32</v>
      </c>
      <c r="I14" s="108" t="s">
        <v>10</v>
      </c>
    </row>
    <row r="15" spans="1:17" hidden="1">
      <c r="A15" s="54" t="s">
        <v>7</v>
      </c>
      <c r="B15" s="92">
        <v>231592</v>
      </c>
      <c r="C15" s="92" t="s">
        <v>32</v>
      </c>
      <c r="D15" s="92" t="s">
        <v>33</v>
      </c>
      <c r="E15" s="92" t="s">
        <v>33</v>
      </c>
      <c r="F15" s="93">
        <v>49040</v>
      </c>
      <c r="G15" s="93">
        <v>78024</v>
      </c>
      <c r="H15" s="91" t="s">
        <v>32</v>
      </c>
      <c r="I15" s="108" t="s">
        <v>11</v>
      </c>
    </row>
    <row r="16" spans="1:17" ht="15.75">
      <c r="A16" s="12" t="s">
        <v>339</v>
      </c>
      <c r="B16" s="94"/>
      <c r="C16" s="94"/>
      <c r="D16" s="95"/>
      <c r="E16" s="94"/>
      <c r="F16" s="94"/>
      <c r="G16" s="94"/>
      <c r="H16" s="94"/>
      <c r="I16" s="14" t="s">
        <v>340</v>
      </c>
    </row>
    <row r="17" spans="1:10">
      <c r="A17" s="47" t="s">
        <v>38</v>
      </c>
      <c r="B17" s="49">
        <f>SUM(B20,B23)</f>
        <v>626101</v>
      </c>
      <c r="C17" s="49">
        <f>SUM(C18:C19)</f>
        <v>65166</v>
      </c>
      <c r="D17" s="49">
        <f>SUM(D18:D19)</f>
        <v>1050011</v>
      </c>
      <c r="E17" s="49">
        <f>SUM(E18:E19)</f>
        <v>105037</v>
      </c>
      <c r="F17" s="49">
        <f>SUM(F20,F23)</f>
        <v>135485</v>
      </c>
      <c r="G17" s="49">
        <f>SUM(G20,G23)</f>
        <v>221013</v>
      </c>
      <c r="H17" s="49">
        <f>SUM(B17:G17)</f>
        <v>2202813</v>
      </c>
      <c r="I17" s="15" t="s">
        <v>0</v>
      </c>
      <c r="J17" s="376">
        <f>H18+H19</f>
        <v>2202813</v>
      </c>
    </row>
    <row r="18" spans="1:10">
      <c r="A18" s="53" t="s">
        <v>5</v>
      </c>
      <c r="B18" s="91">
        <f>SUM(B21,B24)</f>
        <v>327612</v>
      </c>
      <c r="C18" s="91">
        <v>34925</v>
      </c>
      <c r="D18" s="91">
        <v>772714</v>
      </c>
      <c r="E18" s="49">
        <v>57766</v>
      </c>
      <c r="F18" s="49">
        <f>SUM(F21,F24)</f>
        <v>72471</v>
      </c>
      <c r="G18" s="49">
        <f>SUM(G21,G24)</f>
        <v>123942</v>
      </c>
      <c r="H18" s="49">
        <f t="shared" ref="H18:H19" si="9">SUM(B18:G18)</f>
        <v>1389430</v>
      </c>
      <c r="I18" s="108" t="s">
        <v>10</v>
      </c>
    </row>
    <row r="19" spans="1:10">
      <c r="A19" s="54" t="s">
        <v>7</v>
      </c>
      <c r="B19" s="91">
        <f>SUM(B22,B25)</f>
        <v>298489</v>
      </c>
      <c r="C19" s="91">
        <v>30241</v>
      </c>
      <c r="D19" s="91">
        <v>277297</v>
      </c>
      <c r="E19" s="49">
        <v>47271</v>
      </c>
      <c r="F19" s="49">
        <f>SUM(F25,F22)</f>
        <v>63014</v>
      </c>
      <c r="G19" s="49">
        <f>SUM(G25,G22)</f>
        <v>97071</v>
      </c>
      <c r="H19" s="49">
        <f t="shared" si="9"/>
        <v>813383</v>
      </c>
      <c r="I19" s="108" t="s">
        <v>11</v>
      </c>
    </row>
    <row r="20" spans="1:10">
      <c r="A20" s="34" t="s">
        <v>4</v>
      </c>
      <c r="B20" s="91">
        <f>SUM(B21:B22)</f>
        <v>99226</v>
      </c>
      <c r="C20" s="91" t="s">
        <v>32</v>
      </c>
      <c r="D20" s="91" t="s">
        <v>32</v>
      </c>
      <c r="E20" s="91" t="s">
        <v>32</v>
      </c>
      <c r="F20" s="49">
        <f>SUM(F21:F22)</f>
        <v>24323</v>
      </c>
      <c r="G20" s="49">
        <f>SUM(G21:G22)</f>
        <v>59160</v>
      </c>
      <c r="H20" s="91" t="s">
        <v>32</v>
      </c>
      <c r="I20" s="15" t="s">
        <v>6</v>
      </c>
    </row>
    <row r="21" spans="1:10">
      <c r="A21" s="53" t="s">
        <v>5</v>
      </c>
      <c r="B21" s="93">
        <v>55777</v>
      </c>
      <c r="C21" s="92" t="s">
        <v>32</v>
      </c>
      <c r="D21" s="92" t="s">
        <v>32</v>
      </c>
      <c r="E21" s="92" t="s">
        <v>32</v>
      </c>
      <c r="F21" s="92">
        <v>14447</v>
      </c>
      <c r="G21" s="93">
        <v>39860</v>
      </c>
      <c r="H21" s="91" t="s">
        <v>32</v>
      </c>
      <c r="I21" s="108" t="s">
        <v>10</v>
      </c>
    </row>
    <row r="22" spans="1:10">
      <c r="A22" s="54" t="s">
        <v>7</v>
      </c>
      <c r="B22" s="93">
        <v>43449</v>
      </c>
      <c r="C22" s="92" t="s">
        <v>32</v>
      </c>
      <c r="D22" s="92" t="s">
        <v>32</v>
      </c>
      <c r="E22" s="92" t="s">
        <v>32</v>
      </c>
      <c r="F22" s="92">
        <v>9876</v>
      </c>
      <c r="G22" s="93">
        <v>19300</v>
      </c>
      <c r="H22" s="91" t="s">
        <v>32</v>
      </c>
      <c r="I22" s="108" t="s">
        <v>11</v>
      </c>
    </row>
    <row r="23" spans="1:10">
      <c r="A23" s="34" t="s">
        <v>8</v>
      </c>
      <c r="B23" s="91">
        <f>SUM(B24:B25)</f>
        <v>526875</v>
      </c>
      <c r="C23" s="91" t="s">
        <v>32</v>
      </c>
      <c r="D23" s="91" t="s">
        <v>32</v>
      </c>
      <c r="E23" s="91" t="s">
        <v>32</v>
      </c>
      <c r="F23" s="91">
        <f>SUM(F24:F25)</f>
        <v>111162</v>
      </c>
      <c r="G23" s="91">
        <f>SUM(G24:G25)</f>
        <v>161853</v>
      </c>
      <c r="H23" s="91" t="s">
        <v>32</v>
      </c>
      <c r="I23" s="15" t="s">
        <v>9</v>
      </c>
    </row>
    <row r="24" spans="1:10">
      <c r="A24" s="53" t="s">
        <v>5</v>
      </c>
      <c r="B24" s="93">
        <v>271835</v>
      </c>
      <c r="C24" s="92" t="s">
        <v>32</v>
      </c>
      <c r="D24" s="92" t="s">
        <v>32</v>
      </c>
      <c r="E24" s="92" t="s">
        <v>32</v>
      </c>
      <c r="F24" s="93">
        <v>58024</v>
      </c>
      <c r="G24" s="93">
        <v>84082</v>
      </c>
      <c r="H24" s="91" t="s">
        <v>32</v>
      </c>
      <c r="I24" s="108" t="s">
        <v>10</v>
      </c>
    </row>
    <row r="25" spans="1:10">
      <c r="A25" s="54" t="s">
        <v>7</v>
      </c>
      <c r="B25" s="56">
        <v>255040</v>
      </c>
      <c r="C25" s="92" t="s">
        <v>32</v>
      </c>
      <c r="D25" s="92" t="s">
        <v>32</v>
      </c>
      <c r="E25" s="92" t="s">
        <v>32</v>
      </c>
      <c r="F25" s="56">
        <v>53138</v>
      </c>
      <c r="G25" s="56">
        <v>77771</v>
      </c>
      <c r="H25" s="91" t="s">
        <v>32</v>
      </c>
      <c r="I25" s="108" t="s">
        <v>11</v>
      </c>
    </row>
    <row r="26" spans="1:10" ht="15.75">
      <c r="A26" s="12" t="s">
        <v>346</v>
      </c>
      <c r="B26" s="94"/>
      <c r="C26" s="94"/>
      <c r="D26" s="95"/>
      <c r="E26" s="94"/>
      <c r="F26" s="94"/>
      <c r="G26" s="94"/>
      <c r="H26" s="94"/>
      <c r="I26" s="14" t="s">
        <v>347</v>
      </c>
    </row>
    <row r="27" spans="1:10">
      <c r="A27" s="47" t="s">
        <v>38</v>
      </c>
      <c r="B27" s="49">
        <v>631894</v>
      </c>
      <c r="C27" s="131">
        <f>SUM(C28:C29)</f>
        <v>66602</v>
      </c>
      <c r="D27" s="49">
        <f>SUM(D28:D29)</f>
        <v>788746</v>
      </c>
      <c r="E27" s="49">
        <f>SUM(E28:E29)</f>
        <v>106274</v>
      </c>
      <c r="F27" s="49">
        <f>SUM(F28:F29)</f>
        <v>143086</v>
      </c>
      <c r="G27" s="49">
        <f>SUM(G28:G29)</f>
        <v>227236</v>
      </c>
      <c r="H27" s="131">
        <f>SUM(B27:G27)</f>
        <v>1963838</v>
      </c>
      <c r="I27" s="15" t="s">
        <v>0</v>
      </c>
    </row>
    <row r="28" spans="1:10">
      <c r="A28" s="53" t="s">
        <v>5</v>
      </c>
      <c r="B28" s="91" t="s">
        <v>32</v>
      </c>
      <c r="C28" s="324">
        <v>35480</v>
      </c>
      <c r="D28" s="49">
        <v>517573</v>
      </c>
      <c r="E28" s="49">
        <v>58401</v>
      </c>
      <c r="F28" s="49">
        <f>SUM(F31,F34)</f>
        <v>76484</v>
      </c>
      <c r="G28" s="49">
        <f>SUM(G31,G34)</f>
        <v>128943</v>
      </c>
      <c r="H28" s="91" t="s">
        <v>33</v>
      </c>
      <c r="I28" s="108" t="s">
        <v>10</v>
      </c>
    </row>
    <row r="29" spans="1:10">
      <c r="A29" s="54" t="s">
        <v>7</v>
      </c>
      <c r="B29" s="91" t="s">
        <v>32</v>
      </c>
      <c r="C29" s="324">
        <v>31122</v>
      </c>
      <c r="D29" s="91">
        <v>271173</v>
      </c>
      <c r="E29" s="49">
        <v>47873</v>
      </c>
      <c r="F29" s="49">
        <f>SUM(F32,F35)</f>
        <v>66602</v>
      </c>
      <c r="G29" s="49">
        <f>SUM(G32,G35)</f>
        <v>98293</v>
      </c>
      <c r="H29" s="91" t="s">
        <v>33</v>
      </c>
      <c r="I29" s="108" t="s">
        <v>11</v>
      </c>
    </row>
    <row r="30" spans="1:10">
      <c r="A30" s="34" t="s">
        <v>4</v>
      </c>
      <c r="B30" s="91" t="s">
        <v>32</v>
      </c>
      <c r="C30" s="324" t="s">
        <v>32</v>
      </c>
      <c r="D30" s="91" t="s">
        <v>32</v>
      </c>
      <c r="E30" s="91" t="s">
        <v>32</v>
      </c>
      <c r="F30" s="49">
        <f>SUM(F31:F32)</f>
        <v>25607</v>
      </c>
      <c r="G30" s="49">
        <f>SUM(G31:G32)</f>
        <v>60694</v>
      </c>
      <c r="H30" s="91" t="s">
        <v>33</v>
      </c>
      <c r="I30" s="15" t="s">
        <v>6</v>
      </c>
    </row>
    <row r="31" spans="1:10">
      <c r="A31" s="53" t="s">
        <v>5</v>
      </c>
      <c r="B31" s="92" t="s">
        <v>32</v>
      </c>
      <c r="C31" s="325" t="s">
        <v>32</v>
      </c>
      <c r="D31" s="92" t="s">
        <v>32</v>
      </c>
      <c r="E31" s="92" t="s">
        <v>32</v>
      </c>
      <c r="F31" s="92">
        <v>15163</v>
      </c>
      <c r="G31" s="93">
        <v>40822</v>
      </c>
      <c r="H31" s="91" t="s">
        <v>33</v>
      </c>
      <c r="I31" s="108" t="s">
        <v>10</v>
      </c>
    </row>
    <row r="32" spans="1:10">
      <c r="A32" s="54" t="s">
        <v>7</v>
      </c>
      <c r="B32" s="92" t="s">
        <v>32</v>
      </c>
      <c r="C32" s="325" t="s">
        <v>32</v>
      </c>
      <c r="D32" s="92" t="s">
        <v>32</v>
      </c>
      <c r="E32" s="92" t="s">
        <v>32</v>
      </c>
      <c r="F32" s="92">
        <v>10444</v>
      </c>
      <c r="G32" s="93">
        <v>19872</v>
      </c>
      <c r="H32" s="91" t="s">
        <v>33</v>
      </c>
      <c r="I32" s="108" t="s">
        <v>11</v>
      </c>
    </row>
    <row r="33" spans="1:36">
      <c r="A33" s="34" t="s">
        <v>8</v>
      </c>
      <c r="B33" s="91" t="s">
        <v>32</v>
      </c>
      <c r="C33" s="324" t="s">
        <v>32</v>
      </c>
      <c r="D33" s="91" t="s">
        <v>32</v>
      </c>
      <c r="E33" s="91" t="s">
        <v>32</v>
      </c>
      <c r="F33" s="91">
        <f>SUM(F34:F35)</f>
        <v>117479</v>
      </c>
      <c r="G33" s="91">
        <f>SUM(G34:G35)</f>
        <v>166542</v>
      </c>
      <c r="H33" s="91" t="s">
        <v>33</v>
      </c>
      <c r="I33" s="15" t="s">
        <v>9</v>
      </c>
    </row>
    <row r="34" spans="1:36">
      <c r="A34" s="53" t="s">
        <v>5</v>
      </c>
      <c r="B34" s="92" t="s">
        <v>32</v>
      </c>
      <c r="C34" s="325" t="s">
        <v>32</v>
      </c>
      <c r="D34" s="92" t="s">
        <v>32</v>
      </c>
      <c r="E34" s="92" t="s">
        <v>32</v>
      </c>
      <c r="F34" s="93">
        <v>61321</v>
      </c>
      <c r="G34" s="93">
        <v>88121</v>
      </c>
      <c r="H34" s="91" t="s">
        <v>33</v>
      </c>
      <c r="I34" s="108" t="s">
        <v>10</v>
      </c>
    </row>
    <row r="35" spans="1:36">
      <c r="A35" s="54" t="s">
        <v>7</v>
      </c>
      <c r="B35" s="56" t="s">
        <v>32</v>
      </c>
      <c r="C35" s="325" t="s">
        <v>32</v>
      </c>
      <c r="D35" s="92" t="s">
        <v>32</v>
      </c>
      <c r="E35" s="92" t="s">
        <v>32</v>
      </c>
      <c r="F35" s="56">
        <v>56158</v>
      </c>
      <c r="G35" s="56">
        <v>78421</v>
      </c>
      <c r="H35" s="91" t="s">
        <v>33</v>
      </c>
      <c r="I35" s="108" t="s">
        <v>11</v>
      </c>
    </row>
    <row r="36" spans="1:36" ht="15.75">
      <c r="A36" s="12" t="s">
        <v>372</v>
      </c>
      <c r="B36" s="94"/>
      <c r="C36" s="94"/>
      <c r="D36" s="95"/>
      <c r="E36" s="94"/>
      <c r="F36" s="94"/>
      <c r="G36" s="94"/>
      <c r="H36" s="94"/>
      <c r="I36" s="14" t="s">
        <v>373</v>
      </c>
    </row>
    <row r="37" spans="1:36">
      <c r="A37" s="47" t="s">
        <v>38</v>
      </c>
      <c r="B37" s="49">
        <f>SUM(B38:B39)</f>
        <v>643916</v>
      </c>
      <c r="C37" s="131">
        <f>SUM(C38:C39)</f>
        <v>67340</v>
      </c>
      <c r="D37" s="49">
        <f>SUM(D38:D39)</f>
        <v>714029</v>
      </c>
      <c r="E37" s="49">
        <f>SUM(E38:E39)</f>
        <v>110286</v>
      </c>
      <c r="F37" s="49">
        <f>SUM(F40,F43)</f>
        <v>151234</v>
      </c>
      <c r="G37" s="49">
        <f>SUM(G40,G43)</f>
        <v>230084</v>
      </c>
      <c r="H37" s="49">
        <f>SUM(B37:G37)</f>
        <v>1916889</v>
      </c>
      <c r="I37" s="15" t="s">
        <v>0</v>
      </c>
    </row>
    <row r="38" spans="1:36">
      <c r="A38" s="53" t="s">
        <v>5</v>
      </c>
      <c r="B38" s="91">
        <v>336763</v>
      </c>
      <c r="C38" s="324">
        <v>35723</v>
      </c>
      <c r="D38" s="49">
        <v>479449</v>
      </c>
      <c r="E38" s="49">
        <v>60910</v>
      </c>
      <c r="F38" s="49">
        <f t="shared" ref="F38:G39" si="10">SUM(F41,F44)</f>
        <v>80685</v>
      </c>
      <c r="G38" s="49">
        <f t="shared" si="10"/>
        <v>129951</v>
      </c>
      <c r="H38" s="49">
        <f t="shared" ref="H38:H39" si="11">SUM(B38:G38)</f>
        <v>1123481</v>
      </c>
      <c r="I38" s="108" t="s">
        <v>10</v>
      </c>
    </row>
    <row r="39" spans="1:36">
      <c r="A39" s="54" t="s">
        <v>7</v>
      </c>
      <c r="B39" s="91">
        <v>307153</v>
      </c>
      <c r="C39" s="324">
        <v>31617</v>
      </c>
      <c r="D39" s="91">
        <v>234580</v>
      </c>
      <c r="E39" s="49">
        <v>49376</v>
      </c>
      <c r="F39" s="49">
        <f t="shared" si="10"/>
        <v>70549</v>
      </c>
      <c r="G39" s="49">
        <f t="shared" si="10"/>
        <v>100133</v>
      </c>
      <c r="H39" s="49">
        <f t="shared" si="11"/>
        <v>793408</v>
      </c>
      <c r="I39" s="108" t="s">
        <v>11</v>
      </c>
    </row>
    <row r="40" spans="1:36">
      <c r="A40" s="34" t="s">
        <v>4</v>
      </c>
      <c r="B40" s="91" t="s">
        <v>32</v>
      </c>
      <c r="C40" s="91" t="s">
        <v>32</v>
      </c>
      <c r="D40" s="91" t="s">
        <v>32</v>
      </c>
      <c r="E40" s="49"/>
      <c r="F40" s="49">
        <f>SUM(F41:F42)</f>
        <v>26649</v>
      </c>
      <c r="G40" s="49">
        <f>SUM(G41:G42)</f>
        <v>61910</v>
      </c>
      <c r="H40" s="91"/>
      <c r="I40" s="15" t="s">
        <v>6</v>
      </c>
    </row>
    <row r="41" spans="1:36">
      <c r="A41" s="53" t="s">
        <v>5</v>
      </c>
      <c r="B41" s="92" t="s">
        <v>32</v>
      </c>
      <c r="C41" s="92" t="s">
        <v>32</v>
      </c>
      <c r="D41" s="92" t="s">
        <v>32</v>
      </c>
      <c r="E41" s="92"/>
      <c r="F41" s="92">
        <v>15744</v>
      </c>
      <c r="G41" s="93">
        <v>41525</v>
      </c>
      <c r="H41" s="91"/>
      <c r="I41" s="108" t="s">
        <v>10</v>
      </c>
    </row>
    <row r="42" spans="1:36">
      <c r="A42" s="54" t="s">
        <v>7</v>
      </c>
      <c r="B42" s="92" t="s">
        <v>32</v>
      </c>
      <c r="C42" s="92" t="s">
        <v>32</v>
      </c>
      <c r="D42" s="92" t="s">
        <v>32</v>
      </c>
      <c r="E42" s="92"/>
      <c r="F42" s="92">
        <v>10905</v>
      </c>
      <c r="G42" s="93">
        <v>20385</v>
      </c>
      <c r="H42" s="91"/>
      <c r="I42" s="108" t="s">
        <v>11</v>
      </c>
    </row>
    <row r="43" spans="1:36">
      <c r="A43" s="34" t="s">
        <v>8</v>
      </c>
      <c r="B43" s="91" t="s">
        <v>32</v>
      </c>
      <c r="C43" s="91" t="s">
        <v>32</v>
      </c>
      <c r="D43" s="91" t="s">
        <v>32</v>
      </c>
      <c r="E43" s="91"/>
      <c r="F43" s="91">
        <f>SUM(F44:F45)</f>
        <v>124585</v>
      </c>
      <c r="G43" s="91">
        <f>SUM(G44:G45)</f>
        <v>168174</v>
      </c>
      <c r="H43" s="91"/>
      <c r="I43" s="15" t="s">
        <v>9</v>
      </c>
    </row>
    <row r="44" spans="1:36">
      <c r="A44" s="53" t="s">
        <v>5</v>
      </c>
      <c r="B44" s="92" t="s">
        <v>32</v>
      </c>
      <c r="C44" s="92" t="s">
        <v>32</v>
      </c>
      <c r="D44" s="92" t="s">
        <v>32</v>
      </c>
      <c r="E44" s="92"/>
      <c r="F44" s="93">
        <v>64941</v>
      </c>
      <c r="G44" s="93">
        <v>88426</v>
      </c>
      <c r="H44" s="91"/>
      <c r="I44" s="108" t="s">
        <v>10</v>
      </c>
    </row>
    <row r="45" spans="1:36">
      <c r="A45" s="54" t="s">
        <v>7</v>
      </c>
      <c r="B45" s="56" t="s">
        <v>32</v>
      </c>
      <c r="C45" s="56" t="s">
        <v>32</v>
      </c>
      <c r="D45" s="56" t="s">
        <v>32</v>
      </c>
      <c r="E45" s="56"/>
      <c r="F45" s="56">
        <v>59644</v>
      </c>
      <c r="G45" s="56">
        <v>79748</v>
      </c>
      <c r="H45" s="51"/>
      <c r="I45" s="108" t="s">
        <v>11</v>
      </c>
    </row>
    <row r="46" spans="1:36" ht="15.75">
      <c r="A46" s="156" t="s">
        <v>380</v>
      </c>
      <c r="B46" s="13"/>
      <c r="C46" s="13"/>
      <c r="D46" s="13"/>
      <c r="E46" s="13"/>
      <c r="F46" s="13"/>
      <c r="G46" s="13"/>
      <c r="H46" s="13"/>
      <c r="I46" s="159" t="s">
        <v>381</v>
      </c>
    </row>
    <row r="47" spans="1:36">
      <c r="A47" s="47" t="s">
        <v>38</v>
      </c>
      <c r="B47" s="49">
        <f>SUM(B48:B49)</f>
        <v>656294</v>
      </c>
      <c r="C47" s="49">
        <f>SUM(C48:C49)</f>
        <v>69692</v>
      </c>
      <c r="D47" s="49">
        <f>SUM(D48:D49)</f>
        <v>666731</v>
      </c>
      <c r="E47" s="49">
        <f>SUM(E48:E49)</f>
        <v>111528</v>
      </c>
      <c r="F47" s="49">
        <f>SUM(F50,F53)</f>
        <v>154490</v>
      </c>
      <c r="G47" s="49">
        <f>SUM(G50,G53)</f>
        <v>257898</v>
      </c>
      <c r="H47" s="49">
        <f>SUM(B47:G47)</f>
        <v>1916633</v>
      </c>
      <c r="I47" s="15" t="s">
        <v>0</v>
      </c>
      <c r="K47" s="20">
        <f t="shared" ref="K47:P47" si="12">((B47-B37)/B37)*100</f>
        <v>1.9223004242789432</v>
      </c>
      <c r="L47" s="20">
        <f t="shared" si="12"/>
        <v>3.4927234927234929</v>
      </c>
      <c r="M47" s="20">
        <f t="shared" si="12"/>
        <v>-6.6241007017922238</v>
      </c>
      <c r="N47" s="20">
        <f t="shared" si="12"/>
        <v>1.1261628855883794</v>
      </c>
      <c r="O47" s="20">
        <f t="shared" si="12"/>
        <v>2.1529550233413119</v>
      </c>
      <c r="P47" s="20">
        <f t="shared" si="12"/>
        <v>12.088628500895325</v>
      </c>
      <c r="AB47" s="381" t="s">
        <v>478</v>
      </c>
      <c r="AC47" s="381"/>
      <c r="AD47" s="381"/>
      <c r="AE47" s="381"/>
      <c r="AF47" s="381"/>
      <c r="AG47" s="381"/>
      <c r="AH47" s="381"/>
      <c r="AI47" s="381"/>
      <c r="AJ47" s="381"/>
    </row>
    <row r="48" spans="1:36">
      <c r="A48" s="53" t="s">
        <v>5</v>
      </c>
      <c r="B48" s="324">
        <v>340257</v>
      </c>
      <c r="C48" s="324">
        <v>36818</v>
      </c>
      <c r="D48" s="49">
        <v>439322</v>
      </c>
      <c r="E48" s="49">
        <v>61306</v>
      </c>
      <c r="F48" s="49">
        <f t="shared" ref="F48" si="13">SUM(F51,F54)</f>
        <v>82172</v>
      </c>
      <c r="G48" s="49">
        <f t="shared" ref="G48:G49" si="14">SUM(G51,G54)</f>
        <v>141529</v>
      </c>
      <c r="H48" s="49">
        <f t="shared" ref="H48:H49" si="15">SUM(B48:G48)</f>
        <v>1101404</v>
      </c>
      <c r="I48" s="108" t="s">
        <v>10</v>
      </c>
      <c r="J48" s="2" t="s">
        <v>407</v>
      </c>
      <c r="K48" s="2">
        <v>2.8</v>
      </c>
      <c r="L48" s="2">
        <v>2.5</v>
      </c>
      <c r="M48" s="2">
        <v>-3.1</v>
      </c>
      <c r="N48" s="16">
        <v>1.7</v>
      </c>
      <c r="O48" s="16">
        <v>4.2</v>
      </c>
      <c r="P48" s="16">
        <v>3.3</v>
      </c>
      <c r="AB48" s="381" t="s">
        <v>470</v>
      </c>
      <c r="AC48" s="468">
        <f>D48/D47</f>
        <v>0.65891941427652234</v>
      </c>
      <c r="AD48" s="381"/>
      <c r="AE48" s="381"/>
      <c r="AF48" s="381"/>
      <c r="AG48" s="381"/>
      <c r="AH48" s="381"/>
      <c r="AI48" s="468">
        <f>B48/B47</f>
        <v>0.51845209616421906</v>
      </c>
      <c r="AJ48" s="474">
        <f>B57*AI48</f>
        <v>427577.38216599886</v>
      </c>
    </row>
    <row r="49" spans="1:36">
      <c r="A49" s="54" t="s">
        <v>7</v>
      </c>
      <c r="B49" s="324">
        <v>316037</v>
      </c>
      <c r="C49" s="324">
        <v>32874</v>
      </c>
      <c r="D49" s="91">
        <v>227409</v>
      </c>
      <c r="E49" s="49">
        <v>50222</v>
      </c>
      <c r="F49" s="49">
        <f t="shared" ref="F49" si="16">SUM(F52,F55)</f>
        <v>72318</v>
      </c>
      <c r="G49" s="49">
        <f t="shared" si="14"/>
        <v>116369</v>
      </c>
      <c r="H49" s="49">
        <f t="shared" si="15"/>
        <v>815229</v>
      </c>
      <c r="I49" s="108" t="s">
        <v>11</v>
      </c>
      <c r="AB49" s="468" t="s">
        <v>471</v>
      </c>
      <c r="AC49" s="468">
        <f>D49/D47</f>
        <v>0.34108058572347766</v>
      </c>
      <c r="AD49" s="381"/>
      <c r="AE49" s="381"/>
      <c r="AF49" s="381"/>
      <c r="AG49" s="381"/>
      <c r="AH49" s="381"/>
      <c r="AI49" s="468">
        <f>B49/B47</f>
        <v>0.48154790383578089</v>
      </c>
      <c r="AJ49" s="474">
        <f>B57*AI49</f>
        <v>397141.78731839696</v>
      </c>
    </row>
    <row r="50" spans="1:36">
      <c r="A50" s="34" t="s">
        <v>4</v>
      </c>
      <c r="B50" s="91" t="s">
        <v>32</v>
      </c>
      <c r="C50" s="91" t="s">
        <v>32</v>
      </c>
      <c r="D50" s="91" t="s">
        <v>32</v>
      </c>
      <c r="E50" s="49">
        <f>SUM(E51:E52)</f>
        <v>46811</v>
      </c>
      <c r="F50" s="49">
        <f>SUM(F51:F52)</f>
        <v>27837</v>
      </c>
      <c r="G50" s="49">
        <f>SUM(G51:G52)</f>
        <v>69589</v>
      </c>
      <c r="H50" s="91"/>
      <c r="I50" s="15" t="s">
        <v>6</v>
      </c>
      <c r="AB50" s="381" t="s">
        <v>472</v>
      </c>
      <c r="AC50" s="475">
        <f>AC48+AC49</f>
        <v>1</v>
      </c>
      <c r="AD50" s="381"/>
      <c r="AE50" s="381"/>
      <c r="AF50" s="381"/>
      <c r="AG50" s="381"/>
      <c r="AH50" s="381"/>
      <c r="AI50" s="475">
        <f>SUM(AI48:AI49)</f>
        <v>1</v>
      </c>
      <c r="AJ50" s="474">
        <f>SUM(AJ48:AJ49)</f>
        <v>824719.16948439577</v>
      </c>
    </row>
    <row r="51" spans="1:36">
      <c r="A51" s="53" t="s">
        <v>5</v>
      </c>
      <c r="B51" s="92" t="s">
        <v>32</v>
      </c>
      <c r="C51" s="92" t="s">
        <v>32</v>
      </c>
      <c r="D51" s="92" t="s">
        <v>32</v>
      </c>
      <c r="E51" s="92">
        <v>27807</v>
      </c>
      <c r="F51" s="92">
        <v>16405</v>
      </c>
      <c r="G51" s="93">
        <v>45253</v>
      </c>
      <c r="H51" s="91"/>
      <c r="I51" s="108" t="s">
        <v>10</v>
      </c>
    </row>
    <row r="52" spans="1:36">
      <c r="A52" s="54" t="s">
        <v>7</v>
      </c>
      <c r="B52" s="92" t="s">
        <v>32</v>
      </c>
      <c r="C52" s="92" t="s">
        <v>32</v>
      </c>
      <c r="D52" s="92" t="s">
        <v>32</v>
      </c>
      <c r="E52" s="92">
        <v>19004</v>
      </c>
      <c r="F52" s="92">
        <v>11432</v>
      </c>
      <c r="G52" s="93">
        <v>24336</v>
      </c>
      <c r="H52" s="91"/>
      <c r="I52" s="108" t="s">
        <v>11</v>
      </c>
    </row>
    <row r="53" spans="1:36">
      <c r="A53" s="34" t="s">
        <v>8</v>
      </c>
      <c r="B53" s="91" t="s">
        <v>32</v>
      </c>
      <c r="C53" s="91" t="s">
        <v>32</v>
      </c>
      <c r="D53" s="91" t="s">
        <v>32</v>
      </c>
      <c r="E53" s="91">
        <f>SUM(E54:E55)</f>
        <v>64717</v>
      </c>
      <c r="F53" s="91">
        <f>SUM(F54:F55)</f>
        <v>126653</v>
      </c>
      <c r="G53" s="91">
        <f>SUM(G54:G55)</f>
        <v>188309</v>
      </c>
      <c r="H53" s="91"/>
      <c r="I53" s="15" t="s">
        <v>9</v>
      </c>
    </row>
    <row r="54" spans="1:36">
      <c r="A54" s="53" t="s">
        <v>5</v>
      </c>
      <c r="B54" s="92" t="s">
        <v>32</v>
      </c>
      <c r="C54" s="92" t="s">
        <v>32</v>
      </c>
      <c r="D54" s="92" t="s">
        <v>32</v>
      </c>
      <c r="E54" s="92">
        <v>33499</v>
      </c>
      <c r="F54" s="93">
        <v>65767</v>
      </c>
      <c r="G54" s="93">
        <v>96276</v>
      </c>
      <c r="H54" s="91"/>
      <c r="I54" s="108" t="s">
        <v>10</v>
      </c>
    </row>
    <row r="55" spans="1:36">
      <c r="A55" s="54" t="s">
        <v>7</v>
      </c>
      <c r="B55" s="56" t="s">
        <v>32</v>
      </c>
      <c r="C55" s="56" t="s">
        <v>32</v>
      </c>
      <c r="D55" s="56" t="s">
        <v>32</v>
      </c>
      <c r="E55" s="56">
        <v>31218</v>
      </c>
      <c r="F55" s="56">
        <v>60886</v>
      </c>
      <c r="G55" s="56">
        <v>92033</v>
      </c>
      <c r="H55" s="51"/>
      <c r="I55" s="108" t="s">
        <v>11</v>
      </c>
    </row>
    <row r="56" spans="1:36" ht="15.75">
      <c r="A56" s="156" t="s">
        <v>466</v>
      </c>
      <c r="B56" s="13"/>
      <c r="C56" s="13"/>
      <c r="D56" s="13"/>
      <c r="E56" s="13"/>
      <c r="F56" s="13"/>
      <c r="G56" s="13"/>
      <c r="H56" s="13"/>
      <c r="I56" s="159" t="s">
        <v>467</v>
      </c>
    </row>
    <row r="57" spans="1:36" s="193" customFormat="1">
      <c r="A57" s="47" t="s">
        <v>38</v>
      </c>
      <c r="B57" s="319">
        <v>824719.16948439588</v>
      </c>
      <c r="C57" s="319">
        <v>69692</v>
      </c>
      <c r="D57" s="319">
        <f>SUM(D58:D59)</f>
        <v>895053</v>
      </c>
      <c r="E57" s="49">
        <f>SUM(E60,E63)</f>
        <v>113358</v>
      </c>
      <c r="F57" s="49">
        <f>SUM(F60,F63)</f>
        <v>160802</v>
      </c>
      <c r="G57" s="49">
        <f>SUM(G60,G63)</f>
        <v>233310</v>
      </c>
      <c r="H57" s="319">
        <f>SUM(B57:G57)</f>
        <v>2296934.169484396</v>
      </c>
      <c r="I57" s="15" t="s">
        <v>0</v>
      </c>
    </row>
    <row r="58" spans="1:36" s="194" customFormat="1" ht="15.75">
      <c r="A58" s="53" t="s">
        <v>5</v>
      </c>
      <c r="B58" s="472">
        <v>427577.38216599886</v>
      </c>
      <c r="C58" s="472">
        <v>36818</v>
      </c>
      <c r="D58" s="319">
        <v>516102</v>
      </c>
      <c r="E58" s="49">
        <f t="shared" ref="E58" si="17">SUM(E61,E64)</f>
        <v>62470</v>
      </c>
      <c r="F58" s="49">
        <f t="shared" ref="F58:G59" si="18">SUM(F61,F64)</f>
        <v>85537</v>
      </c>
      <c r="G58" s="49">
        <f t="shared" si="18"/>
        <v>132105</v>
      </c>
      <c r="H58" s="319">
        <f t="shared" ref="H58:H59" si="19">SUM(B58:G58)</f>
        <v>1260609.3821659989</v>
      </c>
      <c r="I58" s="108" t="s">
        <v>10</v>
      </c>
      <c r="J58" s="190"/>
      <c r="K58" s="195"/>
    </row>
    <row r="59" spans="1:36">
      <c r="A59" s="54" t="s">
        <v>7</v>
      </c>
      <c r="B59" s="472">
        <v>397141.78731839696</v>
      </c>
      <c r="C59" s="472">
        <v>32874</v>
      </c>
      <c r="D59" s="472">
        <v>378951</v>
      </c>
      <c r="E59" s="49">
        <f t="shared" ref="E59" si="20">SUM(E62,E65)</f>
        <v>50888</v>
      </c>
      <c r="F59" s="49">
        <f t="shared" si="18"/>
        <v>75265</v>
      </c>
      <c r="G59" s="49">
        <f t="shared" si="18"/>
        <v>101205</v>
      </c>
      <c r="H59" s="319">
        <f t="shared" si="19"/>
        <v>1036324.787318397</v>
      </c>
      <c r="I59" s="108" t="s">
        <v>11</v>
      </c>
    </row>
    <row r="60" spans="1:36">
      <c r="A60" s="34" t="s">
        <v>4</v>
      </c>
      <c r="B60" s="91" t="s">
        <v>32</v>
      </c>
      <c r="C60" s="91" t="s">
        <v>32</v>
      </c>
      <c r="D60" s="91" t="s">
        <v>32</v>
      </c>
      <c r="E60" s="49">
        <f>SUM(E61:E62)</f>
        <v>47796</v>
      </c>
      <c r="F60" s="49">
        <f>SUM(F61:F62)</f>
        <v>29622</v>
      </c>
      <c r="G60" s="49">
        <f>SUM(G61:G62)</f>
        <v>63231</v>
      </c>
      <c r="H60" s="91"/>
      <c r="I60" s="15" t="s">
        <v>6</v>
      </c>
    </row>
    <row r="61" spans="1:36">
      <c r="A61" s="53" t="s">
        <v>5</v>
      </c>
      <c r="B61" s="92" t="s">
        <v>32</v>
      </c>
      <c r="C61" s="92" t="s">
        <v>32</v>
      </c>
      <c r="D61" s="92" t="s">
        <v>32</v>
      </c>
      <c r="E61" s="92">
        <v>28522</v>
      </c>
      <c r="F61" s="92">
        <v>17489</v>
      </c>
      <c r="G61" s="93">
        <f>42487</f>
        <v>42487</v>
      </c>
      <c r="H61" s="91"/>
      <c r="I61" s="108" t="s">
        <v>10</v>
      </c>
    </row>
    <row r="62" spans="1:36">
      <c r="A62" s="54" t="s">
        <v>7</v>
      </c>
      <c r="B62" s="92" t="s">
        <v>32</v>
      </c>
      <c r="C62" s="92" t="s">
        <v>32</v>
      </c>
      <c r="D62" s="92" t="s">
        <v>32</v>
      </c>
      <c r="E62" s="92">
        <v>19274</v>
      </c>
      <c r="F62" s="92">
        <v>12133</v>
      </c>
      <c r="G62" s="93">
        <f>20744</f>
        <v>20744</v>
      </c>
      <c r="H62" s="91"/>
      <c r="I62" s="108" t="s">
        <v>11</v>
      </c>
    </row>
    <row r="63" spans="1:36">
      <c r="A63" s="34" t="s">
        <v>8</v>
      </c>
      <c r="B63" s="91" t="s">
        <v>32</v>
      </c>
      <c r="C63" s="91" t="s">
        <v>32</v>
      </c>
      <c r="D63" s="91" t="s">
        <v>32</v>
      </c>
      <c r="E63" s="91">
        <f>SUM(E64:E65)</f>
        <v>65562</v>
      </c>
      <c r="F63" s="91">
        <f>SUM(F64:F65)</f>
        <v>131180</v>
      </c>
      <c r="G63" s="91">
        <f>SUM(G64:G65)</f>
        <v>170079</v>
      </c>
      <c r="H63" s="91"/>
      <c r="I63" s="15" t="s">
        <v>9</v>
      </c>
    </row>
    <row r="64" spans="1:36">
      <c r="A64" s="53" t="s">
        <v>5</v>
      </c>
      <c r="B64" s="92" t="s">
        <v>32</v>
      </c>
      <c r="C64" s="92" t="s">
        <v>32</v>
      </c>
      <c r="D64" s="92" t="s">
        <v>32</v>
      </c>
      <c r="E64" s="92">
        <v>33948</v>
      </c>
      <c r="F64" s="93">
        <v>68048</v>
      </c>
      <c r="G64" s="93">
        <f>89618</f>
        <v>89618</v>
      </c>
      <c r="H64" s="91"/>
      <c r="I64" s="108" t="s">
        <v>10</v>
      </c>
    </row>
    <row r="65" spans="1:11" ht="15.75" thickBot="1">
      <c r="A65" s="57" t="s">
        <v>7</v>
      </c>
      <c r="B65" s="58" t="s">
        <v>32</v>
      </c>
      <c r="C65" s="58" t="s">
        <v>32</v>
      </c>
      <c r="D65" s="58" t="s">
        <v>32</v>
      </c>
      <c r="E65" s="58">
        <v>31614</v>
      </c>
      <c r="F65" s="58">
        <v>63132</v>
      </c>
      <c r="G65" s="58">
        <f>80461</f>
        <v>80461</v>
      </c>
      <c r="H65" s="255"/>
      <c r="I65" s="109" t="s">
        <v>11</v>
      </c>
    </row>
    <row r="66" spans="1:11" ht="18.75" thickTop="1">
      <c r="A66" s="467" t="s">
        <v>473</v>
      </c>
    </row>
    <row r="67" spans="1:11" ht="18">
      <c r="A67" s="467" t="s">
        <v>479</v>
      </c>
    </row>
    <row r="68" spans="1:11" ht="18">
      <c r="A68" s="467" t="s">
        <v>481</v>
      </c>
    </row>
    <row r="76" spans="1:11" s="193" customFormat="1" ht="30" customHeight="1">
      <c r="A76" s="1"/>
      <c r="B76" s="1"/>
      <c r="C76" s="1"/>
      <c r="D76" s="1"/>
      <c r="E76" s="1"/>
      <c r="F76" s="1"/>
      <c r="G76" s="1"/>
      <c r="H76" s="1"/>
      <c r="I76" s="1"/>
    </row>
    <row r="77" spans="1:11" s="194" customFormat="1" ht="30" customHeight="1">
      <c r="A77" s="192"/>
      <c r="B77" s="192"/>
      <c r="C77" s="192"/>
      <c r="D77" s="192"/>
      <c r="E77" s="192"/>
      <c r="F77" s="192"/>
      <c r="G77" s="192"/>
      <c r="H77" s="192"/>
      <c r="I77" s="192"/>
      <c r="J77" s="190"/>
      <c r="K77" s="19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
  <sheetViews>
    <sheetView showGridLines="0" rightToLeft="1" tabSelected="1" view="pageBreakPreview" topLeftCell="C1" zoomScale="115" zoomScaleNormal="100" zoomScaleSheetLayoutView="115" workbookViewId="0">
      <selection activeCell="AF62" sqref="AF62"/>
    </sheetView>
  </sheetViews>
  <sheetFormatPr defaultColWidth="9.140625" defaultRowHeight="15"/>
  <cols>
    <col min="1" max="1" width="10.140625" style="2" customWidth="1"/>
    <col min="2" max="3" width="9.7109375" style="2" customWidth="1"/>
    <col min="4" max="4" width="10.5703125" style="2" bestFit="1" customWidth="1"/>
    <col min="5" max="7" width="9.7109375" style="2" customWidth="1"/>
    <col min="8" max="8" width="10.5703125" style="2" customWidth="1"/>
    <col min="9" max="9" width="12.5703125" style="2" customWidth="1"/>
    <col min="10" max="10" width="5.85546875" style="2" hidden="1" customWidth="1"/>
    <col min="11" max="12" width="9.5703125" style="2" hidden="1" customWidth="1"/>
    <col min="13" max="13" width="10.5703125" style="2" hidden="1" customWidth="1"/>
    <col min="14" max="16" width="9.5703125" style="2" hidden="1" customWidth="1"/>
    <col min="17" max="30" width="0" style="2" hidden="1" customWidth="1"/>
    <col min="31" max="31" width="4.7109375" style="2" customWidth="1"/>
    <col min="32" max="32" width="9" style="2" bestFit="1" customWidth="1"/>
    <col min="33" max="33" width="9.140625" style="2"/>
    <col min="34" max="34" width="10.5703125" style="2" bestFit="1" customWidth="1"/>
    <col min="35" max="16384" width="9.140625" style="2"/>
  </cols>
  <sheetData>
    <row r="1" spans="1:17" s="196" customFormat="1" ht="15.75">
      <c r="A1" s="200" t="s">
        <v>194</v>
      </c>
      <c r="B1" s="200"/>
      <c r="C1" s="200"/>
      <c r="D1" s="200"/>
      <c r="E1" s="200"/>
      <c r="F1" s="200"/>
      <c r="G1" s="200"/>
      <c r="H1" s="200"/>
      <c r="I1" s="200"/>
    </row>
    <row r="2" spans="1:17" s="198" customFormat="1" ht="15.75" customHeight="1">
      <c r="A2" s="282" t="s">
        <v>193</v>
      </c>
      <c r="B2" s="90"/>
      <c r="C2" s="90"/>
      <c r="D2" s="90"/>
      <c r="E2" s="90"/>
      <c r="F2" s="90"/>
      <c r="G2" s="90"/>
      <c r="H2" s="90"/>
      <c r="I2" s="90"/>
    </row>
    <row r="3" spans="1:17" ht="15.75" customHeight="1">
      <c r="A3" s="10" t="s">
        <v>34</v>
      </c>
      <c r="B3" s="9"/>
      <c r="C3" s="4"/>
      <c r="D3" s="4"/>
      <c r="E3" s="8"/>
      <c r="F3" s="5"/>
      <c r="G3" s="5"/>
      <c r="H3" s="5"/>
      <c r="I3" s="11" t="s">
        <v>35</v>
      </c>
    </row>
    <row r="4" spans="1:17" ht="24" customHeight="1">
      <c r="A4" s="496" t="s">
        <v>14</v>
      </c>
      <c r="B4" s="187" t="s">
        <v>44</v>
      </c>
      <c r="C4" s="187" t="s">
        <v>43</v>
      </c>
      <c r="D4" s="187" t="s">
        <v>42</v>
      </c>
      <c r="E4" s="187" t="s">
        <v>41</v>
      </c>
      <c r="F4" s="187" t="s">
        <v>40</v>
      </c>
      <c r="G4" s="187" t="s">
        <v>39</v>
      </c>
      <c r="H4" s="497" t="s">
        <v>275</v>
      </c>
      <c r="I4" s="495" t="s">
        <v>15</v>
      </c>
    </row>
    <row r="5" spans="1:17" ht="19.5" customHeight="1">
      <c r="A5" s="496"/>
      <c r="B5" s="188" t="s">
        <v>36</v>
      </c>
      <c r="C5" s="188" t="s">
        <v>16</v>
      </c>
      <c r="D5" s="188" t="s">
        <v>37</v>
      </c>
      <c r="E5" s="188" t="s">
        <v>17</v>
      </c>
      <c r="F5" s="188" t="s">
        <v>18</v>
      </c>
      <c r="G5" s="188" t="s">
        <v>19</v>
      </c>
      <c r="H5" s="497"/>
      <c r="I5" s="495"/>
    </row>
    <row r="6" spans="1:17" ht="15.75" hidden="1">
      <c r="A6" s="12" t="s">
        <v>235</v>
      </c>
      <c r="B6" s="13"/>
      <c r="C6" s="13"/>
      <c r="D6" s="13"/>
      <c r="E6" s="13"/>
      <c r="F6" s="13"/>
      <c r="G6" s="13"/>
      <c r="H6" s="13"/>
      <c r="I6" s="14" t="s">
        <v>234</v>
      </c>
    </row>
    <row r="7" spans="1:17" hidden="1">
      <c r="A7" s="47" t="s">
        <v>38</v>
      </c>
      <c r="B7" s="49">
        <f>SUM('T04'!B7,'T05'!B7)</f>
        <v>812813</v>
      </c>
      <c r="C7" s="49">
        <f>SUM('T04'!C7,'T05'!C7)</f>
        <v>195427</v>
      </c>
      <c r="D7" s="49">
        <f>SUM('T04'!D7,'T05'!D7)</f>
        <v>6798442</v>
      </c>
      <c r="E7" s="49">
        <f>SUM('T04'!E7,'T05'!E7)</f>
        <v>628384</v>
      </c>
      <c r="F7" s="49">
        <f>SUM('T04'!F7,'T05'!F7)</f>
        <v>219744</v>
      </c>
      <c r="G7" s="49">
        <f>SUM('T04'!G7,'T05'!G7)</f>
        <v>539909</v>
      </c>
      <c r="H7" s="49">
        <f>SUM('T04'!H7,'T05'!H7)</f>
        <v>9194719</v>
      </c>
      <c r="I7" s="15" t="s">
        <v>0</v>
      </c>
      <c r="J7" s="2" t="s">
        <v>375</v>
      </c>
      <c r="K7" s="2" t="s">
        <v>405</v>
      </c>
      <c r="L7" s="2" t="s">
        <v>404</v>
      </c>
    </row>
    <row r="8" spans="1:17" hidden="1">
      <c r="A8" s="53" t="s">
        <v>5</v>
      </c>
      <c r="B8" s="49">
        <f>SUM('T04'!B8,'T05'!B8)</f>
        <v>413699</v>
      </c>
      <c r="C8" s="49">
        <f>SUM('T04'!C8,'T05'!C8)</f>
        <v>99534</v>
      </c>
      <c r="D8" s="49">
        <f>SUM('T04'!D8,'T05'!D8)</f>
        <v>3596995</v>
      </c>
      <c r="E8" s="49">
        <f>SUM('T04'!E8,'T05'!E8)</f>
        <v>324426</v>
      </c>
      <c r="F8" s="49">
        <f>SUM('T04'!F8,'T05'!F8)</f>
        <v>112218</v>
      </c>
      <c r="G8" s="49">
        <f>SUM('T04'!G8,'T05'!G8)</f>
        <v>272139</v>
      </c>
      <c r="H8" s="49">
        <f>SUM('T04'!H8,'T05'!H8)</f>
        <v>4819011</v>
      </c>
      <c r="I8" s="108" t="s">
        <v>10</v>
      </c>
      <c r="J8" s="2" t="s">
        <v>235</v>
      </c>
      <c r="K8" s="2">
        <v>9.1999999999999993</v>
      </c>
      <c r="L8" s="2">
        <v>6.3</v>
      </c>
      <c r="M8" s="20">
        <v>2.6</v>
      </c>
    </row>
    <row r="9" spans="1:17" hidden="1">
      <c r="A9" s="54" t="s">
        <v>7</v>
      </c>
      <c r="B9" s="49">
        <f>SUM('T04'!B9,'T05'!B9)</f>
        <v>399114</v>
      </c>
      <c r="C9" s="49">
        <f>SUM('T04'!C9,'T05'!C9)</f>
        <v>95893</v>
      </c>
      <c r="D9" s="49">
        <f>SUM('T04'!D9,'T05'!D9)</f>
        <v>3201447</v>
      </c>
      <c r="E9" s="49">
        <f>SUM('T04'!E9,'T05'!E9)</f>
        <v>303958</v>
      </c>
      <c r="F9" s="49">
        <f>SUM('T04'!F9,'T05'!F9)</f>
        <v>107526</v>
      </c>
      <c r="G9" s="49">
        <f>SUM('T04'!G9,'T05'!G9)</f>
        <v>267770</v>
      </c>
      <c r="H9" s="49">
        <f>SUM('T04'!H9,'T05'!H9)</f>
        <v>4375708</v>
      </c>
      <c r="I9" s="108" t="s">
        <v>11</v>
      </c>
      <c r="J9" s="2" t="s">
        <v>339</v>
      </c>
      <c r="K9" s="2">
        <v>9.4</v>
      </c>
      <c r="L9" s="20">
        <v>-2.4</v>
      </c>
      <c r="M9" s="20">
        <v>2.557457166445217</v>
      </c>
    </row>
    <row r="10" spans="1:17" hidden="1">
      <c r="A10" s="34" t="s">
        <v>4</v>
      </c>
      <c r="B10" s="49">
        <f>SUM('T04'!B10,'T05'!B10)</f>
        <v>285668</v>
      </c>
      <c r="C10" s="49" t="s">
        <v>33</v>
      </c>
      <c r="D10" s="49" t="s">
        <v>33</v>
      </c>
      <c r="E10" s="49">
        <f>SUM('T04'!E10,'T05'!E10)</f>
        <v>0</v>
      </c>
      <c r="F10" s="49">
        <f>SUM('T04'!F10,'T05'!F10)</f>
        <v>75697</v>
      </c>
      <c r="G10" s="49">
        <f>SUM('T04'!G10,'T05'!G10)</f>
        <v>335467</v>
      </c>
      <c r="H10" s="131" t="s">
        <v>32</v>
      </c>
      <c r="I10" s="15" t="s">
        <v>6</v>
      </c>
      <c r="J10" s="2" t="s">
        <v>346</v>
      </c>
      <c r="K10" s="2">
        <v>9</v>
      </c>
      <c r="L10" s="20">
        <v>-4.8</v>
      </c>
      <c r="M10" s="20">
        <v>-4.8440434491673798</v>
      </c>
    </row>
    <row r="11" spans="1:17" hidden="1">
      <c r="A11" s="53" t="s">
        <v>5</v>
      </c>
      <c r="B11" s="204">
        <f>SUM('T04'!B11,'T05'!B11)</f>
        <v>142821</v>
      </c>
      <c r="C11" s="204" t="s">
        <v>33</v>
      </c>
      <c r="D11" s="204" t="s">
        <v>33</v>
      </c>
      <c r="E11" s="204">
        <f>SUM('T04'!E11,'T05'!E11)</f>
        <v>0</v>
      </c>
      <c r="F11" s="204">
        <f>SUM('T04'!F11,'T05'!F11)</f>
        <v>38306</v>
      </c>
      <c r="G11" s="204">
        <f>SUM('T04'!G11,'T05'!G11)</f>
        <v>168004</v>
      </c>
      <c r="H11" s="131" t="s">
        <v>32</v>
      </c>
      <c r="I11" s="108" t="s">
        <v>10</v>
      </c>
      <c r="J11" s="2" t="s">
        <v>372</v>
      </c>
      <c r="K11" s="2">
        <v>8.8000000000000007</v>
      </c>
      <c r="L11" s="20">
        <v>2.6</v>
      </c>
      <c r="M11" s="20">
        <v>-2.3662324309270293</v>
      </c>
    </row>
    <row r="12" spans="1:17" hidden="1">
      <c r="A12" s="54" t="s">
        <v>7</v>
      </c>
      <c r="B12" s="204">
        <f>SUM('T04'!B12,'T05'!B12)</f>
        <v>142847</v>
      </c>
      <c r="C12" s="204" t="s">
        <v>33</v>
      </c>
      <c r="D12" s="204" t="s">
        <v>33</v>
      </c>
      <c r="E12" s="204">
        <f>SUM('T04'!E12,'T05'!E12)</f>
        <v>0</v>
      </c>
      <c r="F12" s="204">
        <f>SUM('T04'!F12,'T05'!F12)</f>
        <v>37391</v>
      </c>
      <c r="G12" s="204">
        <f>SUM('T04'!G12,'T05'!G12)</f>
        <v>167463</v>
      </c>
      <c r="H12" s="131" t="s">
        <v>32</v>
      </c>
      <c r="I12" s="108" t="s">
        <v>11</v>
      </c>
      <c r="J12" s="2" t="s">
        <v>380</v>
      </c>
      <c r="K12" s="2">
        <v>9.3000000000000007</v>
      </c>
      <c r="L12" s="20">
        <v>2.6</v>
      </c>
      <c r="M12" s="20">
        <v>6.2742280663125189</v>
      </c>
    </row>
    <row r="13" spans="1:17" hidden="1">
      <c r="A13" s="34" t="s">
        <v>8</v>
      </c>
      <c r="B13" s="49">
        <f>SUM('T04'!B13,'T05'!B13)</f>
        <v>527145</v>
      </c>
      <c r="C13" s="49" t="s">
        <v>33</v>
      </c>
      <c r="D13" s="49" t="s">
        <v>33</v>
      </c>
      <c r="E13" s="49">
        <f>SUM('T04'!E13,'T05'!E13)</f>
        <v>0</v>
      </c>
      <c r="F13" s="49">
        <f>SUM('T04'!F13,'T05'!F13)</f>
        <v>144047</v>
      </c>
      <c r="G13" s="49">
        <f>SUM('T04'!G13,'T05'!G13)</f>
        <v>204442</v>
      </c>
      <c r="H13" s="131" t="s">
        <v>32</v>
      </c>
      <c r="I13" s="15" t="s">
        <v>9</v>
      </c>
      <c r="L13" s="194"/>
      <c r="M13" s="194"/>
      <c r="N13" s="194"/>
      <c r="O13" s="194"/>
      <c r="P13" s="194"/>
      <c r="Q13" s="194"/>
    </row>
    <row r="14" spans="1:17" hidden="1">
      <c r="A14" s="53" t="s">
        <v>5</v>
      </c>
      <c r="B14" s="204">
        <f>SUM('T04'!B14,'T05'!B14)</f>
        <v>270878</v>
      </c>
      <c r="C14" s="204" t="s">
        <v>33</v>
      </c>
      <c r="D14" s="204" t="s">
        <v>33</v>
      </c>
      <c r="E14" s="204">
        <f>SUM('T04'!E14,'T05'!E14)</f>
        <v>0</v>
      </c>
      <c r="F14" s="204">
        <f>SUM('T04'!F14,'T05'!F14)</f>
        <v>73912</v>
      </c>
      <c r="G14" s="204">
        <f>SUM('T04'!G14,'T05'!G14)</f>
        <v>104135</v>
      </c>
      <c r="H14" s="131" t="s">
        <v>32</v>
      </c>
      <c r="I14" s="108" t="s">
        <v>10</v>
      </c>
      <c r="L14" s="328"/>
      <c r="M14" s="328"/>
      <c r="N14" s="328"/>
      <c r="O14" s="328"/>
      <c r="P14" s="328"/>
      <c r="Q14" s="328"/>
    </row>
    <row r="15" spans="1:17" hidden="1">
      <c r="A15" s="54" t="s">
        <v>7</v>
      </c>
      <c r="B15" s="204">
        <f>SUM('T04'!B15,'T05'!B15)</f>
        <v>256267</v>
      </c>
      <c r="C15" s="204" t="s">
        <v>33</v>
      </c>
      <c r="D15" s="204" t="s">
        <v>33</v>
      </c>
      <c r="E15" s="204">
        <f>SUM('T04'!E15,'T05'!E15)</f>
        <v>0</v>
      </c>
      <c r="F15" s="204">
        <f>SUM('T04'!F15,'T05'!F15)</f>
        <v>70135</v>
      </c>
      <c r="G15" s="204">
        <f>SUM('T04'!G15,'T05'!G15)</f>
        <v>100307</v>
      </c>
      <c r="H15" s="131" t="s">
        <v>32</v>
      </c>
      <c r="I15" s="108" t="s">
        <v>11</v>
      </c>
      <c r="L15" s="328"/>
      <c r="M15" s="328"/>
      <c r="N15" s="328"/>
      <c r="O15" s="328"/>
      <c r="P15" s="328"/>
      <c r="Q15" s="328"/>
    </row>
    <row r="16" spans="1:17" ht="15.75">
      <c r="A16" s="12" t="s">
        <v>339</v>
      </c>
      <c r="B16" s="481">
        <f>B17/1000000</f>
        <v>0.86929000000000001</v>
      </c>
      <c r="C16" s="481">
        <f t="shared" ref="C16:H16" si="0">C17/1000000</f>
        <v>0.20236899999999999</v>
      </c>
      <c r="D16" s="482">
        <f t="shared" si="0"/>
        <v>6.9020700000000001</v>
      </c>
      <c r="E16" s="481">
        <f t="shared" si="0"/>
        <v>0.66714700000000005</v>
      </c>
      <c r="F16" s="481">
        <f t="shared" si="0"/>
        <v>0.23516500000000001</v>
      </c>
      <c r="G16" s="481">
        <f t="shared" si="0"/>
        <v>0.55382900000000002</v>
      </c>
      <c r="H16" s="482">
        <f t="shared" si="0"/>
        <v>9.4298699999999993</v>
      </c>
      <c r="I16" s="14" t="s">
        <v>340</v>
      </c>
      <c r="L16" s="328"/>
      <c r="M16" s="328"/>
      <c r="N16" s="328"/>
      <c r="O16" s="328"/>
      <c r="P16" s="328"/>
      <c r="Q16" s="328"/>
    </row>
    <row r="17" spans="1:17">
      <c r="A17" s="47" t="s">
        <v>38</v>
      </c>
      <c r="B17" s="49">
        <f>SUM('T04'!B17,'T05'!B17)</f>
        <v>869290</v>
      </c>
      <c r="C17" s="49">
        <f>SUM('T04'!C17,'T05'!C17)</f>
        <v>202369</v>
      </c>
      <c r="D17" s="49">
        <f>SUM('T04'!D17,'T05'!D17)</f>
        <v>6902070</v>
      </c>
      <c r="E17" s="49">
        <f>SUM('T04'!E17,'T05'!E17)</f>
        <v>667147</v>
      </c>
      <c r="F17" s="49">
        <f>SUM('T04'!F17,'T05'!F17)</f>
        <v>235165</v>
      </c>
      <c r="G17" s="49">
        <f>SUM('T04'!G17,'T05'!G17)</f>
        <v>553829</v>
      </c>
      <c r="H17" s="49">
        <f>SUM('T04'!H17,'T05'!H17)</f>
        <v>9429870</v>
      </c>
      <c r="I17" s="15" t="s">
        <v>0</v>
      </c>
    </row>
    <row r="18" spans="1:17">
      <c r="A18" s="53" t="s">
        <v>5</v>
      </c>
      <c r="B18" s="49">
        <f>SUM('T04'!B18,'T05'!B18)</f>
        <v>442411</v>
      </c>
      <c r="C18" s="49">
        <f>SUM('T04'!C18,'T05'!C18)</f>
        <v>102993</v>
      </c>
      <c r="D18" s="49">
        <f>SUM('T04'!D18,'T05'!D18)</f>
        <v>3589605</v>
      </c>
      <c r="E18" s="49">
        <f>SUM('T04'!E18,'T05'!E18)</f>
        <v>340242</v>
      </c>
      <c r="F18" s="49">
        <f>SUM('T04'!F18,'T05'!F18)</f>
        <v>120304</v>
      </c>
      <c r="G18" s="49">
        <f>SUM('T04'!G18,'T05'!G18)</f>
        <v>279895</v>
      </c>
      <c r="H18" s="49">
        <f>SUM('T04'!H18,'T05'!H18)</f>
        <v>4875450</v>
      </c>
      <c r="I18" s="108" t="s">
        <v>10</v>
      </c>
    </row>
    <row r="19" spans="1:17">
      <c r="A19" s="54" t="s">
        <v>7</v>
      </c>
      <c r="B19" s="49">
        <f>SUM('T04'!B19,'T05'!B19)</f>
        <v>426879</v>
      </c>
      <c r="C19" s="49">
        <f>SUM('T04'!C19,'T05'!C19)</f>
        <v>99376</v>
      </c>
      <c r="D19" s="49">
        <f>SUM('T04'!D19,'T05'!D19)</f>
        <v>3312465</v>
      </c>
      <c r="E19" s="49">
        <f>SUM('T04'!E19,'T05'!E19)</f>
        <v>326905</v>
      </c>
      <c r="F19" s="49">
        <f>SUM('T04'!F19,'T05'!F19)</f>
        <v>114861</v>
      </c>
      <c r="G19" s="49">
        <f>SUM('T04'!G19,'T05'!G19)</f>
        <v>273934</v>
      </c>
      <c r="H19" s="49">
        <f>SUM('T04'!H19,'T05'!H19)</f>
        <v>4554420</v>
      </c>
      <c r="I19" s="108" t="s">
        <v>11</v>
      </c>
      <c r="K19" s="2" t="s">
        <v>375</v>
      </c>
      <c r="L19" s="2" t="s">
        <v>48</v>
      </c>
      <c r="M19" s="2" t="s">
        <v>43</v>
      </c>
      <c r="N19" s="2" t="s">
        <v>42</v>
      </c>
      <c r="O19" s="2" t="s">
        <v>49</v>
      </c>
      <c r="P19" s="2" t="s">
        <v>50</v>
      </c>
      <c r="Q19" s="2" t="s">
        <v>39</v>
      </c>
    </row>
    <row r="20" spans="1:17">
      <c r="A20" s="34" t="s">
        <v>4</v>
      </c>
      <c r="B20" s="49">
        <f>SUM('T04'!B20,'T05'!B20)</f>
        <v>294601</v>
      </c>
      <c r="C20" s="49" t="s">
        <v>32</v>
      </c>
      <c r="D20" s="49" t="s">
        <v>33</v>
      </c>
      <c r="E20" s="49">
        <f>SUM('T04'!E20,'T05'!E20)</f>
        <v>0</v>
      </c>
      <c r="F20" s="49">
        <f>SUM('T04'!F20,'T05'!F20)</f>
        <v>79183</v>
      </c>
      <c r="G20" s="49">
        <f>SUM('T04'!G20,'T05'!G20)</f>
        <v>342174</v>
      </c>
      <c r="H20" s="131" t="s">
        <v>32</v>
      </c>
      <c r="I20" s="15" t="s">
        <v>6</v>
      </c>
      <c r="K20" s="2" t="s">
        <v>235</v>
      </c>
      <c r="L20" s="20">
        <f>((B7-[1]T06!$B$7)/[1]T06!$B$7)*100</f>
        <v>2.2345848735986675</v>
      </c>
      <c r="M20" s="20">
        <f>((C7-[1]T06!$C$7)/[1]T06!$C$7)*100</f>
        <v>3.2672105852761515</v>
      </c>
      <c r="N20" s="20">
        <f>((D7-[1]T06!$D$7)/[1]T06!$D$7)*100</f>
        <v>1.7315079316387163</v>
      </c>
      <c r="O20" s="20">
        <f>((E7-[1]T06!$E$7)/[1]T06!$E$7)*100</f>
        <v>11.553066278481463</v>
      </c>
      <c r="P20" s="20">
        <f>((F7-[1]T06!$F$7)/[1]T06!$F$7)*100</f>
        <v>9.3487661539533331</v>
      </c>
      <c r="Q20" s="20">
        <f>((G7-[1]T06!$G$7)/[1]T06!$G$7)*100</f>
        <v>1.8327322932069889</v>
      </c>
    </row>
    <row r="21" spans="1:17">
      <c r="A21" s="53" t="s">
        <v>5</v>
      </c>
      <c r="B21" s="204">
        <f>SUM('T04'!B21,'T05'!B21)</f>
        <v>147029</v>
      </c>
      <c r="C21" s="204" t="s">
        <v>32</v>
      </c>
      <c r="D21" s="204" t="s">
        <v>33</v>
      </c>
      <c r="E21" s="204">
        <f>SUM('T04'!E21,'T05'!E21)</f>
        <v>0</v>
      </c>
      <c r="F21" s="204">
        <f>SUM('T04'!F21,'T05'!F21)</f>
        <v>40293</v>
      </c>
      <c r="G21" s="204">
        <f>SUM('T04'!G21,'T05'!G21)</f>
        <v>171693</v>
      </c>
      <c r="H21" s="131" t="s">
        <v>32</v>
      </c>
      <c r="I21" s="108" t="s">
        <v>10</v>
      </c>
      <c r="K21" s="2" t="s">
        <v>339</v>
      </c>
      <c r="L21" s="20">
        <f t="shared" ref="L21:Q21" si="1">((B17-B7)/B7)*100</f>
        <v>6.94833867076437</v>
      </c>
      <c r="M21" s="20">
        <f t="shared" si="1"/>
        <v>3.5522215456410837</v>
      </c>
      <c r="N21" s="20">
        <f t="shared" si="1"/>
        <v>1.5242904183046646</v>
      </c>
      <c r="O21" s="20">
        <f t="shared" si="1"/>
        <v>6.1686802973977697</v>
      </c>
      <c r="P21" s="20">
        <f t="shared" si="1"/>
        <v>7.0177115188583077</v>
      </c>
      <c r="Q21" s="20">
        <f t="shared" si="1"/>
        <v>2.5782122542872967</v>
      </c>
    </row>
    <row r="22" spans="1:17">
      <c r="A22" s="54" t="s">
        <v>7</v>
      </c>
      <c r="B22" s="204">
        <f>SUM('T04'!B22,'T05'!B22)</f>
        <v>147572</v>
      </c>
      <c r="C22" s="204" t="s">
        <v>32</v>
      </c>
      <c r="D22" s="204" t="s">
        <v>33</v>
      </c>
      <c r="E22" s="204">
        <f>SUM('T04'!E22,'T05'!E22)</f>
        <v>0</v>
      </c>
      <c r="F22" s="204">
        <f>SUM('T04'!F22,'T05'!F22)</f>
        <v>38890</v>
      </c>
      <c r="G22" s="204">
        <f>SUM('T04'!G22,'T05'!G22)</f>
        <v>170481</v>
      </c>
      <c r="H22" s="131" t="s">
        <v>32</v>
      </c>
      <c r="I22" s="108" t="s">
        <v>11</v>
      </c>
      <c r="K22" s="2" t="s">
        <v>346</v>
      </c>
      <c r="L22" s="20">
        <f t="shared" ref="L22:Q22" si="2">((B27-B17)/B17)*100</f>
        <v>0.70413785963257369</v>
      </c>
      <c r="M22" s="20">
        <f t="shared" si="2"/>
        <v>1.8011651982270012</v>
      </c>
      <c r="N22" s="20">
        <f t="shared" si="2"/>
        <v>-8.0798803837109734</v>
      </c>
      <c r="O22" s="20">
        <f t="shared" si="2"/>
        <v>3.3196581862767873</v>
      </c>
      <c r="P22" s="20">
        <f t="shared" si="2"/>
        <v>5.4238513384219589</v>
      </c>
      <c r="Q22" s="20">
        <f t="shared" si="2"/>
        <v>10.151869981528595</v>
      </c>
    </row>
    <row r="23" spans="1:17">
      <c r="A23" s="34" t="s">
        <v>8</v>
      </c>
      <c r="B23" s="49">
        <f>SUM('T04'!B23,'T05'!B23)</f>
        <v>574689</v>
      </c>
      <c r="C23" s="49" t="s">
        <v>32</v>
      </c>
      <c r="D23" s="49" t="s">
        <v>33</v>
      </c>
      <c r="E23" s="49">
        <f>SUM('T04'!E23,'T05'!E23)</f>
        <v>0</v>
      </c>
      <c r="F23" s="49">
        <f>SUM('T04'!F23,'T05'!F23)</f>
        <v>155982</v>
      </c>
      <c r="G23" s="49">
        <f>SUM('T04'!G23,'T05'!G23)</f>
        <v>211655</v>
      </c>
      <c r="H23" s="131" t="s">
        <v>32</v>
      </c>
      <c r="I23" s="15" t="s">
        <v>9</v>
      </c>
      <c r="K23" s="2" t="s">
        <v>372</v>
      </c>
      <c r="L23" s="20">
        <f t="shared" ref="L23:Q23" si="3">((B37-B27)/B27)*100</f>
        <v>1.97929886647529</v>
      </c>
      <c r="M23" s="20">
        <f t="shared" si="3"/>
        <v>1.2004038560486179</v>
      </c>
      <c r="N23" s="20">
        <f t="shared" si="3"/>
        <v>-3.7053044177132213</v>
      </c>
      <c r="O23" s="20">
        <f t="shared" si="3"/>
        <v>3.2389662466233564</v>
      </c>
      <c r="P23" s="20">
        <f t="shared" si="3"/>
        <v>4.9217489512746049</v>
      </c>
      <c r="Q23" s="20">
        <f t="shared" si="3"/>
        <v>-5.1754519689272902</v>
      </c>
    </row>
    <row r="24" spans="1:17">
      <c r="A24" s="53" t="s">
        <v>5</v>
      </c>
      <c r="B24" s="204">
        <f>SUM('T04'!B24,'T05'!B24)</f>
        <v>295382</v>
      </c>
      <c r="C24" s="204" t="s">
        <v>32</v>
      </c>
      <c r="D24" s="204" t="s">
        <v>33</v>
      </c>
      <c r="E24" s="204">
        <f>SUM('T04'!E24,'T05'!E24)</f>
        <v>0</v>
      </c>
      <c r="F24" s="204">
        <f>SUM('T04'!F24,'T05'!F24)</f>
        <v>80011</v>
      </c>
      <c r="G24" s="204">
        <f>SUM('T04'!G24,'T05'!G24)</f>
        <v>108202</v>
      </c>
      <c r="H24" s="131" t="s">
        <v>32</v>
      </c>
      <c r="I24" s="108" t="s">
        <v>10</v>
      </c>
      <c r="K24" s="2" t="s">
        <v>380</v>
      </c>
      <c r="L24" s="20">
        <f t="shared" ref="L24:Q24" si="4">((B47-B37)/B37)*100</f>
        <v>1.4578745387784546</v>
      </c>
      <c r="M24" s="20">
        <f t="shared" si="4"/>
        <v>2.072071639958367</v>
      </c>
      <c r="N24" s="20">
        <f t="shared" si="4"/>
        <v>7.2125142732929666</v>
      </c>
      <c r="O24" s="20">
        <f t="shared" si="4"/>
        <v>0.7301649756892723</v>
      </c>
      <c r="P24" s="20">
        <f t="shared" si="4"/>
        <v>2.6833562712880878</v>
      </c>
      <c r="Q24" s="20">
        <f t="shared" si="4"/>
        <v>13.747061264002214</v>
      </c>
    </row>
    <row r="25" spans="1:17">
      <c r="A25" s="54" t="s">
        <v>7</v>
      </c>
      <c r="B25" s="204">
        <f>SUM('T04'!B25,'T05'!B25)</f>
        <v>279307</v>
      </c>
      <c r="C25" s="204" t="s">
        <v>32</v>
      </c>
      <c r="D25" s="204" t="s">
        <v>33</v>
      </c>
      <c r="E25" s="204">
        <f>SUM('T04'!E25,'T05'!E25)</f>
        <v>0</v>
      </c>
      <c r="F25" s="204">
        <f>SUM('T04'!F25,'T05'!F25)</f>
        <v>75971</v>
      </c>
      <c r="G25" s="204">
        <f>SUM('T04'!G25,'T05'!G25)</f>
        <v>103453</v>
      </c>
      <c r="H25" s="131" t="s">
        <v>32</v>
      </c>
      <c r="I25" s="108" t="s">
        <v>11</v>
      </c>
    </row>
    <row r="26" spans="1:17" ht="15.75">
      <c r="A26" s="12" t="s">
        <v>346</v>
      </c>
      <c r="B26" s="94"/>
      <c r="C26" s="94"/>
      <c r="D26" s="95"/>
      <c r="E26" s="94"/>
      <c r="F26" s="94"/>
      <c r="G26" s="94"/>
      <c r="H26" s="94"/>
      <c r="I26" s="14" t="s">
        <v>347</v>
      </c>
    </row>
    <row r="27" spans="1:17">
      <c r="A27" s="47" t="s">
        <v>38</v>
      </c>
      <c r="B27" s="49">
        <f>SUM('T04'!B27,'T05'!B27)</f>
        <v>875411</v>
      </c>
      <c r="C27" s="49">
        <f>SUM('T04'!C27,'T05'!C27)</f>
        <v>206014</v>
      </c>
      <c r="D27" s="49">
        <f>SUM('T04'!D27,'T05'!D27)</f>
        <v>6344391</v>
      </c>
      <c r="E27" s="49">
        <f>'T04'!E27+'T05'!E27</f>
        <v>689294</v>
      </c>
      <c r="F27" s="49">
        <f>'T04'!F27+'T05'!F27</f>
        <v>247920</v>
      </c>
      <c r="G27" s="49">
        <f>'T04'!G27+'T05'!G27</f>
        <v>610053</v>
      </c>
      <c r="H27" s="49">
        <f>SUM(B27:G27)</f>
        <v>8973083</v>
      </c>
      <c r="I27" s="15" t="s">
        <v>0</v>
      </c>
      <c r="J27" s="20"/>
    </row>
    <row r="28" spans="1:17">
      <c r="A28" s="53" t="s">
        <v>5</v>
      </c>
      <c r="B28" s="49">
        <f>SUM('T04'!B28,'T05'!B28)</f>
        <v>114780</v>
      </c>
      <c r="C28" s="49">
        <f>SUM('T04'!C28,'T05'!C28)</f>
        <v>104730</v>
      </c>
      <c r="D28" s="49">
        <f>SUM('T04'!D28,'T05'!D28)</f>
        <v>3258752</v>
      </c>
      <c r="E28" s="49">
        <f>'T04'!E28+'T05'!E28</f>
        <v>351888</v>
      </c>
      <c r="F28" s="49">
        <f>'T04'!F28+'T05'!F28</f>
        <v>127066</v>
      </c>
      <c r="G28" s="49">
        <f>'T04'!G28+'T05'!G28</f>
        <v>312900</v>
      </c>
      <c r="H28" s="49">
        <f t="shared" ref="H28:H29" si="5">SUM(B28:G28)</f>
        <v>4270116</v>
      </c>
      <c r="I28" s="108" t="s">
        <v>10</v>
      </c>
    </row>
    <row r="29" spans="1:17">
      <c r="A29" s="54" t="s">
        <v>7</v>
      </c>
      <c r="B29" s="49">
        <f>SUM('T04'!B29,'T05'!B29)</f>
        <v>128737</v>
      </c>
      <c r="C29" s="49">
        <f>SUM('T04'!C29,'T05'!C29)</f>
        <v>101284</v>
      </c>
      <c r="D29" s="49">
        <f>SUM('T04'!D29,'T05'!D29)</f>
        <v>3085639</v>
      </c>
      <c r="E29" s="49">
        <f>'T04'!E29+'T05'!E29</f>
        <v>337406</v>
      </c>
      <c r="F29" s="49">
        <f>'T04'!F29+'T05'!F29</f>
        <v>120854</v>
      </c>
      <c r="G29" s="49">
        <f>'T04'!G29+'T05'!G29</f>
        <v>297153</v>
      </c>
      <c r="H29" s="49">
        <f t="shared" si="5"/>
        <v>4071073</v>
      </c>
      <c r="I29" s="108" t="s">
        <v>11</v>
      </c>
    </row>
    <row r="30" spans="1:17">
      <c r="A30" s="34" t="s">
        <v>4</v>
      </c>
      <c r="B30" s="49" t="s">
        <v>32</v>
      </c>
      <c r="C30" s="49" t="s">
        <v>33</v>
      </c>
      <c r="D30" s="49" t="s">
        <v>33</v>
      </c>
      <c r="E30" s="49" t="s">
        <v>33</v>
      </c>
      <c r="F30" s="49">
        <f>'T04'!F30+'T05'!F30</f>
        <v>81924</v>
      </c>
      <c r="G30" s="49">
        <f>'T04'!G30+'T05'!G30</f>
        <v>390614</v>
      </c>
      <c r="H30" s="131" t="s">
        <v>32</v>
      </c>
      <c r="I30" s="15" t="s">
        <v>6</v>
      </c>
    </row>
    <row r="31" spans="1:17">
      <c r="A31" s="53" t="s">
        <v>5</v>
      </c>
      <c r="B31" s="204" t="s">
        <v>32</v>
      </c>
      <c r="C31" s="204" t="s">
        <v>33</v>
      </c>
      <c r="D31" s="204" t="s">
        <v>33</v>
      </c>
      <c r="E31" s="204" t="s">
        <v>33</v>
      </c>
      <c r="F31" s="204">
        <f>'T04'!F31+'T05'!F31</f>
        <v>41753</v>
      </c>
      <c r="G31" s="204">
        <f>'T04'!G31+'T05'!G31</f>
        <v>198351</v>
      </c>
      <c r="H31" s="131" t="s">
        <v>32</v>
      </c>
      <c r="I31" s="108" t="s">
        <v>10</v>
      </c>
    </row>
    <row r="32" spans="1:17">
      <c r="A32" s="54" t="s">
        <v>7</v>
      </c>
      <c r="B32" s="204" t="s">
        <v>32</v>
      </c>
      <c r="C32" s="204" t="s">
        <v>33</v>
      </c>
      <c r="D32" s="204" t="s">
        <v>33</v>
      </c>
      <c r="E32" s="204" t="s">
        <v>33</v>
      </c>
      <c r="F32" s="204">
        <f>'T04'!F32+'T05'!F32</f>
        <v>40171</v>
      </c>
      <c r="G32" s="204">
        <f>'T04'!G32+'T05'!G32</f>
        <v>192263</v>
      </c>
      <c r="H32" s="131" t="s">
        <v>32</v>
      </c>
      <c r="I32" s="108" t="s">
        <v>11</v>
      </c>
    </row>
    <row r="33" spans="1:34">
      <c r="A33" s="34" t="s">
        <v>8</v>
      </c>
      <c r="B33" s="49" t="s">
        <v>32</v>
      </c>
      <c r="C33" s="49" t="s">
        <v>33</v>
      </c>
      <c r="D33" s="49" t="s">
        <v>33</v>
      </c>
      <c r="E33" s="49" t="s">
        <v>33</v>
      </c>
      <c r="F33" s="49">
        <f>'T04'!F33+'T05'!F33</f>
        <v>165996</v>
      </c>
      <c r="G33" s="49">
        <f>'T04'!G33+'T05'!G33</f>
        <v>219439</v>
      </c>
      <c r="H33" s="131" t="s">
        <v>32</v>
      </c>
      <c r="I33" s="15" t="s">
        <v>9</v>
      </c>
    </row>
    <row r="34" spans="1:34">
      <c r="A34" s="53" t="s">
        <v>5</v>
      </c>
      <c r="B34" s="204" t="s">
        <v>32</v>
      </c>
      <c r="C34" s="204" t="s">
        <v>33</v>
      </c>
      <c r="D34" s="204" t="s">
        <v>33</v>
      </c>
      <c r="E34" s="204" t="s">
        <v>33</v>
      </c>
      <c r="F34" s="204">
        <f>'T04'!F34+'T05'!F34</f>
        <v>85313</v>
      </c>
      <c r="G34" s="204">
        <f>'T04'!G34+'T05'!G34</f>
        <v>114549</v>
      </c>
      <c r="H34" s="131" t="s">
        <v>32</v>
      </c>
      <c r="I34" s="108" t="s">
        <v>10</v>
      </c>
    </row>
    <row r="35" spans="1:34">
      <c r="A35" s="54" t="s">
        <v>7</v>
      </c>
      <c r="B35" s="204" t="s">
        <v>32</v>
      </c>
      <c r="C35" s="204" t="s">
        <v>33</v>
      </c>
      <c r="D35" s="204" t="s">
        <v>33</v>
      </c>
      <c r="E35" s="204" t="s">
        <v>33</v>
      </c>
      <c r="F35" s="204">
        <f>'T04'!F35+'T05'!F35</f>
        <v>80683</v>
      </c>
      <c r="G35" s="204">
        <f>'T04'!G35+'T05'!G35</f>
        <v>104890</v>
      </c>
      <c r="H35" s="131" t="s">
        <v>32</v>
      </c>
      <c r="I35" s="108" t="s">
        <v>11</v>
      </c>
      <c r="W35" s="194" t="s">
        <v>48</v>
      </c>
      <c r="X35" s="194" t="s">
        <v>43</v>
      </c>
      <c r="Y35" s="194" t="s">
        <v>42</v>
      </c>
      <c r="Z35" s="194" t="s">
        <v>49</v>
      </c>
      <c r="AA35" s="194" t="s">
        <v>50</v>
      </c>
      <c r="AB35" s="194" t="s">
        <v>39</v>
      </c>
    </row>
    <row r="36" spans="1:34" ht="18" customHeight="1">
      <c r="A36" s="12" t="s">
        <v>372</v>
      </c>
      <c r="B36" s="94"/>
      <c r="C36" s="94"/>
      <c r="D36" s="95"/>
      <c r="E36" s="94"/>
      <c r="F36" s="94"/>
      <c r="G36" s="94"/>
      <c r="H36" s="94"/>
      <c r="I36" s="14" t="s">
        <v>373</v>
      </c>
      <c r="V36" s="2" t="s">
        <v>376</v>
      </c>
      <c r="W36" s="20">
        <f t="shared" ref="W36:AB36" si="6">B47/$H47*100</f>
        <v>9.7283701964753728</v>
      </c>
      <c r="X36" s="20">
        <f t="shared" si="6"/>
        <v>2.2856841505369947</v>
      </c>
      <c r="Y36" s="20">
        <f t="shared" si="6"/>
        <v>70.350646570636002</v>
      </c>
      <c r="Z36" s="20">
        <f t="shared" si="6"/>
        <v>7.6990652095623089</v>
      </c>
      <c r="AA36" s="20">
        <f t="shared" si="6"/>
        <v>2.8688473968277939</v>
      </c>
      <c r="AB36" s="20">
        <f t="shared" si="6"/>
        <v>7.0673864759615261</v>
      </c>
    </row>
    <row r="37" spans="1:34" ht="18" customHeight="1">
      <c r="A37" s="47" t="s">
        <v>38</v>
      </c>
      <c r="B37" s="49">
        <f>'T04'!B37+'T05'!B37</f>
        <v>892738</v>
      </c>
      <c r="C37" s="131">
        <f>SUM('T04'!C37,'T05'!C37)</f>
        <v>208487</v>
      </c>
      <c r="D37" s="131">
        <f>'T04'!D37+'T05'!D37</f>
        <v>6109312</v>
      </c>
      <c r="E37" s="131">
        <f>'T04'!E37+'T05'!E37</f>
        <v>711620</v>
      </c>
      <c r="F37" s="131">
        <f>SUM('T04'!F37,'T05'!F37)</f>
        <v>260122</v>
      </c>
      <c r="G37" s="131">
        <f>SUM('T04'!G37,'T05'!G37)</f>
        <v>578480</v>
      </c>
      <c r="H37" s="131">
        <f>SUM(B37:G37)</f>
        <v>8760759</v>
      </c>
      <c r="I37" s="15" t="s">
        <v>0</v>
      </c>
      <c r="V37" s="2" t="s">
        <v>377</v>
      </c>
      <c r="W37" s="20">
        <f>'T04'!B47/'T04'!$H47*100</f>
        <v>3.3738961691666902</v>
      </c>
      <c r="X37" s="20">
        <f>'T04'!C47/'T04'!$H47*100</f>
        <v>1.935609259438589</v>
      </c>
      <c r="Y37" s="20">
        <f>'T04'!D47/'T04'!$H47*100</f>
        <v>79.569628374924065</v>
      </c>
      <c r="Z37" s="20">
        <f>'T04'!E47/'T04'!$H47*100</f>
        <v>8.1864308942253743</v>
      </c>
      <c r="AA37" s="20">
        <f>'T04'!F47/'T04'!$H47*100</f>
        <v>1.523060684930988</v>
      </c>
      <c r="AB37" s="20">
        <f>'T04'!G47/'T04'!$H47*100</f>
        <v>5.4113746173142996</v>
      </c>
    </row>
    <row r="38" spans="1:34" ht="18" customHeight="1">
      <c r="A38" s="53" t="s">
        <v>5</v>
      </c>
      <c r="B38" s="49" t="s">
        <v>32</v>
      </c>
      <c r="C38" s="131">
        <f>SUM('T04'!C38,'T05'!C38)</f>
        <v>106134</v>
      </c>
      <c r="D38" s="131">
        <f>'T04'!D38+'T05'!D38</f>
        <v>3146853</v>
      </c>
      <c r="E38" s="131">
        <f>'T04'!E38+'T05'!E38</f>
        <v>363068</v>
      </c>
      <c r="F38" s="131">
        <f>SUM('T04'!F38,'T05'!F38)</f>
        <v>133221</v>
      </c>
      <c r="G38" s="131">
        <f>SUM('T04'!G38,'T05'!G38)</f>
        <v>294669</v>
      </c>
      <c r="H38" s="131" t="s">
        <v>33</v>
      </c>
      <c r="I38" s="108" t="s">
        <v>10</v>
      </c>
      <c r="L38" s="2">
        <f>((D47-D37)/D37)*100</f>
        <v>7.2125142732929666</v>
      </c>
      <c r="V38" s="2" t="s">
        <v>30</v>
      </c>
      <c r="W38" s="38">
        <f>'T05'!B47/'T05'!$H47*100</f>
        <v>34.242027555614456</v>
      </c>
      <c r="X38" s="38">
        <f>'T05'!C47/'T05'!$H47*100</f>
        <v>3.6361682179113055</v>
      </c>
      <c r="Y38" s="38">
        <f>'T05'!D47/'T05'!$H47*100</f>
        <v>34.786576251165457</v>
      </c>
      <c r="Z38" s="38">
        <f>'T05'!E47/'T05'!$H47*100</f>
        <v>5.818954385111808</v>
      </c>
      <c r="AA38" s="38">
        <f>'T05'!F47/'T05'!$H47*100</f>
        <v>8.0604894103357285</v>
      </c>
      <c r="AB38" s="38">
        <f>'T05'!G47/'T05'!$H47*100</f>
        <v>13.455784179861247</v>
      </c>
    </row>
    <row r="39" spans="1:34">
      <c r="A39" s="54" t="s">
        <v>7</v>
      </c>
      <c r="B39" s="49" t="s">
        <v>32</v>
      </c>
      <c r="C39" s="131">
        <f>SUM('T04'!C39,'T05'!C39)</f>
        <v>102353</v>
      </c>
      <c r="D39" s="131">
        <f>'T04'!D39+'T05'!D39</f>
        <v>2962459</v>
      </c>
      <c r="E39" s="131">
        <f>'T04'!E39+'T05'!E39</f>
        <v>348552</v>
      </c>
      <c r="F39" s="131">
        <f>SUM('T04'!F39,'T05'!F39)</f>
        <v>126901</v>
      </c>
      <c r="G39" s="131">
        <f>SUM('T04'!G39,'T05'!G39)</f>
        <v>283811</v>
      </c>
      <c r="H39" s="131" t="s">
        <v>33</v>
      </c>
      <c r="I39" s="108" t="s">
        <v>11</v>
      </c>
    </row>
    <row r="40" spans="1:34">
      <c r="A40" s="34" t="s">
        <v>4</v>
      </c>
      <c r="B40" s="49" t="s">
        <v>32</v>
      </c>
      <c r="C40" s="49" t="s">
        <v>32</v>
      </c>
      <c r="D40" s="49" t="s">
        <v>32</v>
      </c>
      <c r="E40" s="49" t="s">
        <v>32</v>
      </c>
      <c r="F40" s="49">
        <f>SUM('T04'!F40,'T05'!F40)</f>
        <v>83918</v>
      </c>
      <c r="G40" s="49">
        <f>SUM('T04'!G40,'T05'!G40)</f>
        <v>357720</v>
      </c>
      <c r="H40" s="131" t="s">
        <v>33</v>
      </c>
      <c r="I40" s="15" t="s">
        <v>6</v>
      </c>
    </row>
    <row r="41" spans="1:34">
      <c r="A41" s="53" t="s">
        <v>5</v>
      </c>
      <c r="B41" s="204" t="s">
        <v>32</v>
      </c>
      <c r="C41" s="204" t="s">
        <v>32</v>
      </c>
      <c r="D41" s="204" t="s">
        <v>32</v>
      </c>
      <c r="E41" s="204" t="s">
        <v>32</v>
      </c>
      <c r="F41" s="204">
        <f>SUM('T04'!F41,'T05'!F41)</f>
        <v>42753</v>
      </c>
      <c r="G41" s="204">
        <f>SUM('T04'!G41,'T05'!G41)</f>
        <v>180367</v>
      </c>
      <c r="H41" s="131" t="s">
        <v>33</v>
      </c>
      <c r="I41" s="108" t="s">
        <v>10</v>
      </c>
    </row>
    <row r="42" spans="1:34">
      <c r="A42" s="54" t="s">
        <v>7</v>
      </c>
      <c r="B42" s="204" t="s">
        <v>32</v>
      </c>
      <c r="C42" s="204" t="s">
        <v>32</v>
      </c>
      <c r="D42" s="204" t="s">
        <v>32</v>
      </c>
      <c r="E42" s="204" t="s">
        <v>32</v>
      </c>
      <c r="F42" s="204">
        <f>SUM('T04'!F42,'T05'!F42)</f>
        <v>41165</v>
      </c>
      <c r="G42" s="204">
        <f>SUM('T04'!G42,'T05'!G42)</f>
        <v>177353</v>
      </c>
      <c r="H42" s="131" t="s">
        <v>33</v>
      </c>
      <c r="I42" s="108" t="s">
        <v>11</v>
      </c>
      <c r="L42" s="2">
        <f>((H47-H17)/H17)*100</f>
        <v>-1.2666240361744119</v>
      </c>
    </row>
    <row r="43" spans="1:34">
      <c r="A43" s="34" t="s">
        <v>8</v>
      </c>
      <c r="B43" s="49" t="s">
        <v>32</v>
      </c>
      <c r="C43" s="49" t="s">
        <v>32</v>
      </c>
      <c r="D43" s="49" t="s">
        <v>32</v>
      </c>
      <c r="E43" s="49" t="s">
        <v>32</v>
      </c>
      <c r="F43" s="49">
        <f>SUM('T04'!F43,'T05'!F43)</f>
        <v>176204</v>
      </c>
      <c r="G43" s="49">
        <f>SUM('T04'!G43,'T05'!G43)</f>
        <v>220760</v>
      </c>
      <c r="H43" s="131" t="s">
        <v>33</v>
      </c>
      <c r="I43" s="15" t="s">
        <v>9</v>
      </c>
      <c r="L43" s="2">
        <f>((H47-H37)/H37)*100</f>
        <v>6.2742280663125189</v>
      </c>
    </row>
    <row r="44" spans="1:34">
      <c r="A44" s="53" t="s">
        <v>5</v>
      </c>
      <c r="B44" s="204" t="s">
        <v>32</v>
      </c>
      <c r="C44" s="204" t="s">
        <v>32</v>
      </c>
      <c r="D44" s="204" t="s">
        <v>32</v>
      </c>
      <c r="E44" s="204" t="s">
        <v>32</v>
      </c>
      <c r="F44" s="49">
        <f>SUM('T04'!F44,'T05'!F44)</f>
        <v>90468</v>
      </c>
      <c r="G44" s="49">
        <f>SUM('T04'!G44,'T05'!G44)</f>
        <v>114302</v>
      </c>
      <c r="H44" s="131" t="s">
        <v>33</v>
      </c>
      <c r="I44" s="108" t="s">
        <v>10</v>
      </c>
    </row>
    <row r="45" spans="1:34">
      <c r="A45" s="54" t="s">
        <v>7</v>
      </c>
      <c r="B45" s="204" t="s">
        <v>32</v>
      </c>
      <c r="C45" s="204" t="s">
        <v>32</v>
      </c>
      <c r="D45" s="204" t="s">
        <v>32</v>
      </c>
      <c r="E45" s="204" t="s">
        <v>32</v>
      </c>
      <c r="F45" s="204">
        <f>SUM('T04'!F45,'T05'!F45)</f>
        <v>85736</v>
      </c>
      <c r="G45" s="204">
        <f>SUM('T04'!G45,'T05'!G45)</f>
        <v>106458</v>
      </c>
      <c r="H45" s="131" t="s">
        <v>33</v>
      </c>
      <c r="I45" s="108" t="s">
        <v>11</v>
      </c>
    </row>
    <row r="46" spans="1:34" ht="15.75">
      <c r="A46" s="156" t="s">
        <v>380</v>
      </c>
      <c r="B46" s="13"/>
      <c r="C46" s="13"/>
      <c r="D46" s="13"/>
      <c r="E46" s="13"/>
      <c r="F46" s="13"/>
      <c r="G46" s="13"/>
      <c r="H46" s="13"/>
      <c r="I46" s="159" t="s">
        <v>381</v>
      </c>
      <c r="L46" s="2" t="s">
        <v>399</v>
      </c>
      <c r="U46" s="2" t="s">
        <v>380</v>
      </c>
      <c r="Y46" s="16"/>
      <c r="Z46" s="16"/>
    </row>
    <row r="47" spans="1:34">
      <c r="A47" s="47" t="s">
        <v>38</v>
      </c>
      <c r="B47" s="49">
        <f>'T04'!B47+'T05'!B47</f>
        <v>905753</v>
      </c>
      <c r="C47" s="49">
        <f>'T04'!C47+'T05'!C47</f>
        <v>212807</v>
      </c>
      <c r="D47" s="49">
        <f>'T04'!D47+'T05'!D47</f>
        <v>6549947</v>
      </c>
      <c r="E47" s="49">
        <f>'T04'!E47+'T05'!E47</f>
        <v>716816</v>
      </c>
      <c r="F47" s="49">
        <f>'T04'!F47+'T05'!F47</f>
        <v>267102</v>
      </c>
      <c r="G47" s="49">
        <f>'T04'!G47+'T05'!G47</f>
        <v>658004</v>
      </c>
      <c r="H47" s="131">
        <f>SUM(B47:G47)</f>
        <v>9310429</v>
      </c>
      <c r="I47" s="15" t="s">
        <v>0</v>
      </c>
      <c r="L47" s="2" t="s">
        <v>38</v>
      </c>
      <c r="M47" s="19">
        <f t="shared" ref="M47:R47" si="7">((B47-B17)/B17)*100</f>
        <v>4.194572582222273</v>
      </c>
      <c r="N47" s="19">
        <f t="shared" si="7"/>
        <v>5.1579046197787211</v>
      </c>
      <c r="O47" s="19">
        <f t="shared" si="7"/>
        <v>-5.1017013736458772</v>
      </c>
      <c r="P47" s="19">
        <f t="shared" si="7"/>
        <v>7.4449858876679347</v>
      </c>
      <c r="Q47" s="19">
        <f t="shared" si="7"/>
        <v>13.580677396721452</v>
      </c>
      <c r="R47" s="19">
        <f t="shared" si="7"/>
        <v>18.80995758618635</v>
      </c>
      <c r="U47" s="2" t="s">
        <v>375</v>
      </c>
      <c r="V47" s="3" t="s">
        <v>48</v>
      </c>
      <c r="W47" s="3" t="s">
        <v>43</v>
      </c>
      <c r="X47" s="3" t="s">
        <v>42</v>
      </c>
      <c r="Y47" s="3" t="s">
        <v>49</v>
      </c>
      <c r="Z47" s="3" t="s">
        <v>50</v>
      </c>
      <c r="AA47" s="3" t="s">
        <v>39</v>
      </c>
      <c r="AF47" s="464" t="s">
        <v>468</v>
      </c>
      <c r="AG47" s="464" t="s">
        <v>469</v>
      </c>
      <c r="AH47" s="464" t="s">
        <v>472</v>
      </c>
    </row>
    <row r="48" spans="1:34">
      <c r="A48" s="53" t="s">
        <v>5</v>
      </c>
      <c r="B48" s="49">
        <f>'T04'!B48+'T05'!B48</f>
        <v>458844</v>
      </c>
      <c r="C48" s="49">
        <f>'T04'!C48+'T05'!C48</f>
        <v>107972</v>
      </c>
      <c r="D48" s="49">
        <f>'T04'!D48+'T05'!D48</f>
        <v>3399362</v>
      </c>
      <c r="E48" s="49">
        <f>'T04'!E48+'T05'!E48</f>
        <v>366498</v>
      </c>
      <c r="F48" s="49">
        <f>'T04'!F48+'T05'!F48</f>
        <v>136382</v>
      </c>
      <c r="G48" s="49">
        <f>'T04'!G48+'T05'!G48</f>
        <v>332699</v>
      </c>
      <c r="H48" s="131">
        <f t="shared" ref="H48:H49" si="8">SUM(B48:G48)</f>
        <v>4801757</v>
      </c>
      <c r="I48" s="108" t="s">
        <v>10</v>
      </c>
      <c r="L48" s="2" t="s">
        <v>400</v>
      </c>
      <c r="M48" s="20">
        <f>(('T04'!B47-'T04'!B7)/'T04'!B7)*100</f>
        <v>3.0715835140997831</v>
      </c>
      <c r="N48" s="20">
        <f>(('T04'!C47-'T04'!C7)/'T04'!C7)*100</f>
        <v>6.8907826632509019</v>
      </c>
      <c r="O48" s="20">
        <f>(('T04'!D47-'T04'!D7)/'T04'!D7)*100</f>
        <v>-2.270406180044426</v>
      </c>
      <c r="P48" s="20">
        <f>(('T04'!E47-'T04'!E7)/'T04'!E7)*100</f>
        <v>15.144470844263683</v>
      </c>
      <c r="Q48" s="20">
        <f>(('T04'!F47-'T04'!F7)/'T04'!F7)*100</f>
        <v>19.539302584788494</v>
      </c>
      <c r="R48" s="20">
        <f>(('T04'!G47-'T04'!G7)/'T04'!G7)*100</f>
        <v>24.801462285632294</v>
      </c>
      <c r="U48" s="16" t="s">
        <v>30</v>
      </c>
      <c r="V48" s="20">
        <f>'T05'!B47/'T06'!B47*100</f>
        <v>72.458385453870974</v>
      </c>
      <c r="W48" s="20">
        <f>'T05'!C47/'T06'!C47*100</f>
        <v>32.748922732804843</v>
      </c>
      <c r="X48" s="20">
        <f>'T05'!D47/'T06'!D47*100</f>
        <v>10.179181602538158</v>
      </c>
      <c r="Y48" s="20">
        <f>'T05'!E47/'T06'!E47*100</f>
        <v>15.558804490971184</v>
      </c>
      <c r="Z48" s="20">
        <f>'T05'!F47/'T06'!F47*100</f>
        <v>57.839327298185715</v>
      </c>
      <c r="AA48" s="20">
        <f>'T05'!G47/'T06'!G47*100</f>
        <v>39.19398666269506</v>
      </c>
      <c r="AE48" s="464" t="s">
        <v>472</v>
      </c>
      <c r="AF48" s="469">
        <f>'T04'!B47/'T06'!B47</f>
        <v>0.27541614546129023</v>
      </c>
      <c r="AG48" s="469">
        <f>'T05'!B47/'T06'!B47</f>
        <v>0.72458385453870977</v>
      </c>
      <c r="AH48" s="471">
        <f>SUM(AF48:AG48)</f>
        <v>1</v>
      </c>
    </row>
    <row r="49" spans="1:35">
      <c r="A49" s="54" t="s">
        <v>7</v>
      </c>
      <c r="B49" s="49">
        <f>'T04'!B49+'T05'!B49</f>
        <v>446909</v>
      </c>
      <c r="C49" s="49">
        <f>'T04'!C49+'T05'!C49</f>
        <v>104835</v>
      </c>
      <c r="D49" s="49">
        <f>'T04'!D49+'T05'!D49</f>
        <v>3150585</v>
      </c>
      <c r="E49" s="49">
        <f>'T04'!E49+'T05'!E49</f>
        <v>350318</v>
      </c>
      <c r="F49" s="49">
        <f>'T04'!F49+'T05'!F49</f>
        <v>130720</v>
      </c>
      <c r="G49" s="49">
        <f>'T04'!G49+'T05'!G49</f>
        <v>325305</v>
      </c>
      <c r="H49" s="131">
        <f t="shared" si="8"/>
        <v>4508672</v>
      </c>
      <c r="I49" s="108" t="s">
        <v>11</v>
      </c>
      <c r="L49" s="16" t="s">
        <v>401</v>
      </c>
      <c r="M49" s="20">
        <f>(('T05'!B47-'T05'!B7)/'T05'!B7)*100</f>
        <v>14.980342964463164</v>
      </c>
      <c r="N49" s="20">
        <f>(('T05'!C47-'T05'!C7)/'T05'!C7)*100</f>
        <v>13.250349377620333</v>
      </c>
      <c r="O49" s="20">
        <f>(('T05'!D47-'T05'!D7)/'T05'!D7)*100</f>
        <v>-14.362468691798858</v>
      </c>
      <c r="P49" s="20">
        <f>(('T05'!E47-'T05'!E7)/'T05'!E7)*100</f>
        <v>8.5885090597525</v>
      </c>
      <c r="Q49" s="20">
        <f>(('T05'!F47-'T05'!F7)/'T05'!F7)*100</f>
        <v>23.061359418188772</v>
      </c>
      <c r="R49" s="20">
        <f>(('T05'!G47-'T05'!G7)/'T05'!G7)*100</f>
        <v>17.59250393269954</v>
      </c>
      <c r="U49" s="16" t="s">
        <v>29</v>
      </c>
      <c r="V49" s="20">
        <f>100-V48</f>
        <v>27.541614546129026</v>
      </c>
      <c r="W49" s="20">
        <f t="shared" ref="W49:AA49" si="9">100-W48</f>
        <v>67.251077267195157</v>
      </c>
      <c r="X49" s="20">
        <f t="shared" si="9"/>
        <v>89.820818397461835</v>
      </c>
      <c r="Y49" s="20">
        <f t="shared" si="9"/>
        <v>84.441195509028816</v>
      </c>
      <c r="Z49" s="20">
        <f t="shared" si="9"/>
        <v>42.160672701814285</v>
      </c>
      <c r="AA49" s="20">
        <f t="shared" si="9"/>
        <v>60.80601333730494</v>
      </c>
      <c r="AE49" s="464" t="s">
        <v>472</v>
      </c>
      <c r="AF49" s="470">
        <f>B57*AF48</f>
        <v>313477.83051560418</v>
      </c>
      <c r="AG49" s="470">
        <f>AG48*B57</f>
        <v>824719.16948439588</v>
      </c>
      <c r="AH49" s="470">
        <f>AF49+AG49</f>
        <v>1138197</v>
      </c>
    </row>
    <row r="50" spans="1:35">
      <c r="A50" s="34" t="s">
        <v>4</v>
      </c>
      <c r="B50" s="49" t="s">
        <v>33</v>
      </c>
      <c r="C50" s="49" t="s">
        <v>33</v>
      </c>
      <c r="D50" s="49" t="s">
        <v>33</v>
      </c>
      <c r="E50" s="49">
        <f>'T04'!E50+'T05'!E50</f>
        <v>629953</v>
      </c>
      <c r="F50" s="49">
        <f>'T04'!F50+'T05'!F50</f>
        <v>86322</v>
      </c>
      <c r="G50" s="49">
        <f>'T04'!G50+'T05'!G50</f>
        <v>412939</v>
      </c>
      <c r="H50" s="49" t="s">
        <v>33</v>
      </c>
      <c r="I50" s="15" t="s">
        <v>6</v>
      </c>
      <c r="K50" s="20">
        <f>B47/$H47*100</f>
        <v>9.7283701964753728</v>
      </c>
      <c r="L50" s="20">
        <f t="shared" ref="L50:P50" si="10">C47/$H47*100</f>
        <v>2.2856841505369947</v>
      </c>
      <c r="M50" s="20">
        <f t="shared" si="10"/>
        <v>70.350646570636002</v>
      </c>
      <c r="N50" s="20">
        <f t="shared" si="10"/>
        <v>7.6990652095623089</v>
      </c>
      <c r="O50" s="20">
        <f t="shared" si="10"/>
        <v>2.8688473968277939</v>
      </c>
      <c r="P50" s="20">
        <f t="shared" si="10"/>
        <v>7.0673864759615261</v>
      </c>
    </row>
    <row r="51" spans="1:35">
      <c r="A51" s="53" t="s">
        <v>5</v>
      </c>
      <c r="B51" s="204" t="s">
        <v>33</v>
      </c>
      <c r="C51" s="204" t="s">
        <v>33</v>
      </c>
      <c r="D51" s="204" t="s">
        <v>33</v>
      </c>
      <c r="E51" s="204">
        <f>'T04'!E51+'T05'!E51</f>
        <v>322195</v>
      </c>
      <c r="F51" s="204">
        <f>'T04'!F51+'T05'!F51</f>
        <v>43992</v>
      </c>
      <c r="G51" s="204">
        <f>'T04'!G51+'T05'!G51</f>
        <v>208373</v>
      </c>
      <c r="H51" s="204" t="s">
        <v>33</v>
      </c>
      <c r="I51" s="108" t="s">
        <v>10</v>
      </c>
    </row>
    <row r="52" spans="1:35">
      <c r="A52" s="54" t="s">
        <v>7</v>
      </c>
      <c r="B52" s="204" t="s">
        <v>33</v>
      </c>
      <c r="C52" s="204" t="s">
        <v>33</v>
      </c>
      <c r="D52" s="204" t="s">
        <v>33</v>
      </c>
      <c r="E52" s="204">
        <f>'T04'!E52+'T05'!E52</f>
        <v>307758</v>
      </c>
      <c r="F52" s="204">
        <f>'T04'!F52+'T05'!F52</f>
        <v>42330</v>
      </c>
      <c r="G52" s="204">
        <f>'T04'!G52+'T05'!G52</f>
        <v>204566</v>
      </c>
      <c r="H52" s="204" t="s">
        <v>33</v>
      </c>
      <c r="I52" s="108" t="s">
        <v>11</v>
      </c>
    </row>
    <row r="53" spans="1:35">
      <c r="A53" s="34" t="s">
        <v>8</v>
      </c>
      <c r="B53" s="49" t="s">
        <v>33</v>
      </c>
      <c r="C53" s="49" t="s">
        <v>33</v>
      </c>
      <c r="D53" s="49" t="s">
        <v>33</v>
      </c>
      <c r="E53" s="49">
        <f>'T04'!E53+'T05'!E53</f>
        <v>86863</v>
      </c>
      <c r="F53" s="49">
        <f>'T04'!F53+'T05'!F53</f>
        <v>180780</v>
      </c>
      <c r="G53" s="49">
        <f>'T04'!G53+'T05'!G53</f>
        <v>245065</v>
      </c>
      <c r="H53" s="49" t="s">
        <v>33</v>
      </c>
      <c r="I53" s="15" t="s">
        <v>9</v>
      </c>
    </row>
    <row r="54" spans="1:35">
      <c r="A54" s="53" t="s">
        <v>5</v>
      </c>
      <c r="B54" s="204" t="s">
        <v>33</v>
      </c>
      <c r="C54" s="204" t="s">
        <v>33</v>
      </c>
      <c r="D54" s="204" t="s">
        <v>33</v>
      </c>
      <c r="E54" s="204">
        <f>'T04'!E54+'T05'!E54</f>
        <v>44303</v>
      </c>
      <c r="F54" s="204">
        <f>'T04'!F54+'T05'!F54</f>
        <v>92390</v>
      </c>
      <c r="G54" s="204">
        <f>'T04'!G54+'T05'!G54</f>
        <v>124326</v>
      </c>
      <c r="H54" s="204" t="s">
        <v>33</v>
      </c>
      <c r="I54" s="108" t="s">
        <v>10</v>
      </c>
      <c r="L54" s="16" t="s">
        <v>48</v>
      </c>
      <c r="M54" s="16" t="s">
        <v>43</v>
      </c>
      <c r="N54" s="16" t="s">
        <v>42</v>
      </c>
      <c r="O54" s="16" t="s">
        <v>49</v>
      </c>
      <c r="P54" s="16" t="s">
        <v>50</v>
      </c>
      <c r="Q54" s="16" t="s">
        <v>39</v>
      </c>
    </row>
    <row r="55" spans="1:35">
      <c r="A55" s="54" t="s">
        <v>7</v>
      </c>
      <c r="B55" s="204" t="s">
        <v>33</v>
      </c>
      <c r="C55" s="204" t="s">
        <v>33</v>
      </c>
      <c r="D55" s="204" t="s">
        <v>33</v>
      </c>
      <c r="E55" s="204">
        <f>'T04'!E55+'T05'!E55</f>
        <v>42560</v>
      </c>
      <c r="F55" s="204">
        <f>'T04'!F55+'T05'!F55</f>
        <v>88390</v>
      </c>
      <c r="G55" s="204">
        <f>'T04'!G55+'T05'!G55</f>
        <v>120739</v>
      </c>
      <c r="H55" s="204" t="s">
        <v>33</v>
      </c>
      <c r="I55" s="108" t="s">
        <v>11</v>
      </c>
      <c r="K55" s="2" t="s">
        <v>408</v>
      </c>
      <c r="L55" s="20">
        <v>2.1</v>
      </c>
      <c r="M55" s="2">
        <v>1.6</v>
      </c>
      <c r="N55" s="2">
        <v>-1.1000000000000001</v>
      </c>
      <c r="O55" s="2">
        <v>1.9</v>
      </c>
      <c r="P55" s="38">
        <v>4</v>
      </c>
      <c r="Q55" s="16">
        <v>4.0999999999999996</v>
      </c>
    </row>
    <row r="56" spans="1:35" ht="15.75">
      <c r="A56" s="156" t="s">
        <v>466</v>
      </c>
      <c r="B56" s="480">
        <f>B57/1000000</f>
        <v>1.1381969999999999</v>
      </c>
      <c r="C56" s="479">
        <f t="shared" ref="C56:H56" si="11">C57/1000000</f>
        <v>0.212807</v>
      </c>
      <c r="D56" s="480">
        <f t="shared" si="11"/>
        <v>5.8263809999999996</v>
      </c>
      <c r="E56" s="479">
        <f t="shared" si="11"/>
        <v>0.74881799999999998</v>
      </c>
      <c r="F56" s="479">
        <f t="shared" si="11"/>
        <v>0.27668599999999999</v>
      </c>
      <c r="G56" s="479">
        <f t="shared" si="11"/>
        <v>0.60840000000000005</v>
      </c>
      <c r="H56" s="480">
        <f t="shared" si="11"/>
        <v>8.8112890000000004</v>
      </c>
      <c r="I56" s="159" t="s">
        <v>467</v>
      </c>
      <c r="K56" s="2" t="s">
        <v>409</v>
      </c>
      <c r="L56" s="2">
        <v>2.2999999999999998</v>
      </c>
      <c r="M56" s="2">
        <v>1.8</v>
      </c>
      <c r="N56" s="2">
        <v>-0.3</v>
      </c>
      <c r="O56" s="16">
        <v>1.7</v>
      </c>
      <c r="P56" s="38">
        <v>4</v>
      </c>
      <c r="Q56" s="16">
        <v>3.6</v>
      </c>
      <c r="AI56" s="376"/>
    </row>
    <row r="57" spans="1:35">
      <c r="A57" s="47" t="s">
        <v>38</v>
      </c>
      <c r="B57" s="49">
        <v>1138197</v>
      </c>
      <c r="C57" s="319">
        <f>'T04'!C57+'T05'!C57</f>
        <v>212807</v>
      </c>
      <c r="D57" s="319">
        <f>'T04'!D57+'T05'!D57</f>
        <v>5826381</v>
      </c>
      <c r="E57" s="49">
        <f>'T04'!E57+'T05'!E57</f>
        <v>748818</v>
      </c>
      <c r="F57" s="49">
        <f>'T04'!F57+'T05'!F57</f>
        <v>276686</v>
      </c>
      <c r="G57" s="49">
        <f>'T04'!G57+'T05'!G57</f>
        <v>608400</v>
      </c>
      <c r="H57" s="131">
        <f>SUM(B57:G57)</f>
        <v>8811289</v>
      </c>
      <c r="I57" s="15" t="s">
        <v>0</v>
      </c>
    </row>
    <row r="58" spans="1:35">
      <c r="A58" s="53" t="s">
        <v>5</v>
      </c>
      <c r="B58" s="49">
        <v>571844</v>
      </c>
      <c r="C58" s="319">
        <f>'T04'!C58+'T05'!C58</f>
        <v>107972</v>
      </c>
      <c r="D58" s="319">
        <v>2437561</v>
      </c>
      <c r="E58" s="49">
        <f>'T04'!E58+'T05'!E58</f>
        <v>382966</v>
      </c>
      <c r="F58" s="49">
        <f>'T04'!F58+'T05'!F58</f>
        <v>141148</v>
      </c>
      <c r="G58" s="49">
        <f>'T04'!G58+'T05'!G58</f>
        <v>310735</v>
      </c>
      <c r="H58" s="131">
        <f>SUM('T04'!H58,'T05'!H58)</f>
        <v>4384851.4435282024</v>
      </c>
      <c r="I58" s="108" t="s">
        <v>10</v>
      </c>
      <c r="AF58" s="20">
        <f>H58/H57*100</f>
        <v>49.764017994736101</v>
      </c>
    </row>
    <row r="59" spans="1:35">
      <c r="A59" s="54" t="s">
        <v>7</v>
      </c>
      <c r="B59" s="49">
        <v>566353</v>
      </c>
      <c r="C59" s="319">
        <f>'T04'!C59+'T05'!C59</f>
        <v>104835</v>
      </c>
      <c r="D59" s="319">
        <f>'T04'!D59+'T05'!D59</f>
        <v>2960948</v>
      </c>
      <c r="E59" s="49">
        <f>'T04'!E59+'T05'!E59</f>
        <v>365852</v>
      </c>
      <c r="F59" s="49">
        <f>'T04'!F59+'T05'!F59</f>
        <v>135538</v>
      </c>
      <c r="G59" s="49">
        <f>'T04'!G59+'T05'!G59</f>
        <v>297665</v>
      </c>
      <c r="H59" s="131">
        <f>SUM('T04'!H59,'T05'!H59)</f>
        <v>4426437.5564717976</v>
      </c>
      <c r="I59" s="108" t="s">
        <v>11</v>
      </c>
      <c r="J59" s="2" t="s">
        <v>397</v>
      </c>
      <c r="L59" s="2">
        <f>B48/B47*100</f>
        <v>50.65884407780046</v>
      </c>
      <c r="M59" s="2">
        <f t="shared" ref="M59:Q59" si="12">C48/C47*100</f>
        <v>50.737052822510542</v>
      </c>
      <c r="N59" s="2">
        <f t="shared" si="12"/>
        <v>51.899076435274971</v>
      </c>
      <c r="O59" s="2">
        <f t="shared" si="12"/>
        <v>51.128602040133032</v>
      </c>
      <c r="P59" s="2">
        <f t="shared" si="12"/>
        <v>51.059894721866549</v>
      </c>
      <c r="Q59" s="2">
        <f t="shared" si="12"/>
        <v>50.561850687837762</v>
      </c>
      <c r="AF59" s="20">
        <f>H59/H57*100</f>
        <v>50.235982005263899</v>
      </c>
    </row>
    <row r="60" spans="1:35">
      <c r="A60" s="34" t="s">
        <v>4</v>
      </c>
      <c r="B60" s="49" t="s">
        <v>33</v>
      </c>
      <c r="C60" s="49" t="s">
        <v>33</v>
      </c>
      <c r="D60" s="49" t="s">
        <v>33</v>
      </c>
      <c r="E60" s="49">
        <f>'T04'!E60+'T05'!E60</f>
        <v>659826</v>
      </c>
      <c r="F60" s="49">
        <f>'T04'!F60+'T05'!F60</f>
        <v>88049</v>
      </c>
      <c r="G60" s="49">
        <f>'T04'!G60+'T05'!G60</f>
        <v>378707</v>
      </c>
      <c r="H60" s="49" t="s">
        <v>33</v>
      </c>
      <c r="I60" s="15" t="s">
        <v>6</v>
      </c>
    </row>
    <row r="61" spans="1:35">
      <c r="A61" s="53" t="s">
        <v>5</v>
      </c>
      <c r="B61" s="204" t="s">
        <v>33</v>
      </c>
      <c r="C61" s="204" t="s">
        <v>33</v>
      </c>
      <c r="D61" s="204" t="s">
        <v>33</v>
      </c>
      <c r="E61" s="49">
        <f>'T04'!E61+'T05'!E61</f>
        <v>337588</v>
      </c>
      <c r="F61" s="49">
        <f>'T04'!F61+'T05'!F61</f>
        <v>44774</v>
      </c>
      <c r="G61" s="49">
        <f>'T04'!G61+'T05'!G61</f>
        <v>191541</v>
      </c>
      <c r="H61" s="204" t="s">
        <v>33</v>
      </c>
      <c r="I61" s="108" t="s">
        <v>10</v>
      </c>
    </row>
    <row r="62" spans="1:35">
      <c r="A62" s="54" t="s">
        <v>7</v>
      </c>
      <c r="B62" s="204" t="s">
        <v>33</v>
      </c>
      <c r="C62" s="204" t="s">
        <v>33</v>
      </c>
      <c r="D62" s="204" t="s">
        <v>33</v>
      </c>
      <c r="E62" s="49">
        <f>'T04'!E62+'T05'!E62</f>
        <v>322238</v>
      </c>
      <c r="F62" s="49">
        <f>'T04'!F62+'T05'!F62</f>
        <v>43275</v>
      </c>
      <c r="G62" s="49">
        <f>'T04'!G62+'T05'!G62</f>
        <v>187166</v>
      </c>
      <c r="H62" s="204" t="s">
        <v>33</v>
      </c>
      <c r="I62" s="108" t="s">
        <v>11</v>
      </c>
      <c r="L62" s="3" t="s">
        <v>48</v>
      </c>
      <c r="M62" s="3" t="s">
        <v>43</v>
      </c>
      <c r="N62" s="3" t="s">
        <v>42</v>
      </c>
      <c r="O62" s="3" t="s">
        <v>49</v>
      </c>
      <c r="P62" s="3" t="s">
        <v>50</v>
      </c>
      <c r="Q62" s="375" t="s">
        <v>39</v>
      </c>
    </row>
    <row r="63" spans="1:35">
      <c r="A63" s="34" t="s">
        <v>8</v>
      </c>
      <c r="B63" s="49" t="s">
        <v>33</v>
      </c>
      <c r="C63" s="49" t="s">
        <v>33</v>
      </c>
      <c r="D63" s="49" t="s">
        <v>33</v>
      </c>
      <c r="E63" s="49">
        <f>'T04'!E63+'T05'!E63</f>
        <v>88992</v>
      </c>
      <c r="F63" s="49">
        <f>'T04'!F63+'T05'!F63</f>
        <v>188637</v>
      </c>
      <c r="G63" s="49">
        <f>'T04'!G63+'T05'!G63</f>
        <v>229693</v>
      </c>
      <c r="H63" s="49" t="s">
        <v>33</v>
      </c>
      <c r="I63" s="15" t="s">
        <v>9</v>
      </c>
      <c r="K63" s="16" t="s">
        <v>5</v>
      </c>
      <c r="L63" s="20">
        <f>B48/B47*100</f>
        <v>50.65884407780046</v>
      </c>
      <c r="M63" s="20">
        <f t="shared" ref="M63:Q63" si="13">C48/C47*100</f>
        <v>50.737052822510542</v>
      </c>
      <c r="N63" s="20">
        <f t="shared" si="13"/>
        <v>51.899076435274971</v>
      </c>
      <c r="O63" s="20">
        <f t="shared" si="13"/>
        <v>51.128602040133032</v>
      </c>
      <c r="P63" s="20">
        <f t="shared" si="13"/>
        <v>51.059894721866549</v>
      </c>
      <c r="Q63" s="20">
        <f t="shared" si="13"/>
        <v>50.561850687837762</v>
      </c>
    </row>
    <row r="64" spans="1:35" s="193" customFormat="1">
      <c r="A64" s="53" t="s">
        <v>5</v>
      </c>
      <c r="B64" s="204" t="s">
        <v>33</v>
      </c>
      <c r="C64" s="204" t="s">
        <v>33</v>
      </c>
      <c r="D64" s="204" t="s">
        <v>33</v>
      </c>
      <c r="E64" s="204">
        <f>'T04'!E64+'T05'!E64</f>
        <v>45378</v>
      </c>
      <c r="F64" s="204">
        <f>'T04'!F64+'T05'!F64</f>
        <v>96374</v>
      </c>
      <c r="G64" s="204">
        <f>'T04'!G64+'T05'!G64</f>
        <v>119194</v>
      </c>
      <c r="H64" s="204" t="s">
        <v>33</v>
      </c>
      <c r="I64" s="108" t="s">
        <v>10</v>
      </c>
      <c r="K64" s="16" t="s">
        <v>7</v>
      </c>
      <c r="L64" s="20">
        <f>100-L63</f>
        <v>49.34115592219954</v>
      </c>
      <c r="M64" s="20">
        <f t="shared" ref="M64:Q64" si="14">100-M63</f>
        <v>49.262947177489458</v>
      </c>
      <c r="N64" s="20">
        <f t="shared" si="14"/>
        <v>48.100923564725029</v>
      </c>
      <c r="O64" s="20">
        <f t="shared" si="14"/>
        <v>48.871397959866968</v>
      </c>
      <c r="P64" s="20">
        <f t="shared" si="14"/>
        <v>48.940105278133451</v>
      </c>
      <c r="Q64" s="20">
        <f t="shared" si="14"/>
        <v>49.438149312162238</v>
      </c>
    </row>
    <row r="65" spans="1:10" s="194" customFormat="1" ht="15.75" thickBot="1">
      <c r="A65" s="57" t="s">
        <v>7</v>
      </c>
      <c r="B65" s="290" t="s">
        <v>33</v>
      </c>
      <c r="C65" s="290" t="s">
        <v>33</v>
      </c>
      <c r="D65" s="290" t="s">
        <v>33</v>
      </c>
      <c r="E65" s="290">
        <f>'T04'!E65+'T05'!E65</f>
        <v>43614</v>
      </c>
      <c r="F65" s="290">
        <f>'T04'!F65+'T05'!F65</f>
        <v>92263</v>
      </c>
      <c r="G65" s="290">
        <f>'T04'!G65+'T05'!G65</f>
        <v>110499</v>
      </c>
      <c r="H65" s="290" t="s">
        <v>33</v>
      </c>
      <c r="I65" s="109" t="s">
        <v>11</v>
      </c>
    </row>
    <row r="66" spans="1:10" ht="18.75" thickTop="1">
      <c r="A66" s="467" t="s">
        <v>479</v>
      </c>
    </row>
    <row r="67" spans="1:10" ht="18">
      <c r="A67" s="467" t="s">
        <v>481</v>
      </c>
    </row>
    <row r="68" spans="1:10">
      <c r="H68" s="355">
        <f>H58/1000000</f>
        <v>4.384851443528202</v>
      </c>
    </row>
    <row r="69" spans="1:10">
      <c r="H69" s="355">
        <f>H59/1000000</f>
        <v>4.4264375564717975</v>
      </c>
    </row>
    <row r="79" spans="1:10" ht="15.75">
      <c r="B79" s="3"/>
      <c r="C79" s="3"/>
      <c r="D79" s="22"/>
      <c r="E79" s="22"/>
      <c r="F79" s="22"/>
      <c r="G79" s="22"/>
      <c r="H79" s="22"/>
      <c r="I79" s="22"/>
      <c r="J79" s="3"/>
    </row>
    <row r="81" spans="1:10" s="193" customFormat="1" ht="30" customHeight="1">
      <c r="A81" s="1"/>
      <c r="B81" s="1"/>
      <c r="C81" s="1"/>
      <c r="D81" s="1"/>
      <c r="E81" s="1"/>
      <c r="F81" s="1"/>
      <c r="G81" s="1"/>
      <c r="H81" s="1"/>
      <c r="I81" s="1"/>
    </row>
    <row r="82" spans="1:10" s="194" customFormat="1" ht="30" customHeight="1">
      <c r="A82" s="201"/>
      <c r="B82" s="192"/>
      <c r="C82" s="192"/>
      <c r="D82" s="192"/>
      <c r="E82" s="192"/>
      <c r="F82" s="192"/>
      <c r="G82" s="192"/>
      <c r="H82" s="192"/>
      <c r="I82" s="192"/>
    </row>
    <row r="93" spans="1:10" ht="15.75">
      <c r="B93" s="3"/>
      <c r="C93" s="3"/>
      <c r="D93" s="22"/>
      <c r="E93" s="22"/>
      <c r="F93" s="22"/>
      <c r="G93" s="22"/>
      <c r="H93" s="22"/>
      <c r="I93" s="22"/>
      <c r="J93" s="3"/>
    </row>
    <row r="94" spans="1:10" ht="15.75">
      <c r="B94" s="6"/>
      <c r="C94" s="22"/>
      <c r="D94" s="22"/>
      <c r="E94" s="22"/>
      <c r="F94" s="22"/>
      <c r="G94" s="22"/>
      <c r="H94" s="3"/>
      <c r="I94" s="3"/>
    </row>
    <row r="97" spans="1:9" s="193" customFormat="1" ht="30" customHeight="1">
      <c r="A97" s="1"/>
      <c r="B97" s="1"/>
      <c r="C97" s="1"/>
      <c r="D97" s="1"/>
      <c r="E97" s="1"/>
      <c r="F97" s="1"/>
      <c r="G97" s="1"/>
      <c r="H97" s="1"/>
      <c r="I97" s="1"/>
    </row>
    <row r="98" spans="1:9" s="194" customFormat="1" ht="30" customHeight="1">
      <c r="A98" s="192"/>
      <c r="B98" s="192"/>
      <c r="C98" s="192"/>
      <c r="D98" s="192"/>
      <c r="E98" s="192"/>
      <c r="F98" s="192"/>
      <c r="G98" s="192"/>
      <c r="H98" s="192"/>
      <c r="I98" s="192"/>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
  <sheetViews>
    <sheetView showGridLines="0" rightToLeft="1" view="pageBreakPreview" topLeftCell="A37" zoomScaleNormal="100" zoomScaleSheetLayoutView="100" workbookViewId="0">
      <selection activeCell="H50" sqref="H50"/>
    </sheetView>
  </sheetViews>
  <sheetFormatPr defaultRowHeight="15"/>
  <cols>
    <col min="1" max="1" width="13.7109375" customWidth="1"/>
    <col min="2" max="7" width="9.7109375" customWidth="1"/>
    <col min="8" max="8" width="12.7109375" customWidth="1"/>
    <col min="9" max="9" width="13.7109375" customWidth="1"/>
    <col min="10" max="10" width="0" hidden="1" customWidth="1"/>
    <col min="11" max="11" width="6.5703125" hidden="1" customWidth="1"/>
    <col min="12" max="31" width="0" hidden="1" customWidth="1"/>
  </cols>
  <sheetData>
    <row r="1" spans="1:14" s="196" customFormat="1" ht="17.25">
      <c r="A1" s="200" t="s">
        <v>122</v>
      </c>
      <c r="B1" s="200"/>
      <c r="C1" s="200"/>
      <c r="D1" s="200"/>
      <c r="E1" s="200"/>
      <c r="F1" s="200"/>
      <c r="G1" s="200"/>
      <c r="H1" s="200"/>
      <c r="I1" s="200"/>
      <c r="K1" s="197"/>
      <c r="L1" s="197"/>
      <c r="M1" s="197"/>
    </row>
    <row r="2" spans="1:14" s="198" customFormat="1" ht="15.75">
      <c r="A2" s="201" t="s">
        <v>196</v>
      </c>
      <c r="B2" s="90"/>
      <c r="C2" s="90"/>
      <c r="D2" s="90"/>
      <c r="E2" s="90"/>
      <c r="F2" s="90"/>
      <c r="G2" s="90"/>
      <c r="H2" s="90"/>
      <c r="I2" s="90"/>
      <c r="M2" s="199"/>
    </row>
    <row r="3" spans="1:14" ht="18.75">
      <c r="A3" s="10" t="s">
        <v>34</v>
      </c>
      <c r="B3" s="9"/>
      <c r="C3" s="4"/>
      <c r="D3" s="4"/>
      <c r="E3" s="8"/>
      <c r="F3" s="5"/>
      <c r="G3" s="5"/>
      <c r="H3" s="5"/>
      <c r="I3" s="11" t="s">
        <v>35</v>
      </c>
    </row>
    <row r="4" spans="1:14" ht="24" customHeight="1">
      <c r="A4" s="496" t="s">
        <v>14</v>
      </c>
      <c r="B4" s="187" t="s">
        <v>44</v>
      </c>
      <c r="C4" s="187" t="s">
        <v>43</v>
      </c>
      <c r="D4" s="187" t="s">
        <v>42</v>
      </c>
      <c r="E4" s="187" t="s">
        <v>41</v>
      </c>
      <c r="F4" s="187" t="s">
        <v>40</v>
      </c>
      <c r="G4" s="187" t="s">
        <v>39</v>
      </c>
      <c r="H4" s="497" t="s">
        <v>275</v>
      </c>
      <c r="I4" s="495" t="s">
        <v>15</v>
      </c>
    </row>
    <row r="5" spans="1:14" ht="24" customHeight="1">
      <c r="A5" s="496"/>
      <c r="B5" s="188" t="s">
        <v>36</v>
      </c>
      <c r="C5" s="188" t="s">
        <v>16</v>
      </c>
      <c r="D5" s="188" t="s">
        <v>37</v>
      </c>
      <c r="E5" s="188" t="s">
        <v>17</v>
      </c>
      <c r="F5" s="188" t="s">
        <v>18</v>
      </c>
      <c r="G5" s="188" t="s">
        <v>19</v>
      </c>
      <c r="H5" s="497"/>
      <c r="I5" s="495"/>
    </row>
    <row r="6" spans="1:14" ht="15.75" hidden="1">
      <c r="A6" s="12" t="s">
        <v>235</v>
      </c>
      <c r="B6" s="13"/>
      <c r="C6" s="13"/>
      <c r="D6" s="13"/>
      <c r="E6" s="13"/>
      <c r="F6" s="13"/>
      <c r="G6" s="13"/>
      <c r="H6" s="13"/>
      <c r="I6" s="14" t="s">
        <v>234</v>
      </c>
    </row>
    <row r="7" spans="1:14" hidden="1">
      <c r="A7" s="34" t="s">
        <v>38</v>
      </c>
      <c r="B7" s="205">
        <f t="shared" ref="B7:C7" si="0">SUM(B8:B9)</f>
        <v>11998</v>
      </c>
      <c r="C7" s="205">
        <f t="shared" si="0"/>
        <v>5181</v>
      </c>
      <c r="D7" s="205">
        <f>SUM(D8:D9)</f>
        <v>62955</v>
      </c>
      <c r="E7" s="205">
        <f t="shared" ref="E7:G7" si="1">SUM(E8:E9)</f>
        <v>33991</v>
      </c>
      <c r="F7" s="205">
        <f t="shared" si="1"/>
        <v>6287</v>
      </c>
      <c r="G7" s="205">
        <f t="shared" si="1"/>
        <v>18186</v>
      </c>
      <c r="H7" s="207">
        <f>SUM(B7:G7)</f>
        <v>138598</v>
      </c>
      <c r="I7" s="15" t="s">
        <v>0</v>
      </c>
      <c r="K7" s="2" t="s">
        <v>375</v>
      </c>
      <c r="L7" s="2" t="s">
        <v>405</v>
      </c>
      <c r="M7" s="2" t="s">
        <v>404</v>
      </c>
    </row>
    <row r="8" spans="1:14" hidden="1">
      <c r="A8" s="53" t="s">
        <v>5</v>
      </c>
      <c r="B8" s="205">
        <f>SUM(B11,B14)</f>
        <v>6159</v>
      </c>
      <c r="C8" s="205">
        <v>2639</v>
      </c>
      <c r="D8" s="205">
        <v>20327</v>
      </c>
      <c r="E8" s="205">
        <f t="shared" ref="E8:G8" si="2">SUM(E11,E14)</f>
        <v>20897</v>
      </c>
      <c r="F8" s="205">
        <f t="shared" si="2"/>
        <v>3699</v>
      </c>
      <c r="G8" s="205">
        <f t="shared" si="2"/>
        <v>10608</v>
      </c>
      <c r="H8" s="207">
        <f t="shared" ref="H8:H9" si="3">SUM(B8:G8)</f>
        <v>64329</v>
      </c>
      <c r="I8" s="108" t="s">
        <v>10</v>
      </c>
      <c r="K8" s="2" t="s">
        <v>235</v>
      </c>
      <c r="L8" s="2">
        <v>138.6</v>
      </c>
      <c r="M8" s="2">
        <v>-8.1999999999999993</v>
      </c>
      <c r="N8">
        <v>-3.4</v>
      </c>
    </row>
    <row r="9" spans="1:14" hidden="1">
      <c r="A9" s="54" t="s">
        <v>7</v>
      </c>
      <c r="B9" s="205">
        <f>SUM(B12,B15)</f>
        <v>5839</v>
      </c>
      <c r="C9" s="205">
        <v>2542</v>
      </c>
      <c r="D9" s="205">
        <v>42628</v>
      </c>
      <c r="E9" s="205">
        <f t="shared" ref="E9:G9" si="4">SUM(E12,E15)</f>
        <v>13094</v>
      </c>
      <c r="F9" s="205">
        <f t="shared" si="4"/>
        <v>2588</v>
      </c>
      <c r="G9" s="205">
        <f t="shared" si="4"/>
        <v>7578</v>
      </c>
      <c r="H9" s="207">
        <f t="shared" si="3"/>
        <v>74269</v>
      </c>
      <c r="I9" s="108" t="s">
        <v>11</v>
      </c>
      <c r="K9" s="2" t="s">
        <v>339</v>
      </c>
      <c r="L9" s="2">
        <v>229.6</v>
      </c>
      <c r="M9" s="20">
        <v>-6</v>
      </c>
      <c r="N9" s="25">
        <v>65.651019495230813</v>
      </c>
    </row>
    <row r="10" spans="1:14" hidden="1">
      <c r="A10" s="34" t="s">
        <v>4</v>
      </c>
      <c r="B10" s="206">
        <f>SUM(B11:B12)</f>
        <v>7407</v>
      </c>
      <c r="C10" s="205" t="s">
        <v>32</v>
      </c>
      <c r="D10" s="205" t="s">
        <v>33</v>
      </c>
      <c r="E10" s="206">
        <f>SUM(E11:E12)</f>
        <v>33812</v>
      </c>
      <c r="F10" s="206">
        <f t="shared" ref="F10:G10" si="5">SUM(F11:F12)</f>
        <v>5713</v>
      </c>
      <c r="G10" s="206">
        <f t="shared" si="5"/>
        <v>12880</v>
      </c>
      <c r="H10" s="207" t="s">
        <v>33</v>
      </c>
      <c r="I10" s="15" t="s">
        <v>6</v>
      </c>
      <c r="K10" s="2" t="s">
        <v>346</v>
      </c>
      <c r="L10" s="20">
        <v>210</v>
      </c>
      <c r="M10" s="20">
        <v>-8.5</v>
      </c>
      <c r="N10" s="25">
        <v>-8.5356876853856232</v>
      </c>
    </row>
    <row r="11" spans="1:14" hidden="1">
      <c r="A11" s="53" t="s">
        <v>5</v>
      </c>
      <c r="B11" s="209">
        <v>4445</v>
      </c>
      <c r="C11" s="209" t="s">
        <v>32</v>
      </c>
      <c r="D11" s="209" t="s">
        <v>33</v>
      </c>
      <c r="E11" s="209">
        <v>20796</v>
      </c>
      <c r="F11" s="208">
        <v>3477</v>
      </c>
      <c r="G11" s="208">
        <v>8066</v>
      </c>
      <c r="H11" s="207" t="s">
        <v>33</v>
      </c>
      <c r="I11" s="108" t="s">
        <v>10</v>
      </c>
      <c r="K11" s="2" t="s">
        <v>372</v>
      </c>
      <c r="L11" s="2">
        <v>197.4</v>
      </c>
      <c r="M11" s="20">
        <v>65.7</v>
      </c>
      <c r="N11" s="25">
        <v>-5.9921330336393765</v>
      </c>
    </row>
    <row r="12" spans="1:14" hidden="1">
      <c r="A12" s="54" t="s">
        <v>7</v>
      </c>
      <c r="B12" s="209">
        <v>2962</v>
      </c>
      <c r="C12" s="209" t="s">
        <v>32</v>
      </c>
      <c r="D12" s="209" t="s">
        <v>33</v>
      </c>
      <c r="E12" s="209">
        <v>13016</v>
      </c>
      <c r="F12" s="208">
        <v>2236</v>
      </c>
      <c r="G12" s="208">
        <v>4814</v>
      </c>
      <c r="H12" s="207" t="s">
        <v>33</v>
      </c>
      <c r="I12" s="108" t="s">
        <v>11</v>
      </c>
      <c r="K12" s="2" t="s">
        <v>380</v>
      </c>
      <c r="L12" s="2">
        <v>181.2</v>
      </c>
      <c r="M12" s="20">
        <v>-3.4</v>
      </c>
      <c r="N12" s="25">
        <v>-8.1870634064303047</v>
      </c>
    </row>
    <row r="13" spans="1:14" hidden="1">
      <c r="A13" s="34" t="s">
        <v>8</v>
      </c>
      <c r="B13" s="206">
        <f>SUM(B14:B15)</f>
        <v>4591</v>
      </c>
      <c r="C13" s="205" t="s">
        <v>32</v>
      </c>
      <c r="D13" s="205" t="s">
        <v>33</v>
      </c>
      <c r="E13" s="206">
        <f>SUM(E14:E15)</f>
        <v>179</v>
      </c>
      <c r="F13" s="206">
        <f t="shared" ref="F13:G13" si="6">SUM(F14:F15)</f>
        <v>574</v>
      </c>
      <c r="G13" s="206">
        <f t="shared" si="6"/>
        <v>5306</v>
      </c>
      <c r="H13" s="207" t="s">
        <v>33</v>
      </c>
      <c r="I13" s="15" t="s">
        <v>9</v>
      </c>
    </row>
    <row r="14" spans="1:14" hidden="1">
      <c r="A14" s="53" t="s">
        <v>5</v>
      </c>
      <c r="B14" s="209">
        <v>1714</v>
      </c>
      <c r="C14" s="209" t="s">
        <v>32</v>
      </c>
      <c r="D14" s="209" t="s">
        <v>33</v>
      </c>
      <c r="E14" s="209">
        <v>101</v>
      </c>
      <c r="F14" s="208">
        <v>222</v>
      </c>
      <c r="G14" s="208">
        <v>2542</v>
      </c>
      <c r="H14" s="207" t="s">
        <v>33</v>
      </c>
      <c r="I14" s="108" t="s">
        <v>10</v>
      </c>
    </row>
    <row r="15" spans="1:14" ht="15.75" hidden="1">
      <c r="A15" s="35" t="s">
        <v>7</v>
      </c>
      <c r="B15" s="208">
        <v>2877</v>
      </c>
      <c r="C15" s="209" t="s">
        <v>32</v>
      </c>
      <c r="D15" s="209" t="s">
        <v>33</v>
      </c>
      <c r="E15" s="209">
        <v>78</v>
      </c>
      <c r="F15" s="208">
        <v>352</v>
      </c>
      <c r="G15" s="208">
        <v>2764</v>
      </c>
      <c r="H15" s="207" t="s">
        <v>33</v>
      </c>
      <c r="I15" s="108" t="s">
        <v>11</v>
      </c>
      <c r="L15" s="22"/>
    </row>
    <row r="16" spans="1:14" ht="15.75">
      <c r="A16" s="12" t="s">
        <v>339</v>
      </c>
      <c r="B16" s="31"/>
      <c r="C16" s="31"/>
      <c r="D16" s="32"/>
      <c r="E16" s="31"/>
      <c r="F16" s="31"/>
      <c r="G16" s="31"/>
      <c r="H16" s="31"/>
      <c r="I16" s="14" t="s">
        <v>340</v>
      </c>
      <c r="L16" s="499"/>
      <c r="M16" s="499"/>
    </row>
    <row r="17" spans="1:17">
      <c r="A17" s="34" t="s">
        <v>38</v>
      </c>
      <c r="B17" s="205">
        <f t="shared" ref="B17" si="7">SUM(B18:B19)</f>
        <v>10261</v>
      </c>
      <c r="C17" s="205">
        <v>5476</v>
      </c>
      <c r="D17" s="205">
        <f>SUM(D18:D19)</f>
        <v>165990</v>
      </c>
      <c r="E17" s="205">
        <v>26552</v>
      </c>
      <c r="F17" s="205">
        <f>SUM(F23,F20)</f>
        <v>2178</v>
      </c>
      <c r="G17" s="205">
        <f>SUM(G23,G20)</f>
        <v>19132</v>
      </c>
      <c r="H17" s="207">
        <f>SUM(B17:G17)</f>
        <v>229589</v>
      </c>
      <c r="I17" s="15" t="s">
        <v>0</v>
      </c>
      <c r="K17" s="2" t="s">
        <v>375</v>
      </c>
      <c r="L17" s="2" t="s">
        <v>48</v>
      </c>
      <c r="M17" s="2" t="s">
        <v>43</v>
      </c>
      <c r="N17" s="2" t="s">
        <v>42</v>
      </c>
      <c r="O17" s="2" t="s">
        <v>49</v>
      </c>
      <c r="P17" s="2" t="s">
        <v>50</v>
      </c>
      <c r="Q17" s="2" t="s">
        <v>39</v>
      </c>
    </row>
    <row r="18" spans="1:17">
      <c r="A18" s="53" t="s">
        <v>5</v>
      </c>
      <c r="B18" s="205">
        <f>SUM(B21,B24)</f>
        <v>4754</v>
      </c>
      <c r="C18" s="205">
        <v>2764</v>
      </c>
      <c r="D18" s="205">
        <v>115158</v>
      </c>
      <c r="E18" s="205">
        <v>15662</v>
      </c>
      <c r="F18" s="205">
        <f>SUM(F21,F24)</f>
        <v>860</v>
      </c>
      <c r="G18" s="205">
        <f>SUM(G21,G24)</f>
        <v>11353</v>
      </c>
      <c r="H18" s="207">
        <f t="shared" ref="H18:H19" si="8">SUM(B18:G18)</f>
        <v>150551</v>
      </c>
      <c r="I18" s="108" t="s">
        <v>10</v>
      </c>
      <c r="K18" s="2" t="s">
        <v>235</v>
      </c>
      <c r="L18" s="20">
        <v>-14.3</v>
      </c>
      <c r="M18" s="20">
        <v>11.3</v>
      </c>
      <c r="N18" s="20">
        <v>6.8</v>
      </c>
      <c r="O18" s="20">
        <v>-16.3</v>
      </c>
      <c r="P18" s="20">
        <v>26.7</v>
      </c>
      <c r="Q18" s="20">
        <v>-10.4</v>
      </c>
    </row>
    <row r="19" spans="1:17">
      <c r="A19" s="54" t="s">
        <v>7</v>
      </c>
      <c r="B19" s="205">
        <f>SUM(B22,B25)</f>
        <v>5507</v>
      </c>
      <c r="C19" s="205">
        <v>2712</v>
      </c>
      <c r="D19" s="205">
        <v>50832</v>
      </c>
      <c r="E19" s="205">
        <v>10890</v>
      </c>
      <c r="F19" s="205">
        <f>SUM(F25,F22)</f>
        <v>1318</v>
      </c>
      <c r="G19" s="205">
        <f>SUM(G25,G22)</f>
        <v>7779</v>
      </c>
      <c r="H19" s="207">
        <f t="shared" si="8"/>
        <v>79038</v>
      </c>
      <c r="I19" s="108" t="s">
        <v>11</v>
      </c>
      <c r="K19" s="2" t="s">
        <v>339</v>
      </c>
      <c r="L19" s="20">
        <f>((B17-B7)/B7)*100</f>
        <v>-14.477412902150357</v>
      </c>
      <c r="M19" s="20">
        <f t="shared" ref="M19:Q19" si="9">((C17-C7)/C7)*100</f>
        <v>5.6938814900598347</v>
      </c>
      <c r="N19" s="20">
        <f t="shared" si="9"/>
        <v>163.6645222778175</v>
      </c>
      <c r="O19" s="20">
        <f t="shared" si="9"/>
        <v>-21.885204907181315</v>
      </c>
      <c r="P19" s="20">
        <f t="shared" si="9"/>
        <v>-65.357086050580563</v>
      </c>
      <c r="Q19" s="20">
        <f t="shared" si="9"/>
        <v>5.2018035851754094</v>
      </c>
    </row>
    <row r="20" spans="1:17">
      <c r="A20" s="34" t="s">
        <v>4</v>
      </c>
      <c r="B20" s="206">
        <f>SUM(B21:B22)</f>
        <v>6407</v>
      </c>
      <c r="C20" s="205" t="s">
        <v>32</v>
      </c>
      <c r="D20" s="205" t="s">
        <v>32</v>
      </c>
      <c r="E20" s="206">
        <v>26397</v>
      </c>
      <c r="F20" s="206">
        <f>SUM(F21:F22)</f>
        <v>1838</v>
      </c>
      <c r="G20" s="206">
        <f>SUM(G21:G22)</f>
        <v>14376</v>
      </c>
      <c r="H20" s="207" t="s">
        <v>32</v>
      </c>
      <c r="I20" s="15" t="s">
        <v>6</v>
      </c>
      <c r="K20" s="2" t="s">
        <v>346</v>
      </c>
      <c r="L20" s="20">
        <f>((B27-B17)/B17)*100</f>
        <v>31.780528213624404</v>
      </c>
      <c r="M20" s="20">
        <f t="shared" ref="M20:Q20" si="10">((C37-C27)/C27)*100</f>
        <v>-14.877625746772019</v>
      </c>
      <c r="N20" s="20">
        <f t="shared" si="10"/>
        <v>-7.7621860176266173</v>
      </c>
      <c r="O20" s="20">
        <f t="shared" si="10"/>
        <v>-15.22373799033919</v>
      </c>
      <c r="P20" s="20">
        <f t="shared" si="10"/>
        <v>-17.012987012987011</v>
      </c>
      <c r="Q20" s="20">
        <f t="shared" si="10"/>
        <v>0.62436028659160703</v>
      </c>
    </row>
    <row r="21" spans="1:17">
      <c r="A21" s="53" t="s">
        <v>5</v>
      </c>
      <c r="B21" s="209">
        <v>3355</v>
      </c>
      <c r="C21" s="209" t="s">
        <v>32</v>
      </c>
      <c r="D21" s="209" t="s">
        <v>32</v>
      </c>
      <c r="E21" s="209">
        <v>15584</v>
      </c>
      <c r="F21" s="208">
        <v>759</v>
      </c>
      <c r="G21" s="208">
        <v>9221</v>
      </c>
      <c r="H21" s="207" t="s">
        <v>32</v>
      </c>
      <c r="I21" s="108" t="s">
        <v>10</v>
      </c>
      <c r="K21" s="2" t="s">
        <v>372</v>
      </c>
      <c r="L21" s="20">
        <f>((B37-B27)/B27)*100</f>
        <v>21.78671794113297</v>
      </c>
      <c r="M21" s="20">
        <f t="shared" ref="M21:Q21" si="11">((C37-C27)/C27)*100</f>
        <v>-14.877625746772019</v>
      </c>
      <c r="N21" s="20">
        <f t="shared" si="11"/>
        <v>-7.7621860176266173</v>
      </c>
      <c r="O21" s="20">
        <f t="shared" si="11"/>
        <v>-15.22373799033919</v>
      </c>
      <c r="P21" s="20">
        <f t="shared" si="11"/>
        <v>-17.012987012987011</v>
      </c>
      <c r="Q21" s="20">
        <f t="shared" si="11"/>
        <v>0.62436028659160703</v>
      </c>
    </row>
    <row r="22" spans="1:17">
      <c r="A22" s="54" t="s">
        <v>7</v>
      </c>
      <c r="B22" s="209">
        <v>3052</v>
      </c>
      <c r="C22" s="209" t="s">
        <v>32</v>
      </c>
      <c r="D22" s="209" t="s">
        <v>32</v>
      </c>
      <c r="E22" s="209">
        <v>10813</v>
      </c>
      <c r="F22" s="208">
        <v>1079</v>
      </c>
      <c r="G22" s="208">
        <v>5155</v>
      </c>
      <c r="H22" s="207" t="s">
        <v>32</v>
      </c>
      <c r="I22" s="108" t="s">
        <v>11</v>
      </c>
      <c r="K22" s="2" t="s">
        <v>380</v>
      </c>
      <c r="L22" s="20">
        <f>((B37-B27)/B27)*100</f>
        <v>21.78671794113297</v>
      </c>
      <c r="M22" s="20">
        <f>((C47-C37)/C37)*100</f>
        <v>1.8111840615802579</v>
      </c>
      <c r="N22" s="20">
        <f t="shared" ref="N22:Q22" si="12">((D47-D37)/D37)*100</f>
        <v>-8.1260341085715524</v>
      </c>
      <c r="O22" s="20">
        <f t="shared" si="12"/>
        <v>-14.075511865255777</v>
      </c>
      <c r="P22" s="20">
        <f t="shared" si="12"/>
        <v>12.363067292644757</v>
      </c>
      <c r="Q22" s="20">
        <f t="shared" si="12"/>
        <v>-14.276268945173431</v>
      </c>
    </row>
    <row r="23" spans="1:17">
      <c r="A23" s="34" t="s">
        <v>8</v>
      </c>
      <c r="B23" s="206">
        <f>SUM(B24:B25)</f>
        <v>3854</v>
      </c>
      <c r="C23" s="205" t="s">
        <v>32</v>
      </c>
      <c r="D23" s="205" t="s">
        <v>32</v>
      </c>
      <c r="E23" s="206">
        <f>E17-E20</f>
        <v>155</v>
      </c>
      <c r="F23" s="206">
        <f>SUM(F24:F25)</f>
        <v>340</v>
      </c>
      <c r="G23" s="206">
        <f>SUM(G24:G25)</f>
        <v>4756</v>
      </c>
      <c r="H23" s="207" t="s">
        <v>32</v>
      </c>
      <c r="I23" s="15" t="s">
        <v>9</v>
      </c>
    </row>
    <row r="24" spans="1:17">
      <c r="A24" s="53" t="s">
        <v>5</v>
      </c>
      <c r="B24" s="209">
        <v>1399</v>
      </c>
      <c r="C24" s="209" t="s">
        <v>32</v>
      </c>
      <c r="D24" s="209" t="s">
        <v>32</v>
      </c>
      <c r="E24" s="209">
        <f>E18-E21</f>
        <v>78</v>
      </c>
      <c r="F24" s="208">
        <v>101</v>
      </c>
      <c r="G24" s="208">
        <v>2132</v>
      </c>
      <c r="H24" s="207" t="s">
        <v>32</v>
      </c>
      <c r="I24" s="108" t="s">
        <v>10</v>
      </c>
    </row>
    <row r="25" spans="1:17">
      <c r="A25" s="54" t="s">
        <v>7</v>
      </c>
      <c r="B25" s="56">
        <v>2455</v>
      </c>
      <c r="C25" s="56" t="s">
        <v>32</v>
      </c>
      <c r="D25" s="56" t="s">
        <v>32</v>
      </c>
      <c r="E25" s="56">
        <f>E19-E22</f>
        <v>77</v>
      </c>
      <c r="F25" s="56">
        <v>239</v>
      </c>
      <c r="G25" s="56">
        <v>2624</v>
      </c>
      <c r="H25" s="51" t="s">
        <v>32</v>
      </c>
      <c r="I25" s="108" t="s">
        <v>11</v>
      </c>
    </row>
    <row r="26" spans="1:17" ht="15.75">
      <c r="A26" s="12" t="s">
        <v>346</v>
      </c>
      <c r="B26" s="31"/>
      <c r="C26" s="31"/>
      <c r="D26" s="32"/>
      <c r="E26" s="31"/>
      <c r="F26" s="31"/>
      <c r="G26" s="31"/>
      <c r="H26" s="31"/>
      <c r="I26" s="14" t="s">
        <v>347</v>
      </c>
    </row>
    <row r="27" spans="1:17">
      <c r="A27" s="34" t="s">
        <v>38</v>
      </c>
      <c r="B27" s="205">
        <f>SUM(B28:B29)</f>
        <v>13522</v>
      </c>
      <c r="C27" s="205">
        <f>SUM(C28:C29)</f>
        <v>5189</v>
      </c>
      <c r="D27" s="205">
        <f>SUM(D28:D29)</f>
        <v>151362</v>
      </c>
      <c r="E27" s="205">
        <v>18839</v>
      </c>
      <c r="F27" s="205">
        <f>SUM(F28:F29)</f>
        <v>1540</v>
      </c>
      <c r="G27" s="205">
        <f>SUM(G28:G29)</f>
        <v>19540</v>
      </c>
      <c r="H27" s="207">
        <f>SUM(B27:G27)</f>
        <v>209992</v>
      </c>
      <c r="I27" s="15" t="s">
        <v>0</v>
      </c>
      <c r="J27" s="2"/>
      <c r="K27" s="16" t="s">
        <v>48</v>
      </c>
      <c r="L27" s="16" t="s">
        <v>43</v>
      </c>
      <c r="M27" s="16" t="s">
        <v>42</v>
      </c>
      <c r="N27" s="16" t="s">
        <v>49</v>
      </c>
      <c r="O27" s="16" t="s">
        <v>50</v>
      </c>
      <c r="P27" s="16" t="s">
        <v>39</v>
      </c>
    </row>
    <row r="28" spans="1:17">
      <c r="A28" s="53" t="s">
        <v>5</v>
      </c>
      <c r="B28" s="205">
        <v>7428</v>
      </c>
      <c r="C28" s="205">
        <v>2557</v>
      </c>
      <c r="D28" s="205">
        <v>103211</v>
      </c>
      <c r="E28" s="205">
        <v>9509</v>
      </c>
      <c r="F28" s="205">
        <f>SUM(F31,F34)</f>
        <v>290</v>
      </c>
      <c r="G28" s="205">
        <f>SUM(G31,G34)</f>
        <v>11425</v>
      </c>
      <c r="H28" s="207">
        <f t="shared" ref="H28:H29" si="13">SUM(B28:G28)</f>
        <v>134420</v>
      </c>
      <c r="I28" s="108" t="s">
        <v>10</v>
      </c>
      <c r="J28" s="2" t="s">
        <v>408</v>
      </c>
      <c r="K28" s="20">
        <v>3.1</v>
      </c>
      <c r="L28" s="20">
        <v>-2.2999999999999998</v>
      </c>
      <c r="M28" s="20">
        <v>30.3</v>
      </c>
      <c r="N28" s="20">
        <v>-21.6</v>
      </c>
      <c r="O28" s="20">
        <v>-35.1</v>
      </c>
      <c r="P28" s="20">
        <v>-3.5</v>
      </c>
    </row>
    <row r="29" spans="1:17">
      <c r="A29" s="54" t="s">
        <v>7</v>
      </c>
      <c r="B29" s="205">
        <v>6094</v>
      </c>
      <c r="C29" s="205">
        <v>2632</v>
      </c>
      <c r="D29" s="205">
        <v>48151</v>
      </c>
      <c r="E29" s="205">
        <v>9330</v>
      </c>
      <c r="F29" s="205">
        <f>SUM(F32,F35)</f>
        <v>1250</v>
      </c>
      <c r="G29" s="205">
        <f>SUM(G32,G35)</f>
        <v>8115</v>
      </c>
      <c r="H29" s="207">
        <f t="shared" si="13"/>
        <v>75572</v>
      </c>
      <c r="I29" s="108" t="s">
        <v>11</v>
      </c>
      <c r="J29" s="2" t="s">
        <v>409</v>
      </c>
      <c r="K29" s="20">
        <v>9.6999999999999993</v>
      </c>
      <c r="L29" s="20">
        <v>-3.3</v>
      </c>
      <c r="M29" s="20">
        <v>4</v>
      </c>
      <c r="N29" s="20">
        <v>-10.5</v>
      </c>
      <c r="O29" s="20">
        <v>-17.100000000000001</v>
      </c>
      <c r="P29" s="20">
        <v>1.1000000000000001</v>
      </c>
    </row>
    <row r="30" spans="1:17">
      <c r="A30" s="34" t="s">
        <v>4</v>
      </c>
      <c r="B30" s="205" t="s">
        <v>32</v>
      </c>
      <c r="C30" s="205" t="s">
        <v>32</v>
      </c>
      <c r="D30" s="205" t="s">
        <v>32</v>
      </c>
      <c r="E30" s="206">
        <v>18717</v>
      </c>
      <c r="F30" s="206">
        <f>SUM(F31:F32)</f>
        <v>1296</v>
      </c>
      <c r="G30" s="206">
        <f>SUM(G31:G32)</f>
        <v>14944</v>
      </c>
      <c r="H30" s="207" t="s">
        <v>32</v>
      </c>
      <c r="I30" s="15" t="s">
        <v>6</v>
      </c>
    </row>
    <row r="31" spans="1:17">
      <c r="A31" s="53" t="s">
        <v>5</v>
      </c>
      <c r="B31" s="209" t="s">
        <v>32</v>
      </c>
      <c r="C31" s="209" t="s">
        <v>32</v>
      </c>
      <c r="D31" s="209" t="s">
        <v>32</v>
      </c>
      <c r="E31" s="209">
        <v>9462</v>
      </c>
      <c r="F31" s="208">
        <v>257</v>
      </c>
      <c r="G31" s="208">
        <v>9495</v>
      </c>
      <c r="H31" s="207" t="s">
        <v>32</v>
      </c>
      <c r="I31" s="108" t="s">
        <v>10</v>
      </c>
    </row>
    <row r="32" spans="1:17">
      <c r="A32" s="54" t="s">
        <v>7</v>
      </c>
      <c r="B32" s="209" t="s">
        <v>32</v>
      </c>
      <c r="C32" s="209" t="s">
        <v>32</v>
      </c>
      <c r="D32" s="209" t="s">
        <v>32</v>
      </c>
      <c r="E32" s="209">
        <v>9255</v>
      </c>
      <c r="F32" s="208">
        <v>1039</v>
      </c>
      <c r="G32" s="208">
        <v>5449</v>
      </c>
      <c r="H32" s="207" t="s">
        <v>32</v>
      </c>
      <c r="I32" s="108" t="s">
        <v>11</v>
      </c>
    </row>
    <row r="33" spans="1:17">
      <c r="A33" s="34" t="s">
        <v>8</v>
      </c>
      <c r="B33" s="205" t="s">
        <v>32</v>
      </c>
      <c r="C33" s="205" t="s">
        <v>32</v>
      </c>
      <c r="D33" s="205" t="s">
        <v>32</v>
      </c>
      <c r="E33" s="206">
        <f>E27-E30</f>
        <v>122</v>
      </c>
      <c r="F33" s="206">
        <f>SUM(F34:F35)</f>
        <v>244</v>
      </c>
      <c r="G33" s="206">
        <f>SUM(G34:G35)</f>
        <v>4596</v>
      </c>
      <c r="H33" s="207" t="s">
        <v>32</v>
      </c>
      <c r="I33" s="15" t="s">
        <v>9</v>
      </c>
    </row>
    <row r="34" spans="1:17">
      <c r="A34" s="53" t="s">
        <v>5</v>
      </c>
      <c r="B34" s="209" t="s">
        <v>32</v>
      </c>
      <c r="C34" s="209" t="s">
        <v>32</v>
      </c>
      <c r="D34" s="209" t="s">
        <v>32</v>
      </c>
      <c r="E34" s="209">
        <f>E28-E31</f>
        <v>47</v>
      </c>
      <c r="F34" s="208">
        <v>33</v>
      </c>
      <c r="G34" s="208">
        <v>1930</v>
      </c>
      <c r="H34" s="207" t="s">
        <v>32</v>
      </c>
      <c r="I34" s="108" t="s">
        <v>10</v>
      </c>
    </row>
    <row r="35" spans="1:17">
      <c r="A35" s="54" t="s">
        <v>7</v>
      </c>
      <c r="B35" s="56" t="s">
        <v>32</v>
      </c>
      <c r="C35" s="56" t="s">
        <v>32</v>
      </c>
      <c r="D35" s="56" t="s">
        <v>32</v>
      </c>
      <c r="E35" s="56">
        <f>E29-E32</f>
        <v>75</v>
      </c>
      <c r="F35" s="56">
        <v>211</v>
      </c>
      <c r="G35" s="56">
        <v>2666</v>
      </c>
      <c r="H35" s="51" t="s">
        <v>32</v>
      </c>
      <c r="I35" s="108" t="s">
        <v>11</v>
      </c>
    </row>
    <row r="36" spans="1:17" ht="15.75">
      <c r="A36" s="12" t="s">
        <v>372</v>
      </c>
      <c r="B36" s="31"/>
      <c r="C36" s="31"/>
      <c r="D36" s="32"/>
      <c r="E36" s="31"/>
      <c r="F36" s="31"/>
      <c r="G36" s="31"/>
      <c r="H36" s="31"/>
      <c r="I36" s="14" t="s">
        <v>373</v>
      </c>
    </row>
    <row r="37" spans="1:17">
      <c r="A37" s="34" t="s">
        <v>38</v>
      </c>
      <c r="B37" s="205">
        <f>SUM(B38:B39)</f>
        <v>16468</v>
      </c>
      <c r="C37" s="205">
        <f>SUM(C38:C39)</f>
        <v>4417</v>
      </c>
      <c r="D37" s="205">
        <f>SUM(D38:D39)</f>
        <v>139613</v>
      </c>
      <c r="E37" s="205">
        <f>SUM(E40,E43)</f>
        <v>15971</v>
      </c>
      <c r="F37" s="205">
        <f>SUM(F40,F43)</f>
        <v>1278</v>
      </c>
      <c r="G37" s="205">
        <f>G40+G43</f>
        <v>19662</v>
      </c>
      <c r="H37" s="207">
        <f>SUM(B37:G37)</f>
        <v>197409</v>
      </c>
      <c r="I37" s="15" t="s">
        <v>0</v>
      </c>
    </row>
    <row r="38" spans="1:17">
      <c r="A38" s="53" t="s">
        <v>5</v>
      </c>
      <c r="B38" s="205">
        <v>7181</v>
      </c>
      <c r="C38" s="205">
        <v>2206</v>
      </c>
      <c r="D38" s="205">
        <v>87660</v>
      </c>
      <c r="E38" s="205">
        <f t="shared" ref="E38:F38" si="14">SUM(E41,E44)</f>
        <v>7524</v>
      </c>
      <c r="F38" s="205">
        <f t="shared" si="14"/>
        <v>329</v>
      </c>
      <c r="G38" s="205">
        <f>SUM(G41,G44)</f>
        <v>11113</v>
      </c>
      <c r="H38" s="207">
        <f t="shared" ref="H38:H39" si="15">SUM(B38:G38)</f>
        <v>116013</v>
      </c>
      <c r="I38" s="108" t="s">
        <v>10</v>
      </c>
    </row>
    <row r="39" spans="1:17">
      <c r="A39" s="54" t="s">
        <v>7</v>
      </c>
      <c r="B39" s="205">
        <v>9287</v>
      </c>
      <c r="C39" s="205">
        <v>2211</v>
      </c>
      <c r="D39" s="205">
        <v>51953</v>
      </c>
      <c r="E39" s="205">
        <f t="shared" ref="E39:F39" si="16">SUM(E42,E45)</f>
        <v>8447</v>
      </c>
      <c r="F39" s="205">
        <f t="shared" si="16"/>
        <v>949</v>
      </c>
      <c r="G39" s="205">
        <f>SUM(G42,G45)</f>
        <v>8549</v>
      </c>
      <c r="H39" s="207">
        <f t="shared" si="15"/>
        <v>81396</v>
      </c>
      <c r="I39" s="108" t="s">
        <v>11</v>
      </c>
    </row>
    <row r="40" spans="1:17">
      <c r="A40" s="34" t="s">
        <v>4</v>
      </c>
      <c r="B40" s="205" t="s">
        <v>33</v>
      </c>
      <c r="C40" s="205" t="s">
        <v>33</v>
      </c>
      <c r="D40" s="205" t="s">
        <v>32</v>
      </c>
      <c r="E40" s="206">
        <f>SUM(E41:E42)</f>
        <v>15971</v>
      </c>
      <c r="F40" s="206">
        <f>SUM(F41:F42)</f>
        <v>1106</v>
      </c>
      <c r="G40" s="206">
        <f>SUM(G41:G42)</f>
        <v>15252</v>
      </c>
      <c r="H40" s="207" t="s">
        <v>32</v>
      </c>
      <c r="I40" s="15" t="s">
        <v>6</v>
      </c>
    </row>
    <row r="41" spans="1:17">
      <c r="A41" s="53" t="s">
        <v>5</v>
      </c>
      <c r="B41" s="209" t="s">
        <v>33</v>
      </c>
      <c r="C41" s="209" t="s">
        <v>33</v>
      </c>
      <c r="D41" s="209" t="s">
        <v>32</v>
      </c>
      <c r="E41" s="209">
        <v>7524</v>
      </c>
      <c r="F41" s="208">
        <v>309</v>
      </c>
      <c r="G41" s="209">
        <v>9285</v>
      </c>
      <c r="H41" s="207" t="s">
        <v>32</v>
      </c>
      <c r="I41" s="108" t="s">
        <v>10</v>
      </c>
    </row>
    <row r="42" spans="1:17">
      <c r="A42" s="54" t="s">
        <v>7</v>
      </c>
      <c r="B42" s="209" t="s">
        <v>33</v>
      </c>
      <c r="C42" s="209" t="s">
        <v>33</v>
      </c>
      <c r="D42" s="209" t="s">
        <v>32</v>
      </c>
      <c r="E42" s="209">
        <v>8447</v>
      </c>
      <c r="F42" s="208">
        <v>797</v>
      </c>
      <c r="G42" s="209">
        <v>5967</v>
      </c>
      <c r="H42" s="207" t="s">
        <v>32</v>
      </c>
      <c r="I42" s="108" t="s">
        <v>11</v>
      </c>
    </row>
    <row r="43" spans="1:17">
      <c r="A43" s="34" t="s">
        <v>8</v>
      </c>
      <c r="B43" s="205" t="s">
        <v>33</v>
      </c>
      <c r="C43" s="205" t="s">
        <v>33</v>
      </c>
      <c r="D43" s="205" t="s">
        <v>32</v>
      </c>
      <c r="E43" s="206">
        <f>SUM(E44:E45)</f>
        <v>0</v>
      </c>
      <c r="F43" s="206">
        <f>SUM(F44:F45)</f>
        <v>172</v>
      </c>
      <c r="G43" s="206">
        <f>SUM(G44:G45)</f>
        <v>4410</v>
      </c>
      <c r="H43" s="207" t="s">
        <v>32</v>
      </c>
      <c r="I43" s="15" t="s">
        <v>9</v>
      </c>
    </row>
    <row r="44" spans="1:17">
      <c r="A44" s="53" t="s">
        <v>5</v>
      </c>
      <c r="B44" s="209" t="s">
        <v>33</v>
      </c>
      <c r="C44" s="209" t="s">
        <v>33</v>
      </c>
      <c r="D44" s="209" t="s">
        <v>32</v>
      </c>
      <c r="E44" s="209">
        <v>0</v>
      </c>
      <c r="F44" s="208">
        <v>20</v>
      </c>
      <c r="G44" s="209">
        <v>1828</v>
      </c>
      <c r="H44" s="207" t="s">
        <v>32</v>
      </c>
      <c r="I44" s="108" t="s">
        <v>10</v>
      </c>
    </row>
    <row r="45" spans="1:17">
      <c r="A45" s="54" t="s">
        <v>7</v>
      </c>
      <c r="B45" s="56" t="s">
        <v>33</v>
      </c>
      <c r="C45" s="56" t="s">
        <v>33</v>
      </c>
      <c r="D45" s="56" t="s">
        <v>32</v>
      </c>
      <c r="E45" s="56">
        <v>0</v>
      </c>
      <c r="F45" s="56">
        <v>152</v>
      </c>
      <c r="G45" s="56">
        <v>2582</v>
      </c>
      <c r="H45" s="51" t="s">
        <v>32</v>
      </c>
      <c r="I45" s="108" t="s">
        <v>11</v>
      </c>
    </row>
    <row r="46" spans="1:17" ht="15.75">
      <c r="A46" s="156" t="s">
        <v>380</v>
      </c>
      <c r="B46" s="13"/>
      <c r="C46" s="13"/>
      <c r="D46" s="13"/>
      <c r="E46" s="13"/>
      <c r="F46" s="13"/>
      <c r="G46" s="13"/>
      <c r="H46" s="13"/>
      <c r="I46" s="159" t="s">
        <v>381</v>
      </c>
    </row>
    <row r="47" spans="1:17">
      <c r="A47" s="34" t="s">
        <v>38</v>
      </c>
      <c r="B47" s="207">
        <f>SUM(B48:B49)</f>
        <v>18140</v>
      </c>
      <c r="C47" s="205">
        <f>SUM(C48:C49)</f>
        <v>4497</v>
      </c>
      <c r="D47" s="205">
        <f>SUM(D48:D49)</f>
        <v>128268</v>
      </c>
      <c r="E47" s="205">
        <f>SUM(E50,E53)</f>
        <v>13723</v>
      </c>
      <c r="F47" s="205">
        <f>SUM(F50,F53)</f>
        <v>1436</v>
      </c>
      <c r="G47" s="205">
        <f>G50+G53</f>
        <v>16855</v>
      </c>
      <c r="H47" s="207">
        <f>SUM(B47:G47)</f>
        <v>182919</v>
      </c>
      <c r="I47" s="15" t="s">
        <v>0</v>
      </c>
      <c r="K47" s="338">
        <f>B47/H47</f>
        <v>9.91695777912628E-2</v>
      </c>
      <c r="L47" s="338">
        <f>C47/H47</f>
        <v>2.458465222311515E-2</v>
      </c>
      <c r="M47" s="338">
        <f>D47/H47</f>
        <v>0.70122841257605828</v>
      </c>
      <c r="N47" s="338">
        <f>E47/H47</f>
        <v>7.5022277620148806E-2</v>
      </c>
      <c r="O47" s="338">
        <f>F47/H47</f>
        <v>7.8504693334208037E-3</v>
      </c>
      <c r="P47" s="338">
        <f>G47/H47</f>
        <v>9.2144610455994189E-2</v>
      </c>
      <c r="Q47" t="s">
        <v>378</v>
      </c>
    </row>
    <row r="48" spans="1:17">
      <c r="A48" s="53" t="s">
        <v>5</v>
      </c>
      <c r="B48" s="207">
        <v>10352</v>
      </c>
      <c r="C48" s="205">
        <v>2345</v>
      </c>
      <c r="D48" s="205">
        <v>76413</v>
      </c>
      <c r="E48" s="205">
        <f t="shared" ref="E48:F49" si="17">SUM(E51,E54)</f>
        <v>6203</v>
      </c>
      <c r="F48" s="205">
        <f t="shared" si="17"/>
        <v>425</v>
      </c>
      <c r="G48" s="205">
        <f>SUM(G51,G54)</f>
        <v>8839</v>
      </c>
      <c r="H48" s="207">
        <f t="shared" ref="H48:H49" si="18">SUM(B48:G48)</f>
        <v>104577</v>
      </c>
      <c r="I48" s="108" t="s">
        <v>10</v>
      </c>
      <c r="K48" s="373">
        <f>(B48/B47)*100</f>
        <v>57.067254685777293</v>
      </c>
      <c r="L48" s="373">
        <f t="shared" ref="L48:P48" si="19">(C48/C47)*100</f>
        <v>52.145875027796308</v>
      </c>
      <c r="M48" s="373">
        <f t="shared" si="19"/>
        <v>59.572925437365519</v>
      </c>
      <c r="N48" s="373">
        <f t="shared" si="19"/>
        <v>45.201486555417915</v>
      </c>
      <c r="O48" s="373">
        <f t="shared" si="19"/>
        <v>29.596100278551535</v>
      </c>
      <c r="P48" s="373">
        <f t="shared" si="19"/>
        <v>52.441412043903888</v>
      </c>
    </row>
    <row r="49" spans="1:32">
      <c r="A49" s="54" t="s">
        <v>7</v>
      </c>
      <c r="B49" s="207">
        <v>7788</v>
      </c>
      <c r="C49" s="205">
        <v>2152</v>
      </c>
      <c r="D49" s="205">
        <v>51855</v>
      </c>
      <c r="E49" s="205">
        <f t="shared" si="17"/>
        <v>7520</v>
      </c>
      <c r="F49" s="205">
        <f t="shared" si="17"/>
        <v>1011</v>
      </c>
      <c r="G49" s="205">
        <f>SUM(G52,G55)</f>
        <v>8016</v>
      </c>
      <c r="H49" s="207">
        <f t="shared" si="18"/>
        <v>78342</v>
      </c>
      <c r="I49" s="108" t="s">
        <v>11</v>
      </c>
      <c r="K49" s="338"/>
      <c r="L49" s="338"/>
      <c r="M49" s="338"/>
      <c r="N49" s="338"/>
      <c r="O49" s="338"/>
      <c r="P49" s="338"/>
      <c r="AF49" s="338">
        <f>H49/H47</f>
        <v>0.42828793072343496</v>
      </c>
    </row>
    <row r="50" spans="1:32">
      <c r="A50" s="34" t="s">
        <v>4</v>
      </c>
      <c r="B50" s="205" t="s">
        <v>33</v>
      </c>
      <c r="C50" s="205" t="s">
        <v>33</v>
      </c>
      <c r="D50" s="205" t="s">
        <v>32</v>
      </c>
      <c r="E50" s="206">
        <f>SUM(E51:E52)</f>
        <v>13628</v>
      </c>
      <c r="F50" s="206">
        <f>SUM(F51:F52)</f>
        <v>1269</v>
      </c>
      <c r="G50" s="206">
        <f>SUM(G51:G52)</f>
        <v>12646</v>
      </c>
      <c r="H50" s="207" t="s">
        <v>32</v>
      </c>
      <c r="I50" s="15" t="s">
        <v>6</v>
      </c>
      <c r="K50" s="25"/>
      <c r="L50" s="25"/>
      <c r="M50" s="25"/>
      <c r="N50" s="25"/>
      <c r="O50" s="25"/>
      <c r="P50" s="25"/>
    </row>
    <row r="51" spans="1:32">
      <c r="A51" s="53" t="s">
        <v>5</v>
      </c>
      <c r="B51" s="209" t="s">
        <v>33</v>
      </c>
      <c r="C51" s="209" t="s">
        <v>33</v>
      </c>
      <c r="D51" s="209" t="s">
        <v>32</v>
      </c>
      <c r="E51" s="209">
        <v>6167</v>
      </c>
      <c r="F51" s="208">
        <v>398</v>
      </c>
      <c r="G51" s="209">
        <v>6964</v>
      </c>
      <c r="H51" s="207" t="s">
        <v>32</v>
      </c>
      <c r="I51" s="108" t="s">
        <v>10</v>
      </c>
    </row>
    <row r="52" spans="1:32">
      <c r="A52" s="54" t="s">
        <v>7</v>
      </c>
      <c r="B52" s="209" t="s">
        <v>33</v>
      </c>
      <c r="C52" s="209" t="s">
        <v>33</v>
      </c>
      <c r="D52" s="209" t="s">
        <v>32</v>
      </c>
      <c r="E52" s="209">
        <v>7461</v>
      </c>
      <c r="F52" s="208">
        <v>871</v>
      </c>
      <c r="G52" s="209">
        <v>5682</v>
      </c>
      <c r="H52" s="207" t="s">
        <v>32</v>
      </c>
      <c r="I52" s="108" t="s">
        <v>11</v>
      </c>
    </row>
    <row r="53" spans="1:32">
      <c r="A53" s="34" t="s">
        <v>8</v>
      </c>
      <c r="B53" s="205" t="s">
        <v>33</v>
      </c>
      <c r="C53" s="205" t="s">
        <v>33</v>
      </c>
      <c r="D53" s="205" t="s">
        <v>32</v>
      </c>
      <c r="E53" s="206">
        <f>SUM(E54:E55)</f>
        <v>95</v>
      </c>
      <c r="F53" s="206">
        <f>SUM(F54:F55)</f>
        <v>167</v>
      </c>
      <c r="G53" s="206">
        <f>SUM(G54:G55)</f>
        <v>4209</v>
      </c>
      <c r="H53" s="207" t="s">
        <v>32</v>
      </c>
      <c r="I53" s="15" t="s">
        <v>9</v>
      </c>
      <c r="J53" s="2"/>
      <c r="K53" s="3" t="s">
        <v>48</v>
      </c>
      <c r="L53" s="3" t="s">
        <v>43</v>
      </c>
      <c r="M53" s="3" t="s">
        <v>42</v>
      </c>
      <c r="N53" s="3" t="s">
        <v>49</v>
      </c>
      <c r="O53" s="3" t="s">
        <v>50</v>
      </c>
      <c r="P53" s="375" t="s">
        <v>39</v>
      </c>
    </row>
    <row r="54" spans="1:32">
      <c r="A54" s="53" t="s">
        <v>5</v>
      </c>
      <c r="B54" s="209" t="s">
        <v>33</v>
      </c>
      <c r="C54" s="209" t="s">
        <v>33</v>
      </c>
      <c r="D54" s="209" t="s">
        <v>32</v>
      </c>
      <c r="E54" s="209">
        <v>36</v>
      </c>
      <c r="F54" s="208">
        <v>27</v>
      </c>
      <c r="G54" s="209">
        <v>1875</v>
      </c>
      <c r="H54" s="207" t="s">
        <v>32</v>
      </c>
      <c r="I54" s="108" t="s">
        <v>10</v>
      </c>
      <c r="J54" s="16" t="s">
        <v>5</v>
      </c>
      <c r="K54" s="20">
        <f>B48/B47*100</f>
        <v>57.067254685777293</v>
      </c>
      <c r="L54" s="20">
        <f t="shared" ref="L54:P54" si="20">C48/C47*100</f>
        <v>52.145875027796308</v>
      </c>
      <c r="M54" s="20">
        <f t="shared" si="20"/>
        <v>59.572925437365519</v>
      </c>
      <c r="N54" s="20">
        <f t="shared" si="20"/>
        <v>45.201486555417915</v>
      </c>
      <c r="O54" s="20">
        <f t="shared" si="20"/>
        <v>29.596100278551535</v>
      </c>
      <c r="P54" s="20">
        <f t="shared" si="20"/>
        <v>52.441412043903888</v>
      </c>
    </row>
    <row r="55" spans="1:32">
      <c r="A55" s="54" t="s">
        <v>7</v>
      </c>
      <c r="B55" s="56" t="s">
        <v>33</v>
      </c>
      <c r="C55" s="56" t="s">
        <v>33</v>
      </c>
      <c r="D55" s="56" t="s">
        <v>32</v>
      </c>
      <c r="E55" s="56">
        <v>59</v>
      </c>
      <c r="F55" s="56">
        <v>140</v>
      </c>
      <c r="G55" s="56">
        <v>2334</v>
      </c>
      <c r="H55" s="51" t="s">
        <v>32</v>
      </c>
      <c r="I55" s="108" t="s">
        <v>11</v>
      </c>
      <c r="J55" s="16" t="s">
        <v>7</v>
      </c>
      <c r="K55" s="20">
        <f>100-K54</f>
        <v>42.932745314222707</v>
      </c>
      <c r="L55" s="20">
        <f t="shared" ref="L55:P55" si="21">100-L54</f>
        <v>47.854124972203692</v>
      </c>
      <c r="M55" s="20">
        <f t="shared" si="21"/>
        <v>40.427074562634481</v>
      </c>
      <c r="N55" s="20">
        <f t="shared" si="21"/>
        <v>54.798513444582085</v>
      </c>
      <c r="O55" s="20">
        <f t="shared" si="21"/>
        <v>70.403899721448468</v>
      </c>
      <c r="P55" s="20">
        <f t="shared" si="21"/>
        <v>47.558587956096112</v>
      </c>
    </row>
    <row r="56" spans="1:32" ht="15.75">
      <c r="A56" s="156" t="s">
        <v>466</v>
      </c>
      <c r="B56" s="13"/>
      <c r="C56" s="13"/>
      <c r="D56" s="13"/>
      <c r="E56" s="13"/>
      <c r="F56" s="13"/>
      <c r="G56" s="13"/>
      <c r="H56" s="13"/>
      <c r="I56" s="159" t="s">
        <v>467</v>
      </c>
    </row>
    <row r="57" spans="1:32" s="193" customFormat="1" ht="17.25">
      <c r="A57" s="34" t="s">
        <v>38</v>
      </c>
      <c r="B57" s="207">
        <f>SUM(B58:B59)</f>
        <v>18484</v>
      </c>
      <c r="C57" s="342">
        <f>SUM(C58:C59)</f>
        <v>4497</v>
      </c>
      <c r="D57" s="342">
        <f>SUM(D58:D59)</f>
        <v>118884</v>
      </c>
      <c r="E57" s="205">
        <f>SUM(E60,E63)</f>
        <v>12584</v>
      </c>
      <c r="F57" s="205">
        <f>SUM(F60,F63)</f>
        <v>8447</v>
      </c>
      <c r="G57" s="205">
        <f>G60+G63</f>
        <v>16274</v>
      </c>
      <c r="H57" s="207">
        <f>SUM(B57:G57)</f>
        <v>179170</v>
      </c>
      <c r="I57" s="15" t="s">
        <v>0</v>
      </c>
      <c r="K57" s="189"/>
      <c r="L57" s="189"/>
      <c r="M57" s="189"/>
    </row>
    <row r="58" spans="1:32" s="194" customFormat="1" ht="15.75">
      <c r="A58" s="53" t="s">
        <v>5</v>
      </c>
      <c r="B58" s="207">
        <v>10846</v>
      </c>
      <c r="C58" s="342">
        <v>2345</v>
      </c>
      <c r="D58" s="342">
        <v>66681</v>
      </c>
      <c r="E58" s="205">
        <f t="shared" ref="E58:F59" si="22">SUM(E61,E64)</f>
        <v>5802</v>
      </c>
      <c r="F58" s="205">
        <f t="shared" si="22"/>
        <v>4533</v>
      </c>
      <c r="G58" s="205">
        <f>SUM(G61,G64)</f>
        <v>8644</v>
      </c>
      <c r="H58" s="207">
        <f t="shared" ref="H58:H59" si="23">SUM(B58:G58)</f>
        <v>98851</v>
      </c>
      <c r="I58" s="108" t="s">
        <v>10</v>
      </c>
      <c r="M58" s="190"/>
    </row>
    <row r="59" spans="1:32">
      <c r="A59" s="54" t="s">
        <v>7</v>
      </c>
      <c r="B59" s="207">
        <v>7638</v>
      </c>
      <c r="C59" s="342">
        <v>2152</v>
      </c>
      <c r="D59" s="342">
        <v>52203</v>
      </c>
      <c r="E59" s="205">
        <f t="shared" si="22"/>
        <v>6782</v>
      </c>
      <c r="F59" s="205">
        <f t="shared" si="22"/>
        <v>3914</v>
      </c>
      <c r="G59" s="205">
        <f>SUM(G62,G65)</f>
        <v>7630</v>
      </c>
      <c r="H59" s="207">
        <f t="shared" si="23"/>
        <v>80319</v>
      </c>
      <c r="I59" s="108" t="s">
        <v>11</v>
      </c>
    </row>
    <row r="60" spans="1:32">
      <c r="A60" s="34" t="s">
        <v>4</v>
      </c>
      <c r="B60" s="205" t="s">
        <v>33</v>
      </c>
      <c r="C60" s="205" t="s">
        <v>33</v>
      </c>
      <c r="D60" s="205" t="s">
        <v>32</v>
      </c>
      <c r="E60" s="206">
        <f>SUM(E61:E62)</f>
        <v>12466</v>
      </c>
      <c r="F60" s="206">
        <f>SUM(F61:F62)</f>
        <v>6238</v>
      </c>
      <c r="G60" s="206">
        <f>SUM(G61:G62)</f>
        <v>11903</v>
      </c>
      <c r="H60" s="207" t="s">
        <v>32</v>
      </c>
      <c r="I60" s="15" t="s">
        <v>6</v>
      </c>
    </row>
    <row r="61" spans="1:32">
      <c r="A61" s="53" t="s">
        <v>5</v>
      </c>
      <c r="B61" s="209" t="s">
        <v>33</v>
      </c>
      <c r="C61" s="209" t="s">
        <v>33</v>
      </c>
      <c r="D61" s="209" t="s">
        <v>32</v>
      </c>
      <c r="E61" s="209">
        <v>5762</v>
      </c>
      <c r="F61" s="208">
        <v>3580</v>
      </c>
      <c r="G61" s="209">
        <v>6741</v>
      </c>
      <c r="H61" s="207" t="s">
        <v>32</v>
      </c>
      <c r="I61" s="108" t="s">
        <v>10</v>
      </c>
    </row>
    <row r="62" spans="1:32">
      <c r="A62" s="54" t="s">
        <v>7</v>
      </c>
      <c r="B62" s="209" t="s">
        <v>33</v>
      </c>
      <c r="C62" s="209" t="s">
        <v>33</v>
      </c>
      <c r="D62" s="209" t="s">
        <v>32</v>
      </c>
      <c r="E62" s="209">
        <v>6704</v>
      </c>
      <c r="F62" s="208">
        <v>2658</v>
      </c>
      <c r="G62" s="209">
        <v>5162</v>
      </c>
      <c r="H62" s="207" t="s">
        <v>32</v>
      </c>
      <c r="I62" s="108" t="s">
        <v>11</v>
      </c>
    </row>
    <row r="63" spans="1:32">
      <c r="A63" s="34" t="s">
        <v>8</v>
      </c>
      <c r="B63" s="205" t="s">
        <v>33</v>
      </c>
      <c r="C63" s="205" t="s">
        <v>33</v>
      </c>
      <c r="D63" s="205" t="s">
        <v>32</v>
      </c>
      <c r="E63" s="206">
        <f>SUM(E64:E65)</f>
        <v>118</v>
      </c>
      <c r="F63" s="206">
        <f>SUM(F64:F65)</f>
        <v>2209</v>
      </c>
      <c r="G63" s="206">
        <v>4371</v>
      </c>
      <c r="H63" s="207" t="s">
        <v>32</v>
      </c>
      <c r="I63" s="15" t="s">
        <v>9</v>
      </c>
    </row>
    <row r="64" spans="1:32">
      <c r="A64" s="53" t="s">
        <v>5</v>
      </c>
      <c r="B64" s="209" t="s">
        <v>33</v>
      </c>
      <c r="C64" s="209" t="s">
        <v>33</v>
      </c>
      <c r="D64" s="209" t="s">
        <v>32</v>
      </c>
      <c r="E64" s="209">
        <v>40</v>
      </c>
      <c r="F64" s="208">
        <v>953</v>
      </c>
      <c r="G64" s="209">
        <v>1903</v>
      </c>
      <c r="H64" s="207" t="s">
        <v>32</v>
      </c>
      <c r="I64" s="108" t="s">
        <v>10</v>
      </c>
    </row>
    <row r="65" spans="1:13" ht="15.75" thickBot="1">
      <c r="A65" s="57" t="s">
        <v>7</v>
      </c>
      <c r="B65" s="58" t="s">
        <v>33</v>
      </c>
      <c r="C65" s="58" t="s">
        <v>33</v>
      </c>
      <c r="D65" s="58" t="s">
        <v>32</v>
      </c>
      <c r="E65" s="58">
        <v>78</v>
      </c>
      <c r="F65" s="58">
        <v>1256</v>
      </c>
      <c r="G65" s="58">
        <v>2468</v>
      </c>
      <c r="H65" s="255" t="s">
        <v>32</v>
      </c>
      <c r="I65" s="109" t="s">
        <v>11</v>
      </c>
    </row>
    <row r="66" spans="1:13" ht="18.75" thickTop="1">
      <c r="A66" s="467" t="s">
        <v>483</v>
      </c>
    </row>
    <row r="67" spans="1:13" ht="18">
      <c r="A67" s="467" t="s">
        <v>481</v>
      </c>
    </row>
    <row r="68" spans="1:13" ht="18">
      <c r="A68" s="467" t="s">
        <v>479</v>
      </c>
    </row>
    <row r="73" spans="1:13" s="193" customFormat="1" ht="30" customHeight="1">
      <c r="A73" s="1"/>
      <c r="B73" s="1"/>
      <c r="C73" s="1"/>
      <c r="D73" s="1"/>
      <c r="E73" s="1"/>
      <c r="F73" s="1"/>
      <c r="G73" s="1"/>
      <c r="H73" s="1"/>
      <c r="I73" s="1"/>
      <c r="K73" s="189"/>
      <c r="L73" s="189"/>
      <c r="M73" s="189"/>
    </row>
    <row r="74" spans="1:13" s="193" customFormat="1" ht="30" customHeight="1">
      <c r="A74" s="1"/>
      <c r="B74" s="1"/>
      <c r="C74" s="1"/>
      <c r="D74" s="1"/>
      <c r="E74" s="1"/>
      <c r="F74" s="1"/>
      <c r="G74" s="1"/>
      <c r="H74" s="1"/>
      <c r="I74" s="1"/>
      <c r="K74" s="189"/>
      <c r="L74" s="189"/>
      <c r="M74" s="189"/>
    </row>
    <row r="75" spans="1:13" s="194" customFormat="1" ht="30" customHeight="1">
      <c r="A75" s="192"/>
      <c r="B75" s="192"/>
      <c r="C75" s="192"/>
      <c r="D75" s="192"/>
      <c r="E75" s="192"/>
      <c r="F75" s="192"/>
      <c r="G75" s="192"/>
      <c r="H75" s="192"/>
      <c r="I75" s="192"/>
      <c r="M75" s="190"/>
    </row>
  </sheetData>
  <mergeCells count="4">
    <mergeCell ref="L16:M16"/>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8" orientation="portrait" r:id="rId1"/>
  <rowBreaks count="1" manualBreakCount="1">
    <brk id="91" max="8" man="1"/>
  </rowBreaks>
  <colBreaks count="1" manualBreakCount="1">
    <brk id="9" max="9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8"/>
  <sheetViews>
    <sheetView showGridLines="0" rightToLeft="1" view="pageBreakPreview" zoomScaleNormal="100" zoomScaleSheetLayoutView="100" workbookViewId="0">
      <selection activeCell="H107" sqref="H107"/>
    </sheetView>
  </sheetViews>
  <sheetFormatPr defaultRowHeight="15"/>
  <cols>
    <col min="1" max="1" width="12.7109375" customWidth="1"/>
    <col min="2" max="2" width="9" bestFit="1" customWidth="1"/>
    <col min="3" max="3" width="8" bestFit="1" customWidth="1"/>
    <col min="4" max="4" width="10.5703125" bestFit="1" customWidth="1"/>
    <col min="5" max="6" width="9.7109375" customWidth="1"/>
    <col min="7" max="7" width="9" customWidth="1"/>
    <col min="8" max="8" width="14.85546875" customWidth="1"/>
    <col min="9" max="9" width="13.7109375" style="24" customWidth="1"/>
    <col min="10" max="10" width="9.85546875" hidden="1" customWidth="1"/>
    <col min="11" max="11" width="9.28515625" hidden="1" customWidth="1"/>
    <col min="12" max="12" width="9.5703125" hidden="1" customWidth="1"/>
    <col min="13" max="15" width="9.28515625" hidden="1" customWidth="1"/>
    <col min="16" max="33" width="0" hidden="1" customWidth="1"/>
    <col min="34" max="34" width="10.5703125" bestFit="1" customWidth="1"/>
  </cols>
  <sheetData>
    <row r="1" spans="1:34" s="196" customFormat="1" ht="15.75">
      <c r="A1" s="200" t="s">
        <v>123</v>
      </c>
      <c r="B1" s="200"/>
      <c r="C1" s="200"/>
      <c r="D1" s="200"/>
      <c r="E1" s="200"/>
      <c r="F1" s="200"/>
      <c r="G1" s="200"/>
      <c r="H1" s="200"/>
      <c r="I1" s="200"/>
    </row>
    <row r="2" spans="1:34" s="198" customFormat="1" ht="18" customHeight="1">
      <c r="A2" s="201" t="s">
        <v>162</v>
      </c>
      <c r="B2" s="90"/>
      <c r="C2" s="90"/>
      <c r="D2" s="90"/>
      <c r="E2" s="90"/>
      <c r="F2" s="90"/>
      <c r="G2" s="90"/>
      <c r="H2" s="90"/>
      <c r="I2" s="90"/>
    </row>
    <row r="3" spans="1:34" ht="14.25" customHeight="1">
      <c r="A3" s="10" t="s">
        <v>34</v>
      </c>
      <c r="B3" s="9"/>
      <c r="C3" s="4"/>
      <c r="D3" s="4"/>
      <c r="E3" s="8"/>
      <c r="F3" s="5"/>
      <c r="G3" s="5"/>
      <c r="H3" s="5"/>
      <c r="I3" s="6" t="s">
        <v>35</v>
      </c>
    </row>
    <row r="4" spans="1:34" ht="24" customHeight="1">
      <c r="A4" s="496" t="s">
        <v>14</v>
      </c>
      <c r="B4" s="187" t="s">
        <v>44</v>
      </c>
      <c r="C4" s="187" t="s">
        <v>43</v>
      </c>
      <c r="D4" s="187" t="s">
        <v>42</v>
      </c>
      <c r="E4" s="187" t="s">
        <v>41</v>
      </c>
      <c r="F4" s="187" t="s">
        <v>40</v>
      </c>
      <c r="G4" s="187" t="s">
        <v>39</v>
      </c>
      <c r="H4" s="497" t="s">
        <v>275</v>
      </c>
      <c r="I4" s="495" t="s">
        <v>15</v>
      </c>
    </row>
    <row r="5" spans="1:34" ht="21.75" customHeight="1">
      <c r="A5" s="496"/>
      <c r="B5" s="188" t="s">
        <v>36</v>
      </c>
      <c r="C5" s="188" t="s">
        <v>16</v>
      </c>
      <c r="D5" s="188" t="s">
        <v>37</v>
      </c>
      <c r="E5" s="188" t="s">
        <v>17</v>
      </c>
      <c r="F5" s="188" t="s">
        <v>18</v>
      </c>
      <c r="G5" s="188" t="s">
        <v>19</v>
      </c>
      <c r="H5" s="497"/>
      <c r="I5" s="495"/>
    </row>
    <row r="6" spans="1:34" s="213" customFormat="1" ht="15.75" hidden="1">
      <c r="A6" s="12" t="s">
        <v>235</v>
      </c>
      <c r="B6" s="13"/>
      <c r="C6" s="13"/>
      <c r="D6" s="436"/>
      <c r="E6" s="13"/>
      <c r="F6" s="13"/>
      <c r="G6" s="13"/>
      <c r="H6" s="436"/>
      <c r="I6" s="23" t="s">
        <v>234</v>
      </c>
    </row>
    <row r="7" spans="1:34" hidden="1">
      <c r="A7" s="257" t="s">
        <v>38</v>
      </c>
      <c r="B7" s="330">
        <f>SUM(B17,B27,B37,B47)</f>
        <v>140642</v>
      </c>
      <c r="C7" s="330">
        <f t="shared" ref="C7:G7" si="0">SUM(C17,C27,C37,C47)</f>
        <v>36001</v>
      </c>
      <c r="D7" s="330">
        <f t="shared" si="0"/>
        <v>1695387</v>
      </c>
      <c r="E7" s="330">
        <f t="shared" si="0"/>
        <v>136516</v>
      </c>
      <c r="F7" s="330">
        <f t="shared" si="0"/>
        <v>29697</v>
      </c>
      <c r="G7" s="330">
        <f t="shared" si="0"/>
        <v>67285</v>
      </c>
      <c r="H7" s="441">
        <f>SUM(B7:G7)</f>
        <v>2105528</v>
      </c>
      <c r="I7" s="224" t="s">
        <v>0</v>
      </c>
      <c r="L7" s="2" t="s">
        <v>375</v>
      </c>
      <c r="M7" s="2" t="s">
        <v>405</v>
      </c>
      <c r="N7" s="2" t="s">
        <v>404</v>
      </c>
      <c r="AH7" s="440"/>
    </row>
    <row r="8" spans="1:34" hidden="1">
      <c r="A8" s="53" t="s">
        <v>5</v>
      </c>
      <c r="B8" s="205">
        <f>SUM(B18,B28,B38,B48)</f>
        <v>60380</v>
      </c>
      <c r="C8" s="205">
        <f t="shared" ref="C8:G9" si="1">SUM(C18,C28,C38,C48)</f>
        <v>14187</v>
      </c>
      <c r="D8" s="205">
        <f t="shared" si="1"/>
        <v>897988</v>
      </c>
      <c r="E8" s="205">
        <f t="shared" si="1"/>
        <v>59139</v>
      </c>
      <c r="F8" s="205">
        <f t="shared" si="1"/>
        <v>10729</v>
      </c>
      <c r="G8" s="205">
        <f t="shared" si="1"/>
        <v>23590</v>
      </c>
      <c r="H8" s="207">
        <f>SUM(B8:G8)</f>
        <v>1066013</v>
      </c>
      <c r="I8" s="108" t="s">
        <v>10</v>
      </c>
      <c r="L8" s="2" t="s">
        <v>235</v>
      </c>
      <c r="M8" s="2">
        <v>2.13</v>
      </c>
      <c r="N8">
        <v>11.7</v>
      </c>
      <c r="O8" s="20">
        <v>4</v>
      </c>
    </row>
    <row r="9" spans="1:34" hidden="1">
      <c r="A9" s="54" t="s">
        <v>7</v>
      </c>
      <c r="B9" s="205">
        <f>SUM(B19,B29,B39,B49)</f>
        <v>80262</v>
      </c>
      <c r="C9" s="205">
        <f t="shared" si="1"/>
        <v>21814</v>
      </c>
      <c r="D9" s="205">
        <f t="shared" si="1"/>
        <v>797399</v>
      </c>
      <c r="E9" s="205">
        <f t="shared" si="1"/>
        <v>77377</v>
      </c>
      <c r="F9" s="205">
        <f t="shared" si="1"/>
        <v>18968</v>
      </c>
      <c r="G9" s="205">
        <f t="shared" si="1"/>
        <v>43695</v>
      </c>
      <c r="H9" s="207">
        <f>SUM(B9:G9)</f>
        <v>1039515</v>
      </c>
      <c r="I9" s="108" t="s">
        <v>11</v>
      </c>
      <c r="L9" s="2" t="s">
        <v>339</v>
      </c>
      <c r="M9" s="356">
        <v>2.2000000000000002</v>
      </c>
      <c r="N9">
        <v>-11.4</v>
      </c>
      <c r="O9" s="20">
        <f>((H57-H7)/H7)*100</f>
        <v>4.3647484146494371</v>
      </c>
    </row>
    <row r="10" spans="1:34" hidden="1">
      <c r="A10" s="34" t="s">
        <v>4</v>
      </c>
      <c r="B10" s="205" t="s">
        <v>32</v>
      </c>
      <c r="C10" s="205" t="s">
        <v>32</v>
      </c>
      <c r="D10" s="205" t="s">
        <v>32</v>
      </c>
      <c r="E10" s="205">
        <f>SUM(E20,E30,E40,E50)</f>
        <v>132738</v>
      </c>
      <c r="F10" s="205">
        <f>SUM(F20,F30,F40,F50)</f>
        <v>19094</v>
      </c>
      <c r="G10" s="205">
        <f>SUM(G20,G30,G40,G50)</f>
        <v>55203</v>
      </c>
      <c r="H10" s="207" t="s">
        <v>33</v>
      </c>
      <c r="I10" s="15" t="s">
        <v>6</v>
      </c>
      <c r="L10" s="2" t="s">
        <v>346</v>
      </c>
      <c r="M10" s="356">
        <v>2.2799999999999998</v>
      </c>
      <c r="N10">
        <v>1.5</v>
      </c>
      <c r="O10" s="20">
        <f>((H107-H57)/H57)*100</f>
        <v>3.8656539073617395</v>
      </c>
    </row>
    <row r="11" spans="1:34" hidden="1">
      <c r="A11" s="53" t="s">
        <v>5</v>
      </c>
      <c r="B11" s="209" t="s">
        <v>32</v>
      </c>
      <c r="C11" s="209" t="s">
        <v>32</v>
      </c>
      <c r="D11" s="209" t="s">
        <v>32</v>
      </c>
      <c r="E11" s="209">
        <f t="shared" ref="E11:G15" si="2">SUM(E21,E31,E41,E51)</f>
        <v>56930</v>
      </c>
      <c r="F11" s="209">
        <f t="shared" si="2"/>
        <v>6351</v>
      </c>
      <c r="G11" s="209">
        <f t="shared" si="2"/>
        <v>18748</v>
      </c>
      <c r="H11" s="207" t="s">
        <v>33</v>
      </c>
      <c r="I11" s="108" t="s">
        <v>10</v>
      </c>
      <c r="L11" s="2" t="s">
        <v>372</v>
      </c>
      <c r="M11" s="356">
        <v>2</v>
      </c>
      <c r="N11">
        <v>3.2</v>
      </c>
      <c r="O11" s="20">
        <f>((H157-H107)/H107)*100</f>
        <v>-13.47526741892433</v>
      </c>
    </row>
    <row r="12" spans="1:34" hidden="1">
      <c r="A12" s="54" t="s">
        <v>7</v>
      </c>
      <c r="B12" s="209" t="s">
        <v>32</v>
      </c>
      <c r="C12" s="209" t="s">
        <v>32</v>
      </c>
      <c r="D12" s="209" t="s">
        <v>32</v>
      </c>
      <c r="E12" s="209">
        <f t="shared" ref="E12:F12" si="3">SUM(E22,E32,E42,E52)</f>
        <v>75808</v>
      </c>
      <c r="F12" s="209">
        <f t="shared" si="3"/>
        <v>12743</v>
      </c>
      <c r="G12" s="209">
        <f t="shared" si="2"/>
        <v>36455</v>
      </c>
      <c r="H12" s="207" t="s">
        <v>33</v>
      </c>
      <c r="I12" s="108" t="s">
        <v>11</v>
      </c>
      <c r="L12" s="2" t="s">
        <v>380</v>
      </c>
      <c r="M12" s="2">
        <v>2.21</v>
      </c>
      <c r="N12" s="25">
        <v>4</v>
      </c>
      <c r="O12" s="20">
        <f>((H207-H157)/H157)*100</f>
        <v>17.421554796442003</v>
      </c>
    </row>
    <row r="13" spans="1:34" hidden="1">
      <c r="A13" s="34" t="s">
        <v>8</v>
      </c>
      <c r="B13" s="205" t="s">
        <v>32</v>
      </c>
      <c r="C13" s="205" t="s">
        <v>32</v>
      </c>
      <c r="D13" s="205" t="s">
        <v>32</v>
      </c>
      <c r="E13" s="205">
        <f t="shared" ref="E13:F13" si="4">SUM(E23,E33,E43,E53)</f>
        <v>3778</v>
      </c>
      <c r="F13" s="205">
        <f t="shared" si="4"/>
        <v>10603</v>
      </c>
      <c r="G13" s="205">
        <f t="shared" si="2"/>
        <v>12082</v>
      </c>
      <c r="H13" s="207" t="s">
        <v>33</v>
      </c>
      <c r="I13" s="15" t="s">
        <v>9</v>
      </c>
    </row>
    <row r="14" spans="1:34" hidden="1">
      <c r="A14" s="53" t="s">
        <v>5</v>
      </c>
      <c r="B14" s="209" t="s">
        <v>32</v>
      </c>
      <c r="C14" s="209" t="s">
        <v>32</v>
      </c>
      <c r="D14" s="209" t="s">
        <v>32</v>
      </c>
      <c r="E14" s="209">
        <f t="shared" ref="E14:F14" si="5">SUM(E24,E34,E44,E54)</f>
        <v>2209</v>
      </c>
      <c r="F14" s="209">
        <f t="shared" si="5"/>
        <v>4378</v>
      </c>
      <c r="G14" s="209">
        <f t="shared" si="2"/>
        <v>4842</v>
      </c>
      <c r="H14" s="207" t="s">
        <v>33</v>
      </c>
      <c r="I14" s="108" t="s">
        <v>10</v>
      </c>
    </row>
    <row r="15" spans="1:34" hidden="1">
      <c r="A15" s="54" t="s">
        <v>7</v>
      </c>
      <c r="B15" s="209" t="s">
        <v>32</v>
      </c>
      <c r="C15" s="209" t="s">
        <v>32</v>
      </c>
      <c r="D15" s="209" t="s">
        <v>32</v>
      </c>
      <c r="E15" s="209">
        <f t="shared" ref="E15:F15" si="6">SUM(E25,E35,E45,E55)</f>
        <v>1569</v>
      </c>
      <c r="F15" s="209">
        <f t="shared" si="6"/>
        <v>6225</v>
      </c>
      <c r="G15" s="209">
        <f t="shared" si="2"/>
        <v>7240</v>
      </c>
      <c r="H15" s="207" t="s">
        <v>33</v>
      </c>
      <c r="I15" s="108" t="s">
        <v>11</v>
      </c>
    </row>
    <row r="16" spans="1:34" hidden="1">
      <c r="A16" s="210" t="s">
        <v>24</v>
      </c>
      <c r="B16" s="13"/>
      <c r="C16" s="13"/>
      <c r="D16" s="13"/>
      <c r="E16" s="13"/>
      <c r="F16" s="13"/>
      <c r="G16" s="13"/>
      <c r="H16" s="13"/>
      <c r="I16" s="211" t="s">
        <v>96</v>
      </c>
    </row>
    <row r="17" spans="1:16" hidden="1">
      <c r="A17" s="47" t="s">
        <v>38</v>
      </c>
      <c r="B17" s="205">
        <f>SUM(B18:B19)</f>
        <v>47615</v>
      </c>
      <c r="C17" s="205">
        <f t="shared" ref="C17:G17" si="7">SUM(C18:C19)</f>
        <v>23342</v>
      </c>
      <c r="D17" s="205">
        <f t="shared" si="7"/>
        <v>1323692</v>
      </c>
      <c r="E17" s="205">
        <f t="shared" si="7"/>
        <v>14428</v>
      </c>
      <c r="F17" s="205">
        <f t="shared" si="7"/>
        <v>21129</v>
      </c>
      <c r="G17" s="205">
        <f t="shared" si="7"/>
        <v>38224</v>
      </c>
      <c r="H17" s="207">
        <f>SUM(B17:G17)</f>
        <v>1468430</v>
      </c>
      <c r="I17" s="15" t="s">
        <v>0</v>
      </c>
      <c r="J17" s="2" t="s">
        <v>375</v>
      </c>
      <c r="K17" s="2" t="s">
        <v>48</v>
      </c>
      <c r="L17" s="2" t="s">
        <v>43</v>
      </c>
      <c r="M17" s="2" t="s">
        <v>42</v>
      </c>
      <c r="N17" s="2" t="s">
        <v>49</v>
      </c>
      <c r="O17" s="2" t="s">
        <v>50</v>
      </c>
      <c r="P17" s="2" t="s">
        <v>39</v>
      </c>
    </row>
    <row r="18" spans="1:16" hidden="1">
      <c r="A18" s="53" t="s">
        <v>5</v>
      </c>
      <c r="B18" s="205">
        <v>12869</v>
      </c>
      <c r="C18" s="205">
        <v>8168</v>
      </c>
      <c r="D18" s="205">
        <v>631019</v>
      </c>
      <c r="E18" s="205">
        <f>SUM(E21,E24)</f>
        <v>6754</v>
      </c>
      <c r="F18" s="205">
        <v>5898</v>
      </c>
      <c r="G18" s="205">
        <f>SUM(G21,G24)</f>
        <v>10661</v>
      </c>
      <c r="H18" s="207">
        <f t="shared" ref="H18:H19" si="8">SUM(B18:G18)</f>
        <v>675369</v>
      </c>
      <c r="I18" s="108" t="s">
        <v>10</v>
      </c>
      <c r="J18" s="2" t="s">
        <v>235</v>
      </c>
      <c r="K18" s="20">
        <v>8.6</v>
      </c>
      <c r="L18" s="20">
        <v>-5.0999999999999996</v>
      </c>
      <c r="M18" s="20">
        <v>3.1</v>
      </c>
      <c r="N18" s="20">
        <v>9.1999999999999993</v>
      </c>
      <c r="O18" s="20">
        <v>10.7</v>
      </c>
      <c r="P18" s="20">
        <v>11.9</v>
      </c>
    </row>
    <row r="19" spans="1:16" hidden="1">
      <c r="A19" s="54" t="s">
        <v>7</v>
      </c>
      <c r="B19" s="205">
        <v>34746</v>
      </c>
      <c r="C19" s="205">
        <v>15174</v>
      </c>
      <c r="D19" s="205">
        <v>692673</v>
      </c>
      <c r="E19" s="205">
        <f>SUM(E22,E25)</f>
        <v>7674</v>
      </c>
      <c r="F19" s="205">
        <v>15231</v>
      </c>
      <c r="G19" s="205">
        <f>SUM(G22,G25)</f>
        <v>27563</v>
      </c>
      <c r="H19" s="207">
        <f t="shared" si="8"/>
        <v>793061</v>
      </c>
      <c r="I19" s="108" t="s">
        <v>11</v>
      </c>
      <c r="J19" s="2" t="s">
        <v>339</v>
      </c>
      <c r="K19" s="20">
        <f>((B57-B7)/B7)*100</f>
        <v>-2.8441006242800868E-3</v>
      </c>
      <c r="L19" s="20">
        <f t="shared" ref="L19:P19" si="9">((C57-C7)/C7)*100</f>
        <v>12.966306491486348</v>
      </c>
      <c r="M19" s="20">
        <f t="shared" si="9"/>
        <v>5.9786939501128646</v>
      </c>
      <c r="N19" s="20">
        <f t="shared" si="9"/>
        <v>3.8632834246535208</v>
      </c>
      <c r="O19" s="20">
        <f t="shared" si="9"/>
        <v>0.47479543388221035</v>
      </c>
      <c r="P19" s="20">
        <f t="shared" si="9"/>
        <v>-29.040647989893735</v>
      </c>
    </row>
    <row r="20" spans="1:16" hidden="1">
      <c r="A20" s="34" t="s">
        <v>4</v>
      </c>
      <c r="B20" s="205" t="s">
        <v>33</v>
      </c>
      <c r="C20" s="205" t="s">
        <v>32</v>
      </c>
      <c r="D20" s="205" t="s">
        <v>32</v>
      </c>
      <c r="E20" s="205">
        <f>SUM(E21:E22)</f>
        <v>14253</v>
      </c>
      <c r="F20" s="205">
        <f>SUM(F21:F22)</f>
        <v>13919</v>
      </c>
      <c r="G20" s="205">
        <f>SUM(G21:G22)</f>
        <v>33195</v>
      </c>
      <c r="H20" s="207" t="s">
        <v>33</v>
      </c>
      <c r="I20" s="15" t="s">
        <v>6</v>
      </c>
      <c r="J20" s="2" t="s">
        <v>346</v>
      </c>
      <c r="K20" s="20">
        <f>((B107-B57)/B57)*100</f>
        <v>35.912057907535662</v>
      </c>
      <c r="L20" s="20">
        <f t="shared" ref="L20:P20" si="10">((C107-C57)/C57)*100</f>
        <v>5.0357766357668003</v>
      </c>
      <c r="M20" s="20">
        <f t="shared" si="10"/>
        <v>1.3400870127101783</v>
      </c>
      <c r="N20" s="20">
        <f t="shared" si="10"/>
        <v>-7.8609210804711198</v>
      </c>
      <c r="O20" s="20">
        <f t="shared" si="10"/>
        <v>8.8176151216569476</v>
      </c>
      <c r="P20" s="20">
        <f t="shared" si="10"/>
        <v>35.245575452927007</v>
      </c>
    </row>
    <row r="21" spans="1:16" hidden="1">
      <c r="A21" s="53" t="s">
        <v>5</v>
      </c>
      <c r="B21" s="209" t="s">
        <v>33</v>
      </c>
      <c r="C21" s="209" t="s">
        <v>32</v>
      </c>
      <c r="D21" s="209" t="s">
        <v>32</v>
      </c>
      <c r="E21" s="209">
        <v>6686</v>
      </c>
      <c r="F21" s="209">
        <v>3211</v>
      </c>
      <c r="G21" s="209">
        <v>8813</v>
      </c>
      <c r="H21" s="207" t="s">
        <v>33</v>
      </c>
      <c r="I21" s="108" t="s">
        <v>10</v>
      </c>
      <c r="J21" s="2" t="s">
        <v>372</v>
      </c>
      <c r="K21" s="20"/>
      <c r="L21" s="20">
        <f t="shared" ref="L21:P21" si="11">((C157-C107)/C107)*100</f>
        <v>5.2040171360348335</v>
      </c>
      <c r="M21" s="20">
        <f>((D157-D107)/D107)*100</f>
        <v>-17.015729665695861</v>
      </c>
      <c r="N21" s="20">
        <f t="shared" si="11"/>
        <v>-2.0529071369523284</v>
      </c>
      <c r="O21" s="20">
        <f t="shared" si="11"/>
        <v>7.9799193076472941</v>
      </c>
      <c r="P21" s="20">
        <f t="shared" si="11"/>
        <v>0.2152602480913075</v>
      </c>
    </row>
    <row r="22" spans="1:16" hidden="1">
      <c r="A22" s="54" t="s">
        <v>7</v>
      </c>
      <c r="B22" s="209" t="s">
        <v>33</v>
      </c>
      <c r="C22" s="209" t="s">
        <v>32</v>
      </c>
      <c r="D22" s="209" t="s">
        <v>32</v>
      </c>
      <c r="E22" s="209">
        <v>7567</v>
      </c>
      <c r="F22" s="209">
        <v>10708</v>
      </c>
      <c r="G22" s="209">
        <v>24382</v>
      </c>
      <c r="H22" s="207" t="s">
        <v>33</v>
      </c>
      <c r="I22" s="108" t="s">
        <v>11</v>
      </c>
      <c r="J22" s="2" t="s">
        <v>380</v>
      </c>
      <c r="K22" s="20"/>
      <c r="L22" s="20">
        <f t="shared" ref="L22:O22" si="12">((C207-C157)/C157)*100</f>
        <v>5.0133511348464621</v>
      </c>
      <c r="M22" s="20">
        <f t="shared" si="12"/>
        <v>15.355592322964922</v>
      </c>
      <c r="N22" s="20">
        <f t="shared" si="12"/>
        <v>-3.0321501695815942</v>
      </c>
      <c r="O22" s="20">
        <f t="shared" si="12"/>
        <v>3.5139760410724472</v>
      </c>
      <c r="P22" s="20"/>
    </row>
    <row r="23" spans="1:16" hidden="1">
      <c r="A23" s="34" t="s">
        <v>8</v>
      </c>
      <c r="B23" s="205" t="s">
        <v>33</v>
      </c>
      <c r="C23" s="205" t="s">
        <v>32</v>
      </c>
      <c r="D23" s="205" t="s">
        <v>32</v>
      </c>
      <c r="E23" s="205">
        <f>SUM(E24:E25)</f>
        <v>175</v>
      </c>
      <c r="F23" s="205">
        <v>7210</v>
      </c>
      <c r="G23" s="205">
        <f>SUM(G24:G25)</f>
        <v>5029</v>
      </c>
      <c r="H23" s="207" t="s">
        <v>33</v>
      </c>
      <c r="I23" s="15" t="s">
        <v>9</v>
      </c>
    </row>
    <row r="24" spans="1:16" hidden="1">
      <c r="A24" s="53" t="s">
        <v>5</v>
      </c>
      <c r="B24" s="209" t="s">
        <v>33</v>
      </c>
      <c r="C24" s="209" t="s">
        <v>32</v>
      </c>
      <c r="D24" s="209" t="s">
        <v>32</v>
      </c>
      <c r="E24" s="209">
        <v>68</v>
      </c>
      <c r="F24" s="209">
        <v>2687</v>
      </c>
      <c r="G24" s="209">
        <v>1848</v>
      </c>
      <c r="H24" s="207" t="s">
        <v>33</v>
      </c>
      <c r="I24" s="108" t="s">
        <v>10</v>
      </c>
    </row>
    <row r="25" spans="1:16" hidden="1">
      <c r="A25" s="54" t="s">
        <v>7</v>
      </c>
      <c r="B25" s="209" t="s">
        <v>33</v>
      </c>
      <c r="C25" s="209" t="s">
        <v>32</v>
      </c>
      <c r="D25" s="209" t="s">
        <v>32</v>
      </c>
      <c r="E25" s="209">
        <v>107</v>
      </c>
      <c r="F25" s="209">
        <v>4523</v>
      </c>
      <c r="G25" s="209">
        <v>3181</v>
      </c>
      <c r="H25" s="207" t="s">
        <v>33</v>
      </c>
      <c r="I25" s="108" t="s">
        <v>11</v>
      </c>
    </row>
    <row r="26" spans="1:16" hidden="1">
      <c r="A26" s="210" t="s">
        <v>25</v>
      </c>
      <c r="B26" s="13"/>
      <c r="C26" s="13"/>
      <c r="D26" s="13"/>
      <c r="E26" s="13"/>
      <c r="F26" s="13"/>
      <c r="G26" s="13"/>
      <c r="H26" s="13"/>
      <c r="I26" s="211" t="s">
        <v>161</v>
      </c>
    </row>
    <row r="27" spans="1:16" hidden="1">
      <c r="A27" s="47" t="s">
        <v>38</v>
      </c>
      <c r="B27" s="205">
        <f>SUM(B28:B29)</f>
        <v>91790</v>
      </c>
      <c r="C27" s="205">
        <v>12659</v>
      </c>
      <c r="D27" s="205">
        <f>SUM(D28:D29)</f>
        <v>78798</v>
      </c>
      <c r="E27" s="205">
        <f t="shared" ref="E27:G27" si="13">SUM(E30,E33)</f>
        <v>68350</v>
      </c>
      <c r="F27" s="205">
        <f t="shared" si="13"/>
        <v>6977</v>
      </c>
      <c r="G27" s="205">
        <f t="shared" si="13"/>
        <v>25542</v>
      </c>
      <c r="H27" s="207">
        <f t="shared" ref="H27:H29" si="14">SUM(B27:G27)</f>
        <v>284116</v>
      </c>
      <c r="I27" s="15" t="s">
        <v>0</v>
      </c>
      <c r="L27" s="2"/>
      <c r="N27" s="25"/>
    </row>
    <row r="28" spans="1:16" hidden="1">
      <c r="A28" s="53" t="s">
        <v>5</v>
      </c>
      <c r="B28" s="205">
        <v>46679</v>
      </c>
      <c r="C28" s="205">
        <v>6019</v>
      </c>
      <c r="D28" s="205">
        <v>37866</v>
      </c>
      <c r="E28" s="205">
        <f t="shared" ref="E28:G28" si="15">SUM(E31,E34)</f>
        <v>23474</v>
      </c>
      <c r="F28" s="205">
        <f t="shared" si="15"/>
        <v>3661</v>
      </c>
      <c r="G28" s="205">
        <f t="shared" si="15"/>
        <v>10083</v>
      </c>
      <c r="H28" s="207">
        <f t="shared" si="14"/>
        <v>127782</v>
      </c>
      <c r="I28" s="108" t="s">
        <v>10</v>
      </c>
      <c r="L28" s="2"/>
      <c r="O28" s="25"/>
    </row>
    <row r="29" spans="1:16" hidden="1">
      <c r="A29" s="54" t="s">
        <v>7</v>
      </c>
      <c r="B29" s="205">
        <v>45111</v>
      </c>
      <c r="C29" s="205">
        <v>6640</v>
      </c>
      <c r="D29" s="205">
        <v>40932</v>
      </c>
      <c r="E29" s="205">
        <f t="shared" ref="E29:G29" si="16">SUM(E32,E35)</f>
        <v>44876</v>
      </c>
      <c r="F29" s="205">
        <f t="shared" si="16"/>
        <v>3316</v>
      </c>
      <c r="G29" s="205">
        <f t="shared" si="16"/>
        <v>15459</v>
      </c>
      <c r="H29" s="207">
        <f t="shared" si="14"/>
        <v>156334</v>
      </c>
      <c r="I29" s="108" t="s">
        <v>11</v>
      </c>
    </row>
    <row r="30" spans="1:16" hidden="1">
      <c r="A30" s="34" t="s">
        <v>4</v>
      </c>
      <c r="B30" s="205" t="s">
        <v>33</v>
      </c>
      <c r="C30" s="205" t="s">
        <v>32</v>
      </c>
      <c r="D30" s="205" t="s">
        <v>32</v>
      </c>
      <c r="E30" s="205">
        <f>SUM(E31:E32)</f>
        <v>64962</v>
      </c>
      <c r="F30" s="205">
        <f>SUM(F31:F32)</f>
        <v>3584</v>
      </c>
      <c r="G30" s="205">
        <f>SUM(G31:G32)</f>
        <v>18489</v>
      </c>
      <c r="H30" s="207" t="s">
        <v>33</v>
      </c>
      <c r="I30" s="15" t="s">
        <v>6</v>
      </c>
    </row>
    <row r="31" spans="1:16" hidden="1">
      <c r="A31" s="53" t="s">
        <v>5</v>
      </c>
      <c r="B31" s="209" t="s">
        <v>33</v>
      </c>
      <c r="C31" s="209" t="s">
        <v>32</v>
      </c>
      <c r="D31" s="209" t="s">
        <v>32</v>
      </c>
      <c r="E31" s="209">
        <v>21484</v>
      </c>
      <c r="F31" s="209">
        <v>1970</v>
      </c>
      <c r="G31" s="209">
        <v>7089</v>
      </c>
      <c r="H31" s="207" t="s">
        <v>33</v>
      </c>
      <c r="I31" s="108" t="s">
        <v>10</v>
      </c>
    </row>
    <row r="32" spans="1:16" hidden="1">
      <c r="A32" s="54" t="s">
        <v>7</v>
      </c>
      <c r="B32" s="209" t="s">
        <v>33</v>
      </c>
      <c r="C32" s="209" t="s">
        <v>32</v>
      </c>
      <c r="D32" s="209" t="s">
        <v>32</v>
      </c>
      <c r="E32" s="209">
        <v>43478</v>
      </c>
      <c r="F32" s="209">
        <v>1614</v>
      </c>
      <c r="G32" s="209">
        <v>11400</v>
      </c>
      <c r="H32" s="207" t="s">
        <v>33</v>
      </c>
      <c r="I32" s="108" t="s">
        <v>11</v>
      </c>
    </row>
    <row r="33" spans="1:15" hidden="1">
      <c r="A33" s="34" t="s">
        <v>8</v>
      </c>
      <c r="B33" s="205" t="s">
        <v>33</v>
      </c>
      <c r="C33" s="205" t="s">
        <v>32</v>
      </c>
      <c r="D33" s="205" t="s">
        <v>32</v>
      </c>
      <c r="E33" s="205">
        <f>SUM(E34:E35)</f>
        <v>3388</v>
      </c>
      <c r="F33" s="205">
        <f>SUM(F34:F35)</f>
        <v>3393</v>
      </c>
      <c r="G33" s="205">
        <f>SUM(G34:G35)</f>
        <v>7053</v>
      </c>
      <c r="H33" s="207" t="s">
        <v>33</v>
      </c>
      <c r="I33" s="15" t="s">
        <v>9</v>
      </c>
    </row>
    <row r="34" spans="1:15" hidden="1">
      <c r="A34" s="53" t="s">
        <v>5</v>
      </c>
      <c r="B34" s="209" t="s">
        <v>33</v>
      </c>
      <c r="C34" s="209" t="s">
        <v>32</v>
      </c>
      <c r="D34" s="209" t="s">
        <v>32</v>
      </c>
      <c r="E34" s="209">
        <v>1990</v>
      </c>
      <c r="F34" s="209">
        <v>1691</v>
      </c>
      <c r="G34" s="209">
        <v>2994</v>
      </c>
      <c r="H34" s="207" t="s">
        <v>33</v>
      </c>
      <c r="I34" s="108" t="s">
        <v>10</v>
      </c>
    </row>
    <row r="35" spans="1:15" hidden="1">
      <c r="A35" s="54" t="s">
        <v>7</v>
      </c>
      <c r="B35" s="209" t="s">
        <v>33</v>
      </c>
      <c r="C35" s="209" t="s">
        <v>32</v>
      </c>
      <c r="D35" s="209" t="s">
        <v>32</v>
      </c>
      <c r="E35" s="209">
        <v>1398</v>
      </c>
      <c r="F35" s="209">
        <v>1702</v>
      </c>
      <c r="G35" s="209">
        <v>4059</v>
      </c>
      <c r="H35" s="207" t="s">
        <v>33</v>
      </c>
      <c r="I35" s="108" t="s">
        <v>11</v>
      </c>
    </row>
    <row r="36" spans="1:15" hidden="1">
      <c r="A36" s="210" t="s">
        <v>26</v>
      </c>
      <c r="B36" s="144"/>
      <c r="C36" s="144"/>
      <c r="D36" s="144"/>
      <c r="E36" s="144"/>
      <c r="F36" s="144"/>
      <c r="G36" s="144"/>
      <c r="H36" s="145"/>
      <c r="I36" s="211" t="s">
        <v>163</v>
      </c>
    </row>
    <row r="37" spans="1:15" hidden="1">
      <c r="A37" s="47" t="s">
        <v>38</v>
      </c>
      <c r="B37" s="205">
        <f>SUM(B38:B39)</f>
        <v>1237</v>
      </c>
      <c r="C37" s="205" t="s">
        <v>32</v>
      </c>
      <c r="D37" s="205">
        <f>SUM(D38:D39)</f>
        <v>183532</v>
      </c>
      <c r="E37" s="205">
        <f>SUM(E40,E43)</f>
        <v>6872</v>
      </c>
      <c r="F37" s="205">
        <f>SUM(F38:F39)</f>
        <v>1591</v>
      </c>
      <c r="G37" s="205">
        <v>3519</v>
      </c>
      <c r="H37" s="207">
        <f>SUM(B37:G37)</f>
        <v>196751</v>
      </c>
      <c r="I37" s="15" t="s">
        <v>0</v>
      </c>
    </row>
    <row r="38" spans="1:15" hidden="1">
      <c r="A38" s="53" t="s">
        <v>5</v>
      </c>
      <c r="B38" s="205">
        <v>832</v>
      </c>
      <c r="C38" s="205" t="s">
        <v>32</v>
      </c>
      <c r="D38" s="205">
        <v>135508</v>
      </c>
      <c r="E38" s="205">
        <f>SUM(E41,E44)</f>
        <v>4174</v>
      </c>
      <c r="F38" s="205">
        <v>1170</v>
      </c>
      <c r="G38" s="206">
        <v>2846</v>
      </c>
      <c r="H38" s="207" t="s">
        <v>33</v>
      </c>
      <c r="I38" s="108" t="s">
        <v>10</v>
      </c>
    </row>
    <row r="39" spans="1:15" hidden="1">
      <c r="A39" s="54" t="s">
        <v>7</v>
      </c>
      <c r="B39" s="205">
        <v>405</v>
      </c>
      <c r="C39" s="205" t="s">
        <v>32</v>
      </c>
      <c r="D39" s="205">
        <v>48024</v>
      </c>
      <c r="E39" s="205">
        <f>SUM(E42,E45)</f>
        <v>2698</v>
      </c>
      <c r="F39" s="205">
        <v>421</v>
      </c>
      <c r="G39" s="206">
        <v>673</v>
      </c>
      <c r="H39" s="207" t="s">
        <v>33</v>
      </c>
      <c r="I39" s="108" t="s">
        <v>11</v>
      </c>
      <c r="K39" s="2"/>
      <c r="M39" s="25"/>
    </row>
    <row r="40" spans="1:15" hidden="1">
      <c r="A40" s="34" t="s">
        <v>4</v>
      </c>
      <c r="B40" s="205" t="s">
        <v>33</v>
      </c>
      <c r="C40" s="205" t="s">
        <v>32</v>
      </c>
      <c r="D40" s="205">
        <v>183532</v>
      </c>
      <c r="E40" s="205">
        <f>SUM(E41:E42)</f>
        <v>6872</v>
      </c>
      <c r="F40" s="205">
        <v>1591</v>
      </c>
      <c r="G40" s="205">
        <v>3519</v>
      </c>
      <c r="H40" s="207" t="s">
        <v>33</v>
      </c>
      <c r="I40" s="15" t="s">
        <v>6</v>
      </c>
      <c r="K40" s="2"/>
      <c r="L40" s="25"/>
      <c r="N40" s="25"/>
      <c r="O40" s="25"/>
    </row>
    <row r="41" spans="1:15" hidden="1">
      <c r="A41" s="53" t="s">
        <v>5</v>
      </c>
      <c r="B41" s="209" t="s">
        <v>33</v>
      </c>
      <c r="C41" s="209" t="s">
        <v>32</v>
      </c>
      <c r="D41" s="209">
        <v>135508</v>
      </c>
      <c r="E41" s="209">
        <v>4174</v>
      </c>
      <c r="F41" s="209">
        <v>1170</v>
      </c>
      <c r="G41" s="209">
        <v>2846</v>
      </c>
      <c r="H41" s="207" t="s">
        <v>33</v>
      </c>
      <c r="I41" s="108" t="s">
        <v>10</v>
      </c>
    </row>
    <row r="42" spans="1:15" hidden="1">
      <c r="A42" s="54" t="s">
        <v>7</v>
      </c>
      <c r="B42" s="209" t="s">
        <v>33</v>
      </c>
      <c r="C42" s="209" t="s">
        <v>32</v>
      </c>
      <c r="D42" s="209">
        <v>48024</v>
      </c>
      <c r="E42" s="209">
        <v>2698</v>
      </c>
      <c r="F42" s="209">
        <v>421</v>
      </c>
      <c r="G42" s="209">
        <v>673</v>
      </c>
      <c r="H42" s="207" t="s">
        <v>33</v>
      </c>
      <c r="I42" s="108" t="s">
        <v>11</v>
      </c>
    </row>
    <row r="43" spans="1:15" hidden="1">
      <c r="A43" s="34" t="s">
        <v>8</v>
      </c>
      <c r="B43" s="205" t="s">
        <v>33</v>
      </c>
      <c r="C43" s="205" t="s">
        <v>32</v>
      </c>
      <c r="D43" s="207" t="s">
        <v>46</v>
      </c>
      <c r="E43" s="207" t="s">
        <v>46</v>
      </c>
      <c r="F43" s="207" t="s">
        <v>46</v>
      </c>
      <c r="G43" s="207" t="s">
        <v>46</v>
      </c>
      <c r="H43" s="207" t="s">
        <v>32</v>
      </c>
      <c r="I43" s="15" t="s">
        <v>9</v>
      </c>
    </row>
    <row r="44" spans="1:15" hidden="1">
      <c r="A44" s="53" t="s">
        <v>5</v>
      </c>
      <c r="B44" s="209" t="s">
        <v>33</v>
      </c>
      <c r="C44" s="209" t="s">
        <v>32</v>
      </c>
      <c r="D44" s="212" t="s">
        <v>46</v>
      </c>
      <c r="E44" s="212" t="s">
        <v>46</v>
      </c>
      <c r="F44" s="212" t="s">
        <v>46</v>
      </c>
      <c r="G44" s="212" t="s">
        <v>46</v>
      </c>
      <c r="H44" s="207" t="s">
        <v>32</v>
      </c>
      <c r="I44" s="108" t="s">
        <v>10</v>
      </c>
    </row>
    <row r="45" spans="1:15" hidden="1">
      <c r="A45" s="54" t="s">
        <v>7</v>
      </c>
      <c r="B45" s="209" t="s">
        <v>33</v>
      </c>
      <c r="C45" s="209" t="s">
        <v>32</v>
      </c>
      <c r="D45" s="212" t="s">
        <v>46</v>
      </c>
      <c r="E45" s="212" t="s">
        <v>46</v>
      </c>
      <c r="F45" s="212" t="s">
        <v>46</v>
      </c>
      <c r="G45" s="212" t="s">
        <v>46</v>
      </c>
      <c r="H45" s="207" t="s">
        <v>32</v>
      </c>
      <c r="I45" s="108" t="s">
        <v>11</v>
      </c>
    </row>
    <row r="46" spans="1:15" hidden="1">
      <c r="A46" s="210" t="s">
        <v>22</v>
      </c>
      <c r="B46" s="144"/>
      <c r="C46" s="144"/>
      <c r="D46" s="144"/>
      <c r="E46" s="144"/>
      <c r="F46" s="144"/>
      <c r="G46" s="144"/>
      <c r="H46" s="145"/>
      <c r="I46" s="211" t="s">
        <v>23</v>
      </c>
    </row>
    <row r="47" spans="1:15" hidden="1">
      <c r="A47" s="34" t="s">
        <v>38</v>
      </c>
      <c r="B47" s="205">
        <v>0</v>
      </c>
      <c r="C47" s="205">
        <v>0</v>
      </c>
      <c r="D47" s="205">
        <f>SUM(D48:D49)</f>
        <v>109365</v>
      </c>
      <c r="E47" s="205">
        <f>SUM(E50,E53)</f>
        <v>46866</v>
      </c>
      <c r="F47" s="209">
        <v>0</v>
      </c>
      <c r="G47" s="209">
        <v>0</v>
      </c>
      <c r="H47" s="207">
        <f>SUM(B47:G47)</f>
        <v>156231</v>
      </c>
      <c r="I47" s="15" t="s">
        <v>0</v>
      </c>
    </row>
    <row r="48" spans="1:15" hidden="1">
      <c r="A48" s="53" t="s">
        <v>5</v>
      </c>
      <c r="B48" s="205">
        <v>0</v>
      </c>
      <c r="C48" s="205">
        <v>0</v>
      </c>
      <c r="D48" s="205">
        <v>93595</v>
      </c>
      <c r="E48" s="205">
        <f>SUM(E51,E54)</f>
        <v>24737</v>
      </c>
      <c r="F48" s="209">
        <v>0</v>
      </c>
      <c r="G48" s="209">
        <v>0</v>
      </c>
      <c r="H48" s="207">
        <f t="shared" ref="H48:H49" si="17">SUM(B48:G48)</f>
        <v>118332</v>
      </c>
      <c r="I48" s="108" t="s">
        <v>10</v>
      </c>
    </row>
    <row r="49" spans="1:9" hidden="1">
      <c r="A49" s="54" t="s">
        <v>7</v>
      </c>
      <c r="B49" s="205">
        <v>0</v>
      </c>
      <c r="C49" s="205">
        <v>0</v>
      </c>
      <c r="D49" s="205">
        <v>15770</v>
      </c>
      <c r="E49" s="205">
        <f>SUM(E52,E55)</f>
        <v>22129</v>
      </c>
      <c r="F49" s="205">
        <v>0</v>
      </c>
      <c r="G49" s="209">
        <v>0</v>
      </c>
      <c r="H49" s="207">
        <f t="shared" si="17"/>
        <v>37899</v>
      </c>
      <c r="I49" s="108" t="s">
        <v>11</v>
      </c>
    </row>
    <row r="50" spans="1:9" hidden="1">
      <c r="A50" s="34" t="s">
        <v>4</v>
      </c>
      <c r="B50" s="205">
        <v>0</v>
      </c>
      <c r="C50" s="205">
        <v>0</v>
      </c>
      <c r="D50" s="205" t="s">
        <v>32</v>
      </c>
      <c r="E50" s="205">
        <f>SUM(E51:E52)</f>
        <v>46651</v>
      </c>
      <c r="F50" s="209">
        <v>0</v>
      </c>
      <c r="G50" s="209">
        <v>0</v>
      </c>
      <c r="H50" s="207" t="s">
        <v>33</v>
      </c>
      <c r="I50" s="15" t="s">
        <v>6</v>
      </c>
    </row>
    <row r="51" spans="1:9" hidden="1">
      <c r="A51" s="53" t="s">
        <v>5</v>
      </c>
      <c r="B51" s="209">
        <v>0</v>
      </c>
      <c r="C51" s="209">
        <v>0</v>
      </c>
      <c r="D51" s="209" t="s">
        <v>32</v>
      </c>
      <c r="E51" s="209">
        <v>24586</v>
      </c>
      <c r="F51" s="209">
        <v>0</v>
      </c>
      <c r="G51" s="209">
        <v>0</v>
      </c>
      <c r="H51" s="207" t="s">
        <v>33</v>
      </c>
      <c r="I51" s="108" t="s">
        <v>10</v>
      </c>
    </row>
    <row r="52" spans="1:9" hidden="1">
      <c r="A52" s="54" t="s">
        <v>7</v>
      </c>
      <c r="B52" s="209">
        <v>0</v>
      </c>
      <c r="C52" s="209">
        <v>0</v>
      </c>
      <c r="D52" s="209" t="s">
        <v>32</v>
      </c>
      <c r="E52" s="209">
        <v>22065</v>
      </c>
      <c r="F52" s="209">
        <v>0</v>
      </c>
      <c r="G52" s="209">
        <v>0</v>
      </c>
      <c r="H52" s="207" t="s">
        <v>33</v>
      </c>
      <c r="I52" s="108" t="s">
        <v>11</v>
      </c>
    </row>
    <row r="53" spans="1:9" hidden="1">
      <c r="A53" s="34" t="s">
        <v>8</v>
      </c>
      <c r="B53" s="205">
        <v>0</v>
      </c>
      <c r="C53" s="205">
        <v>0</v>
      </c>
      <c r="D53" s="205" t="s">
        <v>32</v>
      </c>
      <c r="E53" s="205">
        <f>SUM(E54:E55)</f>
        <v>215</v>
      </c>
      <c r="F53" s="209">
        <v>0</v>
      </c>
      <c r="G53" s="209">
        <v>0</v>
      </c>
      <c r="H53" s="207" t="s">
        <v>33</v>
      </c>
      <c r="I53" s="15" t="s">
        <v>9</v>
      </c>
    </row>
    <row r="54" spans="1:9" hidden="1">
      <c r="A54" s="53" t="s">
        <v>5</v>
      </c>
      <c r="B54" s="209">
        <v>0</v>
      </c>
      <c r="C54" s="209">
        <v>0</v>
      </c>
      <c r="D54" s="209" t="s">
        <v>32</v>
      </c>
      <c r="E54" s="209">
        <v>151</v>
      </c>
      <c r="F54" s="209">
        <v>0</v>
      </c>
      <c r="G54" s="209">
        <v>0</v>
      </c>
      <c r="H54" s="207" t="s">
        <v>33</v>
      </c>
      <c r="I54" s="108" t="s">
        <v>10</v>
      </c>
    </row>
    <row r="55" spans="1:9" hidden="1">
      <c r="A55" s="54" t="s">
        <v>7</v>
      </c>
      <c r="B55" s="209">
        <v>0</v>
      </c>
      <c r="C55" s="209">
        <v>0</v>
      </c>
      <c r="D55" s="212" t="s">
        <v>32</v>
      </c>
      <c r="E55" s="212">
        <v>64</v>
      </c>
      <c r="F55" s="212">
        <v>0</v>
      </c>
      <c r="G55" s="212">
        <v>0</v>
      </c>
      <c r="H55" s="207" t="s">
        <v>32</v>
      </c>
      <c r="I55" s="108" t="s">
        <v>11</v>
      </c>
    </row>
    <row r="56" spans="1:9" s="213" customFormat="1" ht="15.75">
      <c r="A56" s="12" t="s">
        <v>339</v>
      </c>
      <c r="B56" s="31"/>
      <c r="C56" s="31"/>
      <c r="D56" s="32"/>
      <c r="E56" s="31"/>
      <c r="F56" s="31"/>
      <c r="G56" s="31"/>
      <c r="H56" s="31"/>
      <c r="I56" s="23" t="s">
        <v>340</v>
      </c>
    </row>
    <row r="57" spans="1:9">
      <c r="A57" s="257" t="s">
        <v>38</v>
      </c>
      <c r="B57" s="258">
        <f>SUM(B67,B77,B87)</f>
        <v>140638</v>
      </c>
      <c r="C57" s="258">
        <f>SUM(C67,C77,C87,C97)</f>
        <v>40669</v>
      </c>
      <c r="D57" s="258">
        <f>SUM(D67,D77,D87,D97)</f>
        <v>1796749</v>
      </c>
      <c r="E57" s="258">
        <f>SUM(E67,E77,E87,E97)</f>
        <v>141790</v>
      </c>
      <c r="F57" s="258">
        <f t="shared" ref="F57:F62" si="18">F67+F77+F87</f>
        <v>29838</v>
      </c>
      <c r="G57" s="258">
        <f>SUM(G67,G77,G87)</f>
        <v>47745</v>
      </c>
      <c r="H57" s="148">
        <f>SUM(B57:G57)</f>
        <v>2197429</v>
      </c>
      <c r="I57" s="224" t="s">
        <v>0</v>
      </c>
    </row>
    <row r="58" spans="1:9">
      <c r="A58" s="53" t="s">
        <v>5</v>
      </c>
      <c r="B58" s="205">
        <f>SUM(B68,B78,B88)</f>
        <v>59040</v>
      </c>
      <c r="C58" s="205">
        <f>SUM(C68,C78,C88)</f>
        <v>16526</v>
      </c>
      <c r="D58" s="205">
        <f>SUM(D68,D78,D88,D98)</f>
        <v>955868</v>
      </c>
      <c r="E58" s="205">
        <f>SUM(E68,E78,E88,E98)</f>
        <v>60004</v>
      </c>
      <c r="F58" s="205">
        <f t="shared" si="18"/>
        <v>10076</v>
      </c>
      <c r="G58" s="205">
        <f>SUM(G68,G78,G88)</f>
        <v>16360</v>
      </c>
      <c r="H58" s="148">
        <f t="shared" ref="H58:H59" si="19">SUM(B58:G58)</f>
        <v>1117874</v>
      </c>
      <c r="I58" s="108" t="s">
        <v>10</v>
      </c>
    </row>
    <row r="59" spans="1:9">
      <c r="A59" s="54" t="s">
        <v>7</v>
      </c>
      <c r="B59" s="205">
        <f>SUM(B69,B79,B89)</f>
        <v>81598</v>
      </c>
      <c r="C59" s="205">
        <f>SUM(C69,C79,C89)</f>
        <v>24143</v>
      </c>
      <c r="D59" s="205">
        <f>SUM(D69,D79,D89,D99)</f>
        <v>840881</v>
      </c>
      <c r="E59" s="205">
        <f t="shared" ref="E59:E65" si="20">SUM(E69,E79,E89,E99)</f>
        <v>81786</v>
      </c>
      <c r="F59" s="205">
        <f t="shared" si="18"/>
        <v>19762</v>
      </c>
      <c r="G59" s="205">
        <f>SUM(G69,G79,G89)</f>
        <v>31385</v>
      </c>
      <c r="H59" s="148">
        <f t="shared" si="19"/>
        <v>1079555</v>
      </c>
      <c r="I59" s="108" t="s">
        <v>11</v>
      </c>
    </row>
    <row r="60" spans="1:9">
      <c r="A60" s="34" t="s">
        <v>4</v>
      </c>
      <c r="B60" s="205" t="s">
        <v>32</v>
      </c>
      <c r="C60" s="205"/>
      <c r="D60" s="205"/>
      <c r="E60" s="205">
        <f t="shared" si="20"/>
        <v>137775</v>
      </c>
      <c r="F60" s="205">
        <f t="shared" si="18"/>
        <v>18962</v>
      </c>
      <c r="G60" s="205">
        <f t="shared" ref="G60:G65" si="21">SUM(G70,G80,G90)</f>
        <v>42627</v>
      </c>
      <c r="H60" s="207" t="s">
        <v>33</v>
      </c>
      <c r="I60" s="15" t="s">
        <v>6</v>
      </c>
    </row>
    <row r="61" spans="1:9">
      <c r="A61" s="53" t="s">
        <v>5</v>
      </c>
      <c r="B61" s="209" t="s">
        <v>32</v>
      </c>
      <c r="C61" s="209" t="s">
        <v>32</v>
      </c>
      <c r="D61" s="209" t="s">
        <v>32</v>
      </c>
      <c r="E61" s="209">
        <f t="shared" si="20"/>
        <v>57720</v>
      </c>
      <c r="F61" s="209">
        <f t="shared" si="18"/>
        <v>5667</v>
      </c>
      <c r="G61" s="205">
        <f t="shared" si="21"/>
        <v>14493</v>
      </c>
      <c r="H61" s="207" t="s">
        <v>33</v>
      </c>
      <c r="I61" s="108" t="s">
        <v>10</v>
      </c>
    </row>
    <row r="62" spans="1:9">
      <c r="A62" s="54" t="s">
        <v>7</v>
      </c>
      <c r="B62" s="209" t="s">
        <v>32</v>
      </c>
      <c r="C62" s="209" t="s">
        <v>32</v>
      </c>
      <c r="D62" s="209" t="s">
        <v>32</v>
      </c>
      <c r="E62" s="209">
        <f t="shared" si="20"/>
        <v>80055</v>
      </c>
      <c r="F62" s="209">
        <f t="shared" si="18"/>
        <v>13295</v>
      </c>
      <c r="G62" s="205">
        <f t="shared" si="21"/>
        <v>28134</v>
      </c>
      <c r="H62" s="207" t="s">
        <v>33</v>
      </c>
      <c r="I62" s="108" t="s">
        <v>11</v>
      </c>
    </row>
    <row r="63" spans="1:9">
      <c r="A63" s="34" t="s">
        <v>8</v>
      </c>
      <c r="B63" s="205" t="s">
        <v>32</v>
      </c>
      <c r="C63" s="205" t="s">
        <v>32</v>
      </c>
      <c r="D63" s="205" t="s">
        <v>32</v>
      </c>
      <c r="E63" s="205">
        <f t="shared" si="20"/>
        <v>4015</v>
      </c>
      <c r="F63" s="205">
        <f t="shared" ref="F63:F65" si="22">F73+F83</f>
        <v>10876</v>
      </c>
      <c r="G63" s="205">
        <f t="shared" si="21"/>
        <v>5118</v>
      </c>
      <c r="H63" s="207" t="s">
        <v>33</v>
      </c>
      <c r="I63" s="15" t="s">
        <v>9</v>
      </c>
    </row>
    <row r="64" spans="1:9">
      <c r="A64" s="53" t="s">
        <v>5</v>
      </c>
      <c r="B64" s="209" t="s">
        <v>32</v>
      </c>
      <c r="C64" s="209" t="s">
        <v>32</v>
      </c>
      <c r="D64" s="209" t="s">
        <v>32</v>
      </c>
      <c r="E64" s="209">
        <f t="shared" si="20"/>
        <v>2284</v>
      </c>
      <c r="F64" s="209">
        <f t="shared" si="22"/>
        <v>4409</v>
      </c>
      <c r="G64" s="205">
        <f t="shared" si="21"/>
        <v>1867</v>
      </c>
      <c r="H64" s="207" t="s">
        <v>33</v>
      </c>
      <c r="I64" s="108" t="s">
        <v>10</v>
      </c>
    </row>
    <row r="65" spans="1:15">
      <c r="A65" s="54" t="s">
        <v>7</v>
      </c>
      <c r="B65" s="209" t="s">
        <v>32</v>
      </c>
      <c r="C65" s="209" t="s">
        <v>32</v>
      </c>
      <c r="D65" s="209" t="s">
        <v>32</v>
      </c>
      <c r="E65" s="209">
        <f t="shared" si="20"/>
        <v>1731</v>
      </c>
      <c r="F65" s="209">
        <f t="shared" si="22"/>
        <v>6467</v>
      </c>
      <c r="G65" s="205">
        <f t="shared" si="21"/>
        <v>3251</v>
      </c>
      <c r="H65" s="207" t="s">
        <v>33</v>
      </c>
      <c r="I65" s="108" t="s">
        <v>11</v>
      </c>
    </row>
    <row r="66" spans="1:15">
      <c r="A66" s="210" t="s">
        <v>24</v>
      </c>
      <c r="B66" s="144"/>
      <c r="C66" s="144"/>
      <c r="D66" s="144"/>
      <c r="E66" s="144"/>
      <c r="F66" s="144"/>
      <c r="G66" s="144"/>
      <c r="H66" s="145"/>
      <c r="I66" s="211" t="s">
        <v>96</v>
      </c>
    </row>
    <row r="67" spans="1:15">
      <c r="A67" s="47" t="s">
        <v>38</v>
      </c>
      <c r="B67" s="205">
        <f>SUM(B70,B73)</f>
        <v>46414</v>
      </c>
      <c r="C67" s="205">
        <v>27417</v>
      </c>
      <c r="D67" s="205">
        <f>SUM(D68:D69)</f>
        <v>1400272</v>
      </c>
      <c r="E67" s="205">
        <f>SUM(E70,E73)</f>
        <v>14215</v>
      </c>
      <c r="F67" s="205">
        <v>21917</v>
      </c>
      <c r="G67" s="205">
        <f>SUM(G68:G69)</f>
        <v>35910</v>
      </c>
      <c r="H67" s="207">
        <f>SUM(B67:G67)</f>
        <v>1546145</v>
      </c>
      <c r="I67" s="15" t="s">
        <v>0</v>
      </c>
    </row>
    <row r="68" spans="1:15">
      <c r="A68" s="53" t="s">
        <v>5</v>
      </c>
      <c r="B68" s="205">
        <f t="shared" ref="B68:B69" si="23">SUM(B71,B74)</f>
        <v>12179</v>
      </c>
      <c r="C68" s="205">
        <v>10052</v>
      </c>
      <c r="D68" s="205">
        <v>670415</v>
      </c>
      <c r="E68" s="205">
        <f t="shared" ref="E68:E69" si="24">SUM(E71,E74)</f>
        <v>6423</v>
      </c>
      <c r="F68" s="205">
        <v>5777</v>
      </c>
      <c r="G68" s="205">
        <f>SUM(G71,G74)</f>
        <v>9525</v>
      </c>
      <c r="H68" s="207">
        <f t="shared" ref="H68:H69" si="25">SUM(B68:G68)</f>
        <v>714371</v>
      </c>
      <c r="I68" s="108" t="s">
        <v>10</v>
      </c>
    </row>
    <row r="69" spans="1:15">
      <c r="A69" s="54" t="s">
        <v>7</v>
      </c>
      <c r="B69" s="205">
        <f t="shared" si="23"/>
        <v>34235</v>
      </c>
      <c r="C69" s="205">
        <v>17365</v>
      </c>
      <c r="D69" s="205">
        <v>729857</v>
      </c>
      <c r="E69" s="205">
        <f t="shared" si="24"/>
        <v>7792</v>
      </c>
      <c r="F69" s="205">
        <v>16140</v>
      </c>
      <c r="G69" s="205">
        <f>SUM(G72,G75)</f>
        <v>26385</v>
      </c>
      <c r="H69" s="207">
        <f t="shared" si="25"/>
        <v>831774</v>
      </c>
      <c r="I69" s="108" t="s">
        <v>11</v>
      </c>
      <c r="K69" s="2"/>
      <c r="M69" s="25"/>
    </row>
    <row r="70" spans="1:15">
      <c r="A70" s="34" t="s">
        <v>4</v>
      </c>
      <c r="B70" s="205">
        <f>SUM(B71:B72)</f>
        <v>42052</v>
      </c>
      <c r="C70" s="205" t="s">
        <v>32</v>
      </c>
      <c r="D70" s="205" t="s">
        <v>32</v>
      </c>
      <c r="E70" s="205">
        <f>SUM(E71:E72)</f>
        <v>14023</v>
      </c>
      <c r="F70" s="205">
        <f>SUM(F71:F72)</f>
        <v>14436</v>
      </c>
      <c r="G70" s="205">
        <f>SUM(G71:G72)</f>
        <v>31097</v>
      </c>
      <c r="H70" s="207"/>
      <c r="I70" s="15" t="s">
        <v>6</v>
      </c>
      <c r="K70" s="2"/>
      <c r="L70" s="25"/>
      <c r="N70" s="25"/>
      <c r="O70" s="25"/>
    </row>
    <row r="71" spans="1:15">
      <c r="A71" s="53" t="s">
        <v>5</v>
      </c>
      <c r="B71" s="209">
        <v>10667</v>
      </c>
      <c r="C71" s="209" t="s">
        <v>32</v>
      </c>
      <c r="D71" s="209" t="s">
        <v>32</v>
      </c>
      <c r="E71" s="209">
        <v>6359</v>
      </c>
      <c r="F71" s="209">
        <v>3081</v>
      </c>
      <c r="G71" s="209">
        <v>7854</v>
      </c>
      <c r="H71" s="207"/>
      <c r="I71" s="108" t="s">
        <v>10</v>
      </c>
    </row>
    <row r="72" spans="1:15">
      <c r="A72" s="54" t="s">
        <v>7</v>
      </c>
      <c r="B72" s="209">
        <v>31385</v>
      </c>
      <c r="C72" s="209" t="s">
        <v>32</v>
      </c>
      <c r="D72" s="209" t="s">
        <v>32</v>
      </c>
      <c r="E72" s="209">
        <v>7664</v>
      </c>
      <c r="F72" s="209">
        <v>11355</v>
      </c>
      <c r="G72" s="209">
        <v>23243</v>
      </c>
      <c r="H72" s="207"/>
      <c r="I72" s="108" t="s">
        <v>11</v>
      </c>
    </row>
    <row r="73" spans="1:15">
      <c r="A73" s="34" t="s">
        <v>8</v>
      </c>
      <c r="B73" s="205">
        <f>SUM(B74:B75)</f>
        <v>4362</v>
      </c>
      <c r="C73" s="205" t="s">
        <v>32</v>
      </c>
      <c r="D73" s="205" t="s">
        <v>32</v>
      </c>
      <c r="E73" s="205">
        <f>SUM(E74:E75)</f>
        <v>192</v>
      </c>
      <c r="F73" s="205">
        <f>F67-F70</f>
        <v>7481</v>
      </c>
      <c r="G73" s="205">
        <f>SUM(G74:G75)</f>
        <v>4813</v>
      </c>
      <c r="H73" s="207"/>
      <c r="I73" s="15" t="s">
        <v>9</v>
      </c>
    </row>
    <row r="74" spans="1:15">
      <c r="A74" s="53" t="s">
        <v>5</v>
      </c>
      <c r="B74" s="209">
        <v>1512</v>
      </c>
      <c r="C74" s="209" t="s">
        <v>32</v>
      </c>
      <c r="D74" s="209" t="s">
        <v>32</v>
      </c>
      <c r="E74" s="209">
        <v>64</v>
      </c>
      <c r="F74" s="209">
        <f>F68-F71</f>
        <v>2696</v>
      </c>
      <c r="G74" s="209">
        <v>1671</v>
      </c>
      <c r="H74" s="207"/>
      <c r="I74" s="108" t="s">
        <v>10</v>
      </c>
    </row>
    <row r="75" spans="1:15">
      <c r="A75" s="54" t="s">
        <v>7</v>
      </c>
      <c r="B75" s="209">
        <v>2850</v>
      </c>
      <c r="C75" s="209" t="s">
        <v>32</v>
      </c>
      <c r="D75" s="209" t="s">
        <v>32</v>
      </c>
      <c r="E75" s="209">
        <v>128</v>
      </c>
      <c r="F75" s="209">
        <f>F69-F72</f>
        <v>4785</v>
      </c>
      <c r="G75" s="209">
        <v>3142</v>
      </c>
      <c r="H75" s="207"/>
      <c r="I75" s="108" t="s">
        <v>11</v>
      </c>
    </row>
    <row r="76" spans="1:15">
      <c r="A76" s="210" t="s">
        <v>25</v>
      </c>
      <c r="B76" s="144"/>
      <c r="C76" s="144"/>
      <c r="D76" s="144"/>
      <c r="E76" s="144"/>
      <c r="F76" s="144"/>
      <c r="G76" s="144"/>
      <c r="H76" s="145"/>
      <c r="I76" s="211" t="s">
        <v>161</v>
      </c>
    </row>
    <row r="77" spans="1:15">
      <c r="A77" s="47" t="s">
        <v>38</v>
      </c>
      <c r="B77" s="205">
        <f>SUM(B80,B83)</f>
        <v>93145</v>
      </c>
      <c r="C77" s="205">
        <v>13252</v>
      </c>
      <c r="D77" s="205">
        <f>SUM(D78:D79)</f>
        <v>88716</v>
      </c>
      <c r="E77" s="205">
        <f>SUM(E80,E83)</f>
        <v>70294</v>
      </c>
      <c r="F77" s="205">
        <v>6751</v>
      </c>
      <c r="G77" s="205">
        <f>SUM(G80,G83)</f>
        <v>8278</v>
      </c>
      <c r="H77" s="207">
        <f>SUM(B77:G77)</f>
        <v>280436</v>
      </c>
      <c r="I77" s="15" t="s">
        <v>0</v>
      </c>
      <c r="K77" s="2"/>
      <c r="M77" s="25"/>
    </row>
    <row r="78" spans="1:15">
      <c r="A78" s="53" t="s">
        <v>5</v>
      </c>
      <c r="B78" s="205">
        <f t="shared" ref="B78:B79" si="26">SUM(B81,B84)</f>
        <v>46180</v>
      </c>
      <c r="C78" s="205">
        <v>6474</v>
      </c>
      <c r="D78" s="205">
        <v>42880</v>
      </c>
      <c r="E78" s="205">
        <f t="shared" ref="E78:E79" si="27">SUM(E81,E84)</f>
        <v>24072</v>
      </c>
      <c r="F78" s="205">
        <v>3446</v>
      </c>
      <c r="G78" s="205">
        <f t="shared" ref="G78:G79" si="28">SUM(G81,G84)</f>
        <v>4126</v>
      </c>
      <c r="H78" s="207">
        <f t="shared" ref="H78:H79" si="29">SUM(B78:G78)</f>
        <v>127178</v>
      </c>
      <c r="I78" s="108" t="s">
        <v>10</v>
      </c>
      <c r="K78" s="2"/>
      <c r="L78" s="25"/>
      <c r="N78" s="25"/>
      <c r="O78" s="25"/>
    </row>
    <row r="79" spans="1:15">
      <c r="A79" s="54" t="s">
        <v>7</v>
      </c>
      <c r="B79" s="205">
        <f t="shared" si="26"/>
        <v>46965</v>
      </c>
      <c r="C79" s="205">
        <v>6778</v>
      </c>
      <c r="D79" s="205">
        <v>45836</v>
      </c>
      <c r="E79" s="205">
        <f t="shared" si="27"/>
        <v>46222</v>
      </c>
      <c r="F79" s="205">
        <v>3305</v>
      </c>
      <c r="G79" s="205">
        <f t="shared" si="28"/>
        <v>4152</v>
      </c>
      <c r="H79" s="207">
        <f t="shared" si="29"/>
        <v>153258</v>
      </c>
      <c r="I79" s="108" t="s">
        <v>11</v>
      </c>
    </row>
    <row r="80" spans="1:15">
      <c r="A80" s="34" t="s">
        <v>4</v>
      </c>
      <c r="B80" s="205">
        <f>SUM(B81:B82)</f>
        <v>39476</v>
      </c>
      <c r="C80" s="205" t="s">
        <v>32</v>
      </c>
      <c r="D80" s="205" t="s">
        <v>32</v>
      </c>
      <c r="E80" s="205">
        <f>SUM(E81:E82)</f>
        <v>66692</v>
      </c>
      <c r="F80" s="205">
        <v>3356</v>
      </c>
      <c r="G80" s="205">
        <f>SUM(G81:G82)</f>
        <v>7973</v>
      </c>
      <c r="H80" s="207"/>
      <c r="I80" s="15" t="s">
        <v>6</v>
      </c>
    </row>
    <row r="81" spans="1:9">
      <c r="A81" s="53" t="s">
        <v>5</v>
      </c>
      <c r="B81" s="209">
        <v>21219</v>
      </c>
      <c r="C81" s="209" t="s">
        <v>32</v>
      </c>
      <c r="D81" s="209" t="s">
        <v>32</v>
      </c>
      <c r="E81" s="209">
        <v>22003</v>
      </c>
      <c r="F81" s="209">
        <v>1733</v>
      </c>
      <c r="G81" s="209">
        <v>3930</v>
      </c>
      <c r="H81" s="207"/>
      <c r="I81" s="108" t="s">
        <v>10</v>
      </c>
    </row>
    <row r="82" spans="1:9">
      <c r="A82" s="54" t="s">
        <v>7</v>
      </c>
      <c r="B82" s="209">
        <v>18257</v>
      </c>
      <c r="C82" s="209" t="s">
        <v>32</v>
      </c>
      <c r="D82" s="209" t="s">
        <v>32</v>
      </c>
      <c r="E82" s="209">
        <v>44689</v>
      </c>
      <c r="F82" s="209">
        <v>1623</v>
      </c>
      <c r="G82" s="209">
        <v>4043</v>
      </c>
      <c r="H82" s="207"/>
      <c r="I82" s="108" t="s">
        <v>11</v>
      </c>
    </row>
    <row r="83" spans="1:9">
      <c r="A83" s="34" t="s">
        <v>8</v>
      </c>
      <c r="B83" s="205">
        <f>SUM(B84:B85)</f>
        <v>53669</v>
      </c>
      <c r="C83" s="205" t="s">
        <v>32</v>
      </c>
      <c r="D83" s="205" t="s">
        <v>32</v>
      </c>
      <c r="E83" s="205">
        <f>SUM(E84:E85)</f>
        <v>3602</v>
      </c>
      <c r="F83" s="205">
        <v>3395</v>
      </c>
      <c r="G83" s="205">
        <f>SUM(G84:G85)</f>
        <v>305</v>
      </c>
      <c r="H83" s="207"/>
      <c r="I83" s="15" t="s">
        <v>9</v>
      </c>
    </row>
    <row r="84" spans="1:9">
      <c r="A84" s="53" t="s">
        <v>5</v>
      </c>
      <c r="B84" s="209">
        <v>24961</v>
      </c>
      <c r="C84" s="209" t="s">
        <v>32</v>
      </c>
      <c r="D84" s="209" t="s">
        <v>32</v>
      </c>
      <c r="E84" s="209">
        <v>2069</v>
      </c>
      <c r="F84" s="209">
        <v>1713</v>
      </c>
      <c r="G84" s="209">
        <v>196</v>
      </c>
      <c r="H84" s="207"/>
      <c r="I84" s="108" t="s">
        <v>10</v>
      </c>
    </row>
    <row r="85" spans="1:9">
      <c r="A85" s="54" t="s">
        <v>7</v>
      </c>
      <c r="B85" s="209">
        <v>28708</v>
      </c>
      <c r="C85" s="209" t="s">
        <v>32</v>
      </c>
      <c r="D85" s="209" t="s">
        <v>32</v>
      </c>
      <c r="E85" s="209">
        <v>1533</v>
      </c>
      <c r="F85" s="209">
        <v>1682</v>
      </c>
      <c r="G85" s="209">
        <v>109</v>
      </c>
      <c r="H85" s="207"/>
      <c r="I85" s="108" t="s">
        <v>11</v>
      </c>
    </row>
    <row r="86" spans="1:9">
      <c r="A86" s="210" t="s">
        <v>26</v>
      </c>
      <c r="B86" s="144"/>
      <c r="C86" s="144"/>
      <c r="D86" s="144"/>
      <c r="E86" s="144"/>
      <c r="F86" s="144"/>
      <c r="G86" s="144"/>
      <c r="H86" s="145"/>
      <c r="I86" s="211" t="s">
        <v>163</v>
      </c>
    </row>
    <row r="87" spans="1:9">
      <c r="A87" s="47" t="s">
        <v>38</v>
      </c>
      <c r="B87" s="205">
        <f>SUM(B88:B89)</f>
        <v>1079</v>
      </c>
      <c r="C87" s="205" t="s">
        <v>32</v>
      </c>
      <c r="D87" s="205">
        <f>SUM(D88:D89)</f>
        <v>174333</v>
      </c>
      <c r="E87" s="205">
        <f>SUM(E90,E93)</f>
        <v>6297</v>
      </c>
      <c r="F87" s="310">
        <f>SUM(F90)</f>
        <v>1170</v>
      </c>
      <c r="G87" s="205">
        <v>3557</v>
      </c>
      <c r="H87" s="207">
        <f>SUM(B87:G87)</f>
        <v>186436</v>
      </c>
      <c r="I87" s="15" t="s">
        <v>0</v>
      </c>
    </row>
    <row r="88" spans="1:9">
      <c r="A88" s="53" t="s">
        <v>5</v>
      </c>
      <c r="B88" s="205">
        <v>681</v>
      </c>
      <c r="C88" s="205" t="s">
        <v>32</v>
      </c>
      <c r="D88" s="205">
        <v>126259</v>
      </c>
      <c r="E88" s="205">
        <f t="shared" ref="E88:E89" si="30">SUM(E91,E94)</f>
        <v>3849</v>
      </c>
      <c r="F88" s="310">
        <f>SUM(F91)</f>
        <v>853</v>
      </c>
      <c r="G88" s="206">
        <v>2709</v>
      </c>
      <c r="H88" s="207"/>
      <c r="I88" s="108" t="s">
        <v>10</v>
      </c>
    </row>
    <row r="89" spans="1:9">
      <c r="A89" s="54" t="s">
        <v>7</v>
      </c>
      <c r="B89" s="205">
        <v>398</v>
      </c>
      <c r="C89" s="205" t="s">
        <v>32</v>
      </c>
      <c r="D89" s="205">
        <v>48074</v>
      </c>
      <c r="E89" s="205">
        <f t="shared" si="30"/>
        <v>2448</v>
      </c>
      <c r="F89" s="310">
        <f>SUM(F92)</f>
        <v>317</v>
      </c>
      <c r="G89" s="206">
        <v>848</v>
      </c>
      <c r="H89" s="207"/>
      <c r="I89" s="108" t="s">
        <v>11</v>
      </c>
    </row>
    <row r="90" spans="1:9">
      <c r="A90" s="34" t="s">
        <v>4</v>
      </c>
      <c r="B90" s="205" t="s">
        <v>32</v>
      </c>
      <c r="C90" s="205" t="s">
        <v>32</v>
      </c>
      <c r="D90" s="205" t="s">
        <v>32</v>
      </c>
      <c r="E90" s="205">
        <f>SUM(E91:E92)</f>
        <v>6297</v>
      </c>
      <c r="F90" s="207">
        <f>SUM(F91:F92)</f>
        <v>1170</v>
      </c>
      <c r="G90" s="205">
        <v>3557</v>
      </c>
      <c r="H90" s="207"/>
      <c r="I90" s="15" t="s">
        <v>6</v>
      </c>
    </row>
    <row r="91" spans="1:9">
      <c r="A91" s="53" t="s">
        <v>5</v>
      </c>
      <c r="B91" s="209" t="s">
        <v>32</v>
      </c>
      <c r="C91" s="209" t="s">
        <v>32</v>
      </c>
      <c r="D91" s="209" t="s">
        <v>32</v>
      </c>
      <c r="E91" s="209">
        <v>3849</v>
      </c>
      <c r="F91" s="212">
        <v>853</v>
      </c>
      <c r="G91" s="209">
        <v>2709</v>
      </c>
      <c r="H91" s="207"/>
      <c r="I91" s="108" t="s">
        <v>10</v>
      </c>
    </row>
    <row r="92" spans="1:9">
      <c r="A92" s="54" t="s">
        <v>7</v>
      </c>
      <c r="B92" s="209" t="s">
        <v>32</v>
      </c>
      <c r="C92" s="209" t="s">
        <v>32</v>
      </c>
      <c r="D92" s="209" t="s">
        <v>32</v>
      </c>
      <c r="E92" s="209">
        <v>2448</v>
      </c>
      <c r="F92" s="212">
        <v>317</v>
      </c>
      <c r="G92" s="209">
        <v>848</v>
      </c>
      <c r="H92" s="207"/>
      <c r="I92" s="108" t="s">
        <v>11</v>
      </c>
    </row>
    <row r="93" spans="1:9">
      <c r="A93" s="34" t="s">
        <v>8</v>
      </c>
      <c r="B93" s="205" t="s">
        <v>32</v>
      </c>
      <c r="C93" s="205" t="s">
        <v>32</v>
      </c>
      <c r="D93" s="207" t="s">
        <v>32</v>
      </c>
      <c r="E93" s="207" t="s">
        <v>46</v>
      </c>
      <c r="F93" s="207" t="s">
        <v>46</v>
      </c>
      <c r="G93" s="207" t="s">
        <v>46</v>
      </c>
      <c r="H93" s="207"/>
      <c r="I93" s="15" t="s">
        <v>9</v>
      </c>
    </row>
    <row r="94" spans="1:9">
      <c r="A94" s="53" t="s">
        <v>5</v>
      </c>
      <c r="B94" s="209" t="s">
        <v>32</v>
      </c>
      <c r="C94" s="209" t="s">
        <v>32</v>
      </c>
      <c r="D94" s="212" t="s">
        <v>32</v>
      </c>
      <c r="E94" s="212" t="s">
        <v>46</v>
      </c>
      <c r="F94" s="212" t="s">
        <v>46</v>
      </c>
      <c r="G94" s="212" t="s">
        <v>46</v>
      </c>
      <c r="H94" s="207"/>
      <c r="I94" s="108" t="s">
        <v>10</v>
      </c>
    </row>
    <row r="95" spans="1:9">
      <c r="A95" s="54" t="s">
        <v>7</v>
      </c>
      <c r="B95" s="209" t="s">
        <v>32</v>
      </c>
      <c r="C95" s="209" t="s">
        <v>32</v>
      </c>
      <c r="D95" s="212" t="s">
        <v>32</v>
      </c>
      <c r="E95" s="212" t="s">
        <v>46</v>
      </c>
      <c r="F95" s="212" t="s">
        <v>46</v>
      </c>
      <c r="G95" s="212" t="s">
        <v>46</v>
      </c>
      <c r="H95" s="207"/>
      <c r="I95" s="108" t="s">
        <v>11</v>
      </c>
    </row>
    <row r="96" spans="1:9">
      <c r="A96" s="210" t="s">
        <v>22</v>
      </c>
      <c r="B96" s="144"/>
      <c r="C96" s="144"/>
      <c r="D96" s="144"/>
      <c r="E96" s="144"/>
      <c r="F96" s="144"/>
      <c r="G96" s="144"/>
      <c r="H96" s="145"/>
      <c r="I96" s="211" t="s">
        <v>23</v>
      </c>
    </row>
    <row r="97" spans="1:15">
      <c r="A97" s="34" t="s">
        <v>38</v>
      </c>
      <c r="B97" s="205">
        <v>0</v>
      </c>
      <c r="C97" s="205">
        <v>0</v>
      </c>
      <c r="D97" s="205">
        <f>SUM(D98:D99)</f>
        <v>133428</v>
      </c>
      <c r="E97" s="205">
        <f>SUM(E100,E103)</f>
        <v>50984</v>
      </c>
      <c r="F97" s="205">
        <v>0</v>
      </c>
      <c r="G97" s="205">
        <v>0</v>
      </c>
      <c r="H97" s="207">
        <f>SUM(B97:G97)</f>
        <v>184412</v>
      </c>
      <c r="I97" s="15" t="s">
        <v>0</v>
      </c>
    </row>
    <row r="98" spans="1:15">
      <c r="A98" s="53" t="s">
        <v>5</v>
      </c>
      <c r="B98" s="205">
        <v>0</v>
      </c>
      <c r="C98" s="205">
        <v>0</v>
      </c>
      <c r="D98" s="205">
        <v>116314</v>
      </c>
      <c r="E98" s="205">
        <f t="shared" ref="E98:E99" si="31">SUM(E101,E104)</f>
        <v>25660</v>
      </c>
      <c r="F98" s="205">
        <v>0</v>
      </c>
      <c r="G98" s="205">
        <v>0</v>
      </c>
      <c r="H98" s="207">
        <f t="shared" ref="H98:H99" si="32">SUM(B98:G98)</f>
        <v>141974</v>
      </c>
      <c r="I98" s="108" t="s">
        <v>10</v>
      </c>
    </row>
    <row r="99" spans="1:15">
      <c r="A99" s="54" t="s">
        <v>7</v>
      </c>
      <c r="B99" s="205">
        <v>0</v>
      </c>
      <c r="C99" s="205">
        <v>0</v>
      </c>
      <c r="D99" s="205">
        <v>17114</v>
      </c>
      <c r="E99" s="205">
        <f t="shared" si="31"/>
        <v>25324</v>
      </c>
      <c r="F99" s="205">
        <v>0</v>
      </c>
      <c r="G99" s="205">
        <v>0</v>
      </c>
      <c r="H99" s="207">
        <f t="shared" si="32"/>
        <v>42438</v>
      </c>
      <c r="I99" s="108" t="s">
        <v>11</v>
      </c>
    </row>
    <row r="100" spans="1:15">
      <c r="A100" s="34" t="s">
        <v>4</v>
      </c>
      <c r="B100" s="205">
        <v>0</v>
      </c>
      <c r="C100" s="205">
        <v>0</v>
      </c>
      <c r="D100" s="205" t="s">
        <v>32</v>
      </c>
      <c r="E100" s="205">
        <f>SUM(E101:E102)</f>
        <v>50763</v>
      </c>
      <c r="F100" s="205">
        <v>0</v>
      </c>
      <c r="G100" s="205">
        <v>0</v>
      </c>
      <c r="H100" s="207"/>
      <c r="I100" s="15" t="s">
        <v>6</v>
      </c>
    </row>
    <row r="101" spans="1:15">
      <c r="A101" s="53" t="s">
        <v>5</v>
      </c>
      <c r="B101" s="209">
        <v>0</v>
      </c>
      <c r="C101" s="209">
        <v>0</v>
      </c>
      <c r="D101" s="209" t="s">
        <v>32</v>
      </c>
      <c r="E101" s="209">
        <v>25509</v>
      </c>
      <c r="F101" s="209">
        <v>0</v>
      </c>
      <c r="G101" s="209">
        <v>0</v>
      </c>
      <c r="H101" s="207"/>
      <c r="I101" s="108" t="s">
        <v>10</v>
      </c>
    </row>
    <row r="102" spans="1:15">
      <c r="A102" s="54" t="s">
        <v>7</v>
      </c>
      <c r="B102" s="209">
        <v>0</v>
      </c>
      <c r="C102" s="209">
        <v>0</v>
      </c>
      <c r="D102" s="209" t="s">
        <v>32</v>
      </c>
      <c r="E102" s="209">
        <v>25254</v>
      </c>
      <c r="F102" s="209">
        <v>0</v>
      </c>
      <c r="G102" s="209">
        <v>0</v>
      </c>
      <c r="H102" s="207"/>
      <c r="I102" s="108" t="s">
        <v>11</v>
      </c>
      <c r="L102" t="s">
        <v>24</v>
      </c>
      <c r="M102" t="s">
        <v>25</v>
      </c>
      <c r="N102" t="s">
        <v>26</v>
      </c>
      <c r="O102" t="s">
        <v>22</v>
      </c>
    </row>
    <row r="103" spans="1:15">
      <c r="A103" s="34" t="s">
        <v>8</v>
      </c>
      <c r="B103" s="205">
        <v>0</v>
      </c>
      <c r="C103" s="205">
        <v>0</v>
      </c>
      <c r="D103" s="205" t="s">
        <v>32</v>
      </c>
      <c r="E103" s="205">
        <f>SUM(E104:E105)</f>
        <v>221</v>
      </c>
      <c r="F103" s="207">
        <v>0</v>
      </c>
      <c r="G103" s="207">
        <v>0</v>
      </c>
      <c r="H103" s="207"/>
      <c r="I103" s="15" t="s">
        <v>9</v>
      </c>
    </row>
    <row r="104" spans="1:15">
      <c r="A104" s="53" t="s">
        <v>5</v>
      </c>
      <c r="B104" s="209">
        <v>0</v>
      </c>
      <c r="C104" s="209">
        <v>0</v>
      </c>
      <c r="D104" s="209" t="s">
        <v>32</v>
      </c>
      <c r="E104" s="209">
        <v>151</v>
      </c>
      <c r="F104" s="212">
        <v>0</v>
      </c>
      <c r="G104" s="212">
        <v>0</v>
      </c>
      <c r="H104" s="207"/>
      <c r="I104" s="108" t="s">
        <v>10</v>
      </c>
      <c r="K104" s="2" t="s">
        <v>235</v>
      </c>
      <c r="L104" s="25">
        <v>69</v>
      </c>
      <c r="M104" s="25">
        <v>13.3</v>
      </c>
      <c r="N104">
        <v>9.1999999999999993</v>
      </c>
      <c r="O104">
        <v>8.5</v>
      </c>
    </row>
    <row r="105" spans="1:15">
      <c r="A105" s="54" t="s">
        <v>7</v>
      </c>
      <c r="B105" s="209">
        <v>0</v>
      </c>
      <c r="C105" s="56">
        <v>0</v>
      </c>
      <c r="D105" s="56" t="s">
        <v>32</v>
      </c>
      <c r="E105" s="56">
        <v>70</v>
      </c>
      <c r="F105" s="212">
        <v>0</v>
      </c>
      <c r="G105" s="212">
        <v>0</v>
      </c>
      <c r="H105" s="51"/>
      <c r="I105" s="108" t="s">
        <v>11</v>
      </c>
      <c r="K105" s="2" t="s">
        <v>380</v>
      </c>
      <c r="L105" s="25">
        <v>70</v>
      </c>
      <c r="M105">
        <v>14.5</v>
      </c>
      <c r="N105" s="25">
        <v>6.2</v>
      </c>
      <c r="O105" s="25">
        <v>9.3000000000000007</v>
      </c>
    </row>
    <row r="106" spans="1:15" ht="15.75">
      <c r="A106" s="12" t="s">
        <v>346</v>
      </c>
      <c r="B106" s="31"/>
      <c r="C106" s="31"/>
      <c r="D106" s="32"/>
      <c r="E106" s="31"/>
      <c r="F106" s="31"/>
      <c r="G106" s="31"/>
      <c r="H106" s="31"/>
      <c r="I106" s="23" t="s">
        <v>347</v>
      </c>
      <c r="J106" s="25"/>
    </row>
    <row r="107" spans="1:15">
      <c r="A107" s="257" t="s">
        <v>38</v>
      </c>
      <c r="B107" s="258">
        <v>191144</v>
      </c>
      <c r="C107" s="330">
        <f t="shared" ref="C107" si="33">SUM(C117,C127,C137)</f>
        <v>42717</v>
      </c>
      <c r="D107" s="258">
        <f>SUM(D117,D127,D137,D147)</f>
        <v>1820827</v>
      </c>
      <c r="E107" s="258">
        <f>SUM(E117,E127,E137,E147)</f>
        <v>130644</v>
      </c>
      <c r="F107" s="258">
        <f>SUM(F117,F127,F137,F147)</f>
        <v>32469</v>
      </c>
      <c r="G107" s="258">
        <f>SUM(G117,G127,G137,G147)</f>
        <v>64573</v>
      </c>
      <c r="H107" s="148">
        <f>SUM(B107:G107)</f>
        <v>2282374</v>
      </c>
      <c r="I107" s="224" t="s">
        <v>0</v>
      </c>
      <c r="J107" s="338">
        <f>B107/H107</f>
        <v>8.3747887068464671E-2</v>
      </c>
      <c r="K107" s="338">
        <f>C107/H107</f>
        <v>1.871603865098358E-2</v>
      </c>
      <c r="L107" s="338">
        <f>D107/H107</f>
        <v>0.79777766483494816</v>
      </c>
      <c r="M107" s="338">
        <f>E107/H107</f>
        <v>5.7240399689095653E-2</v>
      </c>
      <c r="N107" s="338">
        <f>F107/H107</f>
        <v>1.4225976987119552E-2</v>
      </c>
      <c r="O107" s="338">
        <f>G107/H107</f>
        <v>2.8292032769388364E-2</v>
      </c>
    </row>
    <row r="108" spans="1:15">
      <c r="A108" s="53" t="s">
        <v>5</v>
      </c>
      <c r="B108" s="205">
        <v>56072</v>
      </c>
      <c r="C108" s="207">
        <f t="shared" ref="C108" si="34">SUM(C118,C128,C138)</f>
        <v>17374</v>
      </c>
      <c r="D108" s="205">
        <f>SUM(D118,D128,D138,D148)</f>
        <v>971712</v>
      </c>
      <c r="E108" s="205">
        <f>SUM(E118,E128,E138,E148)</f>
        <v>56581</v>
      </c>
      <c r="F108" s="205">
        <f>SUM(F118,F128,F138)</f>
        <v>10545</v>
      </c>
      <c r="G108" s="205">
        <f>SUM(G118,G128,G138)</f>
        <v>21894</v>
      </c>
      <c r="H108" s="207">
        <f>SUM(B108:G108)</f>
        <v>1134178</v>
      </c>
      <c r="I108" s="108" t="s">
        <v>10</v>
      </c>
      <c r="J108" s="25"/>
    </row>
    <row r="109" spans="1:15">
      <c r="A109" s="54" t="s">
        <v>7</v>
      </c>
      <c r="B109" s="205">
        <v>89347</v>
      </c>
      <c r="C109" s="207">
        <f t="shared" ref="C109" si="35">SUM(C119,C129,C139)</f>
        <v>25343</v>
      </c>
      <c r="D109" s="205">
        <f>SUM(D119,D129,D139,D149)</f>
        <v>849115</v>
      </c>
      <c r="E109" s="205">
        <f>SUM(E119,E129,E139,E149)</f>
        <v>74063</v>
      </c>
      <c r="F109" s="205">
        <f>SUM(F119,F129,F139)</f>
        <v>21924</v>
      </c>
      <c r="G109" s="205">
        <f>SUM(G119,G129,G139)</f>
        <v>42679</v>
      </c>
      <c r="H109" s="207">
        <f>SUM(B109:G109)</f>
        <v>1102471</v>
      </c>
      <c r="I109" s="108" t="s">
        <v>11</v>
      </c>
      <c r="J109" s="25"/>
    </row>
    <row r="110" spans="1:15">
      <c r="A110" s="34" t="s">
        <v>4</v>
      </c>
      <c r="B110" s="205"/>
      <c r="C110" s="205" t="s">
        <v>32</v>
      </c>
      <c r="D110" s="205" t="s">
        <v>32</v>
      </c>
      <c r="E110" s="205" t="s">
        <v>32</v>
      </c>
      <c r="F110" s="205">
        <f t="shared" ref="F110:G110" si="36">SUM(F120,F130,F140)</f>
        <v>21344</v>
      </c>
      <c r="G110" s="205">
        <f t="shared" si="36"/>
        <v>52320</v>
      </c>
      <c r="H110" s="207"/>
      <c r="I110" s="15" t="s">
        <v>6</v>
      </c>
    </row>
    <row r="111" spans="1:15">
      <c r="A111" s="53" t="s">
        <v>5</v>
      </c>
      <c r="B111" s="209"/>
      <c r="C111" s="209" t="s">
        <v>32</v>
      </c>
      <c r="D111" s="209" t="s">
        <v>32</v>
      </c>
      <c r="E111" s="209" t="s">
        <v>32</v>
      </c>
      <c r="F111" s="209">
        <f>SUM(F121,F131,F141)</f>
        <v>6079</v>
      </c>
      <c r="G111" s="209">
        <f>SUM(G121,G131,G141)</f>
        <v>17197</v>
      </c>
      <c r="H111" s="207"/>
      <c r="I111" s="108" t="s">
        <v>10</v>
      </c>
    </row>
    <row r="112" spans="1:15">
      <c r="A112" s="54" t="s">
        <v>7</v>
      </c>
      <c r="B112" s="209"/>
      <c r="C112" s="209" t="s">
        <v>32</v>
      </c>
      <c r="D112" s="209" t="s">
        <v>32</v>
      </c>
      <c r="E112" s="209" t="s">
        <v>32</v>
      </c>
      <c r="F112" s="209">
        <f t="shared" ref="F112:G112" si="37">SUM(F122,F132,F142)</f>
        <v>15265</v>
      </c>
      <c r="G112" s="209">
        <f t="shared" si="37"/>
        <v>35123</v>
      </c>
      <c r="H112" s="207"/>
      <c r="I112" s="108" t="s">
        <v>11</v>
      </c>
    </row>
    <row r="113" spans="1:35">
      <c r="A113" s="34" t="s">
        <v>8</v>
      </c>
      <c r="B113" s="205"/>
      <c r="C113" s="205" t="s">
        <v>32</v>
      </c>
      <c r="D113" s="205" t="s">
        <v>32</v>
      </c>
      <c r="E113" s="205" t="s">
        <v>32</v>
      </c>
      <c r="F113" s="205">
        <f t="shared" ref="F113:G115" si="38">SUM(F123,F133,F143)</f>
        <v>11125</v>
      </c>
      <c r="G113" s="205">
        <f t="shared" si="38"/>
        <v>12253</v>
      </c>
      <c r="H113" s="207"/>
      <c r="I113" s="15" t="s">
        <v>9</v>
      </c>
    </row>
    <row r="114" spans="1:35">
      <c r="A114" s="53" t="s">
        <v>5</v>
      </c>
      <c r="B114" s="209"/>
      <c r="C114" s="209" t="s">
        <v>32</v>
      </c>
      <c r="D114" s="209" t="s">
        <v>32</v>
      </c>
      <c r="E114" s="209" t="s">
        <v>32</v>
      </c>
      <c r="F114" s="209">
        <f t="shared" ref="F114" si="39">SUM(F124,F134,F144)</f>
        <v>4466</v>
      </c>
      <c r="G114" s="209">
        <f t="shared" si="38"/>
        <v>4697</v>
      </c>
      <c r="H114" s="207"/>
      <c r="I114" s="108" t="s">
        <v>10</v>
      </c>
    </row>
    <row r="115" spans="1:35">
      <c r="A115" s="54" t="s">
        <v>7</v>
      </c>
      <c r="B115" s="209"/>
      <c r="C115" s="209" t="s">
        <v>32</v>
      </c>
      <c r="D115" s="209" t="s">
        <v>32</v>
      </c>
      <c r="E115" s="209" t="s">
        <v>32</v>
      </c>
      <c r="F115" s="209">
        <f t="shared" ref="F115" si="40">SUM(F125,F135,F145)</f>
        <v>6659</v>
      </c>
      <c r="G115" s="209">
        <f t="shared" si="38"/>
        <v>7556</v>
      </c>
      <c r="H115" s="207"/>
      <c r="I115" s="108" t="s">
        <v>11</v>
      </c>
    </row>
    <row r="116" spans="1:35">
      <c r="A116" s="210" t="s">
        <v>24</v>
      </c>
      <c r="B116" s="144"/>
      <c r="C116" s="144"/>
      <c r="D116" s="144"/>
      <c r="E116" s="144"/>
      <c r="F116" s="144"/>
      <c r="G116" s="144"/>
      <c r="H116" s="145"/>
      <c r="I116" s="211" t="s">
        <v>96</v>
      </c>
      <c r="Q116" s="338">
        <f>B117/B107</f>
        <v>0.26411501276524507</v>
      </c>
      <c r="R116" s="338">
        <f t="shared" ref="R116:V116" si="41">C117/C107</f>
        <v>0.68555844277453937</v>
      </c>
      <c r="S116" s="338">
        <f t="shared" si="41"/>
        <v>0.78292391314496101</v>
      </c>
      <c r="T116" s="338">
        <f t="shared" si="41"/>
        <v>0.10661798475245705</v>
      </c>
      <c r="U116" s="338">
        <f t="shared" si="41"/>
        <v>0.75228679663679199</v>
      </c>
      <c r="V116" s="338">
        <f t="shared" si="41"/>
        <v>0.55942886345686282</v>
      </c>
      <c r="AH116" t="s">
        <v>475</v>
      </c>
      <c r="AI116" s="338">
        <f>B117/B107</f>
        <v>0.26411501276524507</v>
      </c>
    </row>
    <row r="117" spans="1:35">
      <c r="A117" s="47" t="s">
        <v>38</v>
      </c>
      <c r="B117" s="205">
        <v>50484</v>
      </c>
      <c r="C117" s="205">
        <v>29285</v>
      </c>
      <c r="D117" s="205">
        <f>SUM(D118:D119)</f>
        <v>1425569</v>
      </c>
      <c r="E117" s="205">
        <f>SUM(E118:E119)</f>
        <v>13929</v>
      </c>
      <c r="F117" s="205">
        <f>SUM(F118:F119)</f>
        <v>24426</v>
      </c>
      <c r="G117" s="205">
        <f>SUM(G118:G119)</f>
        <v>36124</v>
      </c>
      <c r="H117" s="207">
        <f>SUM(B117:G117)</f>
        <v>1579817</v>
      </c>
      <c r="I117" s="15" t="s">
        <v>0</v>
      </c>
      <c r="J117" s="338">
        <f>B117/H117</f>
        <v>3.1955599920750317E-2</v>
      </c>
      <c r="K117" s="338">
        <f>C117/H117</f>
        <v>1.8536957128578817E-2</v>
      </c>
      <c r="L117" s="338">
        <f>D117/H117</f>
        <v>0.90236337499849661</v>
      </c>
      <c r="M117" s="338">
        <f>E117/H117</f>
        <v>8.8168439762326897E-3</v>
      </c>
      <c r="N117" s="338">
        <f>F117/H117</f>
        <v>1.5461284439906648E-2</v>
      </c>
      <c r="O117" s="338">
        <f>G117/H117</f>
        <v>2.2865939536034871E-2</v>
      </c>
      <c r="Q117" s="338">
        <f>B127/B107</f>
        <v>0.73058008621772064</v>
      </c>
      <c r="R117" s="338">
        <f t="shared" ref="R117:V117" si="42">C127/C107</f>
        <v>0.31444155722546058</v>
      </c>
      <c r="S117" s="338">
        <f t="shared" si="42"/>
        <v>4.6918790198080325E-2</v>
      </c>
      <c r="T117" s="338">
        <f t="shared" si="42"/>
        <v>0.48184378922874377</v>
      </c>
      <c r="U117" s="338">
        <f t="shared" si="42"/>
        <v>0.21731497736302319</v>
      </c>
      <c r="V117" s="338">
        <f t="shared" si="42"/>
        <v>0.38584237994208104</v>
      </c>
      <c r="AH117" t="s">
        <v>476</v>
      </c>
      <c r="AI117" s="338">
        <f>B127/B107</f>
        <v>0.73058008621772064</v>
      </c>
    </row>
    <row r="118" spans="1:35">
      <c r="A118" s="53" t="s">
        <v>5</v>
      </c>
      <c r="B118" s="205">
        <v>17278</v>
      </c>
      <c r="C118" s="205">
        <v>10677</v>
      </c>
      <c r="D118" s="205">
        <v>684153</v>
      </c>
      <c r="E118" s="205">
        <v>6200</v>
      </c>
      <c r="F118" s="205">
        <f>SUM(F121,F124)</f>
        <v>6388</v>
      </c>
      <c r="G118" s="205">
        <f>SUM(G121,G124)</f>
        <v>9559</v>
      </c>
      <c r="H118" s="207">
        <f t="shared" ref="H118:H119" si="43">SUM(B118:G118)</f>
        <v>734255</v>
      </c>
      <c r="I118" s="108" t="s">
        <v>10</v>
      </c>
      <c r="Q118" s="338">
        <f>B137/B107</f>
        <v>5.3049010170342775E-3</v>
      </c>
      <c r="R118" s="338"/>
      <c r="S118" s="338">
        <f t="shared" ref="S118:V118" si="44">D137/D107</f>
        <v>7.6840908004988939E-2</v>
      </c>
      <c r="T118" s="338">
        <f t="shared" si="44"/>
        <v>7.160680934447812E-2</v>
      </c>
      <c r="U118" s="338">
        <f t="shared" si="44"/>
        <v>3.039822600018479E-2</v>
      </c>
      <c r="V118" s="338">
        <f t="shared" si="44"/>
        <v>5.4728756601056167E-2</v>
      </c>
      <c r="AH118" t="s">
        <v>477</v>
      </c>
      <c r="AI118" s="338">
        <f>B137/B107</f>
        <v>5.3049010170342775E-3</v>
      </c>
    </row>
    <row r="119" spans="1:35">
      <c r="A119" s="54" t="s">
        <v>7</v>
      </c>
      <c r="B119" s="205">
        <v>33206</v>
      </c>
      <c r="C119" s="205">
        <v>18608</v>
      </c>
      <c r="D119" s="205">
        <v>741416</v>
      </c>
      <c r="E119" s="205">
        <v>7729</v>
      </c>
      <c r="F119" s="205">
        <f>SUM(F122,F125)</f>
        <v>18038</v>
      </c>
      <c r="G119" s="205">
        <f>SUM(G122,G125)</f>
        <v>26565</v>
      </c>
      <c r="H119" s="207">
        <f t="shared" si="43"/>
        <v>845562</v>
      </c>
      <c r="I119" s="108" t="s">
        <v>11</v>
      </c>
      <c r="AH119" t="s">
        <v>0</v>
      </c>
      <c r="AI119" s="473">
        <f>SUM(AI116:AI118)</f>
        <v>1</v>
      </c>
    </row>
    <row r="120" spans="1:35">
      <c r="A120" s="34" t="s">
        <v>4</v>
      </c>
      <c r="B120" s="205"/>
      <c r="C120" s="205"/>
      <c r="D120" s="205" t="s">
        <v>32</v>
      </c>
      <c r="E120" s="205" t="s">
        <v>32</v>
      </c>
      <c r="F120" s="205">
        <f>SUM(F121:F122)</f>
        <v>16942</v>
      </c>
      <c r="G120" s="205">
        <f>SUM(G121:G122)</f>
        <v>31070</v>
      </c>
      <c r="H120" s="207"/>
      <c r="I120" s="15" t="s">
        <v>6</v>
      </c>
    </row>
    <row r="121" spans="1:35">
      <c r="A121" s="53" t="s">
        <v>5</v>
      </c>
      <c r="B121" s="209"/>
      <c r="C121" s="209"/>
      <c r="D121" s="209" t="s">
        <v>32</v>
      </c>
      <c r="E121" s="209" t="s">
        <v>32</v>
      </c>
      <c r="F121" s="209">
        <v>3678</v>
      </c>
      <c r="G121" s="209">
        <v>7869</v>
      </c>
      <c r="H121" s="207"/>
      <c r="I121" s="108" t="s">
        <v>10</v>
      </c>
    </row>
    <row r="122" spans="1:35">
      <c r="A122" s="54" t="s">
        <v>7</v>
      </c>
      <c r="B122" s="209"/>
      <c r="C122" s="209"/>
      <c r="D122" s="209" t="s">
        <v>32</v>
      </c>
      <c r="E122" s="209" t="s">
        <v>32</v>
      </c>
      <c r="F122" s="209">
        <v>13264</v>
      </c>
      <c r="G122" s="209">
        <v>23201</v>
      </c>
      <c r="H122" s="207"/>
      <c r="I122" s="108" t="s">
        <v>11</v>
      </c>
    </row>
    <row r="123" spans="1:35">
      <c r="A123" s="34" t="s">
        <v>8</v>
      </c>
      <c r="B123" s="205"/>
      <c r="C123" s="205"/>
      <c r="D123" s="205" t="s">
        <v>32</v>
      </c>
      <c r="E123" s="205" t="s">
        <v>32</v>
      </c>
      <c r="F123" s="205">
        <f>SUM(F124:F125)</f>
        <v>7484</v>
      </c>
      <c r="G123" s="205">
        <f>SUM(G124:G125)</f>
        <v>5054</v>
      </c>
      <c r="H123" s="207"/>
      <c r="I123" s="15" t="s">
        <v>9</v>
      </c>
    </row>
    <row r="124" spans="1:35">
      <c r="A124" s="53" t="s">
        <v>5</v>
      </c>
      <c r="B124" s="209"/>
      <c r="C124" s="209"/>
      <c r="D124" s="209" t="s">
        <v>32</v>
      </c>
      <c r="E124" s="209" t="s">
        <v>32</v>
      </c>
      <c r="F124" s="209">
        <v>2710</v>
      </c>
      <c r="G124" s="209">
        <v>1690</v>
      </c>
      <c r="H124" s="207"/>
      <c r="I124" s="108" t="s">
        <v>10</v>
      </c>
    </row>
    <row r="125" spans="1:35">
      <c r="A125" s="54" t="s">
        <v>7</v>
      </c>
      <c r="B125" s="209"/>
      <c r="C125" s="209"/>
      <c r="D125" s="209" t="s">
        <v>32</v>
      </c>
      <c r="E125" s="209" t="s">
        <v>32</v>
      </c>
      <c r="F125" s="209">
        <v>4774</v>
      </c>
      <c r="G125" s="209">
        <v>3364</v>
      </c>
      <c r="H125" s="207"/>
      <c r="I125" s="108" t="s">
        <v>11</v>
      </c>
    </row>
    <row r="126" spans="1:35">
      <c r="A126" s="210" t="s">
        <v>25</v>
      </c>
      <c r="B126" s="144"/>
      <c r="C126" s="144"/>
      <c r="D126" s="144"/>
      <c r="E126" s="144"/>
      <c r="F126" s="144"/>
      <c r="G126" s="144"/>
      <c r="H126" s="145"/>
      <c r="I126" s="211" t="s">
        <v>161</v>
      </c>
    </row>
    <row r="127" spans="1:35">
      <c r="A127" s="47" t="s">
        <v>38</v>
      </c>
      <c r="B127" s="207">
        <v>139646</v>
      </c>
      <c r="C127" s="205">
        <v>13432</v>
      </c>
      <c r="D127" s="205">
        <f>SUM(D128:D129)</f>
        <v>85431</v>
      </c>
      <c r="E127" s="205">
        <f>SUM(E128:E129)</f>
        <v>62950</v>
      </c>
      <c r="F127" s="205">
        <f>SUM(F128:F129)</f>
        <v>7056</v>
      </c>
      <c r="G127" s="205">
        <f>SUM(G128:G129)</f>
        <v>24915</v>
      </c>
      <c r="H127" s="207"/>
      <c r="I127" s="15" t="s">
        <v>0</v>
      </c>
      <c r="J127" s="338" t="e">
        <f>B127/H127</f>
        <v>#DIV/0!</v>
      </c>
      <c r="K127" s="338" t="e">
        <f>C127/H127</f>
        <v>#DIV/0!</v>
      </c>
      <c r="L127" s="338" t="e">
        <f>D127/H127</f>
        <v>#DIV/0!</v>
      </c>
      <c r="M127" s="338" t="e">
        <f>E127/H127</f>
        <v>#DIV/0!</v>
      </c>
      <c r="N127" s="338" t="e">
        <f>F127/H127</f>
        <v>#DIV/0!</v>
      </c>
      <c r="O127" s="338" t="e">
        <f>G127/H127</f>
        <v>#DIV/0!</v>
      </c>
    </row>
    <row r="128" spans="1:35">
      <c r="A128" s="53" t="s">
        <v>5</v>
      </c>
      <c r="B128" s="207">
        <v>83883</v>
      </c>
      <c r="C128" s="205">
        <v>6697</v>
      </c>
      <c r="D128" s="205">
        <v>40755</v>
      </c>
      <c r="E128" s="205">
        <v>23151</v>
      </c>
      <c r="F128" s="205">
        <f>SUM(F131,F134)</f>
        <v>3450</v>
      </c>
      <c r="G128" s="205">
        <f>SUM(G131,G134)</f>
        <v>9642</v>
      </c>
      <c r="H128" s="207"/>
      <c r="I128" s="108" t="s">
        <v>10</v>
      </c>
    </row>
    <row r="129" spans="1:15">
      <c r="A129" s="54" t="s">
        <v>7</v>
      </c>
      <c r="B129" s="207">
        <v>55763</v>
      </c>
      <c r="C129" s="205">
        <v>6735</v>
      </c>
      <c r="D129" s="205">
        <v>44676</v>
      </c>
      <c r="E129" s="205">
        <v>39799</v>
      </c>
      <c r="F129" s="205">
        <f>SUM(F132,F135)</f>
        <v>3606</v>
      </c>
      <c r="G129" s="205">
        <f>SUM(G132,G135)</f>
        <v>15273</v>
      </c>
      <c r="H129" s="207"/>
      <c r="I129" s="108" t="s">
        <v>11</v>
      </c>
    </row>
    <row r="130" spans="1:15">
      <c r="A130" s="34" t="s">
        <v>4</v>
      </c>
      <c r="B130" s="207"/>
      <c r="C130" s="205"/>
      <c r="D130" s="205" t="s">
        <v>32</v>
      </c>
      <c r="E130" s="205" t="s">
        <v>32</v>
      </c>
      <c r="F130" s="209">
        <f>SUM(F131:F132)</f>
        <v>3415</v>
      </c>
      <c r="G130" s="209">
        <f>SUM(G131:G132)</f>
        <v>17716</v>
      </c>
      <c r="H130" s="207"/>
      <c r="I130" s="15" t="s">
        <v>6</v>
      </c>
    </row>
    <row r="131" spans="1:15">
      <c r="A131" s="53" t="s">
        <v>5</v>
      </c>
      <c r="B131" s="212"/>
      <c r="C131" s="209"/>
      <c r="D131" s="209" t="s">
        <v>32</v>
      </c>
      <c r="E131" s="209" t="s">
        <v>32</v>
      </c>
      <c r="F131" s="209">
        <v>1694</v>
      </c>
      <c r="G131" s="209">
        <v>6635</v>
      </c>
      <c r="H131" s="207"/>
      <c r="I131" s="108" t="s">
        <v>10</v>
      </c>
    </row>
    <row r="132" spans="1:15">
      <c r="A132" s="54" t="s">
        <v>7</v>
      </c>
      <c r="B132" s="212"/>
      <c r="C132" s="209"/>
      <c r="D132" s="209" t="s">
        <v>32</v>
      </c>
      <c r="E132" s="209" t="s">
        <v>32</v>
      </c>
      <c r="F132" s="209">
        <v>1721</v>
      </c>
      <c r="G132" s="209">
        <v>11081</v>
      </c>
      <c r="H132" s="207"/>
      <c r="I132" s="108" t="s">
        <v>11</v>
      </c>
    </row>
    <row r="133" spans="1:15">
      <c r="A133" s="34" t="s">
        <v>8</v>
      </c>
      <c r="B133" s="207"/>
      <c r="C133" s="205"/>
      <c r="D133" s="205" t="s">
        <v>32</v>
      </c>
      <c r="E133" s="205" t="s">
        <v>32</v>
      </c>
      <c r="F133" s="205">
        <f>SUM(F134:F135)</f>
        <v>3641</v>
      </c>
      <c r="G133" s="205">
        <f>SUM(G134:G135)</f>
        <v>7199</v>
      </c>
      <c r="H133" s="207"/>
      <c r="I133" s="15" t="s">
        <v>9</v>
      </c>
    </row>
    <row r="134" spans="1:15">
      <c r="A134" s="53" t="s">
        <v>5</v>
      </c>
      <c r="B134" s="212"/>
      <c r="C134" s="209"/>
      <c r="D134" s="209" t="s">
        <v>32</v>
      </c>
      <c r="E134" s="209" t="s">
        <v>32</v>
      </c>
      <c r="F134" s="209">
        <v>1756</v>
      </c>
      <c r="G134" s="209">
        <v>3007</v>
      </c>
      <c r="H134" s="207"/>
      <c r="I134" s="108" t="s">
        <v>10</v>
      </c>
    </row>
    <row r="135" spans="1:15">
      <c r="A135" s="54" t="s">
        <v>7</v>
      </c>
      <c r="B135" s="212"/>
      <c r="C135" s="209"/>
      <c r="D135" s="209" t="s">
        <v>32</v>
      </c>
      <c r="E135" s="209" t="s">
        <v>32</v>
      </c>
      <c r="F135" s="209">
        <v>1885</v>
      </c>
      <c r="G135" s="209">
        <v>4192</v>
      </c>
      <c r="H135" s="207"/>
      <c r="I135" s="108" t="s">
        <v>11</v>
      </c>
    </row>
    <row r="136" spans="1:15">
      <c r="A136" s="210" t="s">
        <v>26</v>
      </c>
      <c r="B136" s="144"/>
      <c r="C136" s="144"/>
      <c r="D136" s="144"/>
      <c r="E136" s="144"/>
      <c r="F136" s="144"/>
      <c r="G136" s="144"/>
      <c r="H136" s="145"/>
      <c r="I136" s="211" t="s">
        <v>163</v>
      </c>
    </row>
    <row r="137" spans="1:15">
      <c r="A137" s="47" t="s">
        <v>38</v>
      </c>
      <c r="B137" s="205">
        <v>1014</v>
      </c>
      <c r="C137" s="205" t="s">
        <v>33</v>
      </c>
      <c r="D137" s="205">
        <f>SUM(D138:D139)</f>
        <v>139914</v>
      </c>
      <c r="E137" s="205">
        <f>SUM(E138:E139)</f>
        <v>9355</v>
      </c>
      <c r="F137" s="205">
        <f>SUM(F138:F139)</f>
        <v>987</v>
      </c>
      <c r="G137" s="205">
        <f>SUM(G138:G139)</f>
        <v>3534</v>
      </c>
      <c r="H137" s="207"/>
      <c r="I137" s="15" t="s">
        <v>0</v>
      </c>
      <c r="J137" s="338" t="e">
        <f>B137/H137</f>
        <v>#DIV/0!</v>
      </c>
      <c r="K137" s="338"/>
      <c r="L137" s="338" t="e">
        <f>D137/H137</f>
        <v>#DIV/0!</v>
      </c>
      <c r="M137" s="338" t="e">
        <f>E137/H137</f>
        <v>#DIV/0!</v>
      </c>
      <c r="N137" s="338" t="e">
        <f>F137/H137</f>
        <v>#DIV/0!</v>
      </c>
      <c r="O137" s="338" t="e">
        <f>G137/H137</f>
        <v>#DIV/0!</v>
      </c>
    </row>
    <row r="138" spans="1:15">
      <c r="A138" s="53" t="s">
        <v>5</v>
      </c>
      <c r="B138" s="205">
        <v>636</v>
      </c>
      <c r="C138" s="205" t="s">
        <v>33</v>
      </c>
      <c r="D138" s="205">
        <v>99918</v>
      </c>
      <c r="E138" s="205">
        <v>5597</v>
      </c>
      <c r="F138" s="205">
        <f>SUM(F141,F144)</f>
        <v>707</v>
      </c>
      <c r="G138" s="205">
        <f>SUM(G141,G144)</f>
        <v>2693</v>
      </c>
      <c r="H138" s="207"/>
      <c r="I138" s="108" t="s">
        <v>10</v>
      </c>
    </row>
    <row r="139" spans="1:15">
      <c r="A139" s="54" t="s">
        <v>7</v>
      </c>
      <c r="B139" s="205">
        <v>378</v>
      </c>
      <c r="C139" s="205" t="s">
        <v>33</v>
      </c>
      <c r="D139" s="205">
        <v>39996</v>
      </c>
      <c r="E139" s="205">
        <v>3758</v>
      </c>
      <c r="F139" s="205">
        <f>SUM(F142,F145)</f>
        <v>280</v>
      </c>
      <c r="G139" s="205">
        <f>SUM(G142,G145)</f>
        <v>841</v>
      </c>
      <c r="H139" s="207"/>
      <c r="I139" s="108" t="s">
        <v>11</v>
      </c>
    </row>
    <row r="140" spans="1:15">
      <c r="A140" s="34" t="s">
        <v>4</v>
      </c>
      <c r="B140" s="205"/>
      <c r="C140" s="205" t="s">
        <v>33</v>
      </c>
      <c r="D140" s="205" t="s">
        <v>32</v>
      </c>
      <c r="E140" s="205" t="s">
        <v>32</v>
      </c>
      <c r="F140" s="205">
        <f>SUM(F141:F142)</f>
        <v>987</v>
      </c>
      <c r="G140" s="205">
        <f>SUM(G141:G142)</f>
        <v>3534</v>
      </c>
      <c r="H140" s="207"/>
      <c r="I140" s="15" t="s">
        <v>6</v>
      </c>
    </row>
    <row r="141" spans="1:15">
      <c r="A141" s="53" t="s">
        <v>5</v>
      </c>
      <c r="B141" s="209"/>
      <c r="C141" s="209" t="s">
        <v>33</v>
      </c>
      <c r="D141" s="209" t="s">
        <v>32</v>
      </c>
      <c r="E141" s="209" t="s">
        <v>32</v>
      </c>
      <c r="F141" s="209">
        <v>707</v>
      </c>
      <c r="G141" s="209">
        <v>2693</v>
      </c>
      <c r="H141" s="207"/>
      <c r="I141" s="108" t="s">
        <v>10</v>
      </c>
    </row>
    <row r="142" spans="1:15">
      <c r="A142" s="54" t="s">
        <v>7</v>
      </c>
      <c r="B142" s="209"/>
      <c r="C142" s="209" t="s">
        <v>33</v>
      </c>
      <c r="D142" s="209" t="s">
        <v>32</v>
      </c>
      <c r="E142" s="209" t="s">
        <v>32</v>
      </c>
      <c r="F142" s="209">
        <v>280</v>
      </c>
      <c r="G142" s="209">
        <v>841</v>
      </c>
      <c r="H142" s="207"/>
      <c r="I142" s="108" t="s">
        <v>11</v>
      </c>
    </row>
    <row r="143" spans="1:15">
      <c r="A143" s="34" t="s">
        <v>8</v>
      </c>
      <c r="B143" s="205"/>
      <c r="C143" s="205" t="s">
        <v>33</v>
      </c>
      <c r="D143" s="207" t="s">
        <v>32</v>
      </c>
      <c r="E143" s="207" t="s">
        <v>32</v>
      </c>
      <c r="F143" s="207" t="s">
        <v>46</v>
      </c>
      <c r="G143" s="207" t="s">
        <v>46</v>
      </c>
      <c r="H143" s="207"/>
      <c r="I143" s="15" t="s">
        <v>9</v>
      </c>
    </row>
    <row r="144" spans="1:15">
      <c r="A144" s="53" t="s">
        <v>5</v>
      </c>
      <c r="B144" s="209"/>
      <c r="C144" s="209" t="s">
        <v>33</v>
      </c>
      <c r="D144" s="212" t="s">
        <v>32</v>
      </c>
      <c r="E144" s="212" t="s">
        <v>32</v>
      </c>
      <c r="F144" s="212" t="s">
        <v>46</v>
      </c>
      <c r="G144" s="212" t="s">
        <v>46</v>
      </c>
      <c r="H144" s="207"/>
      <c r="I144" s="108" t="s">
        <v>10</v>
      </c>
    </row>
    <row r="145" spans="1:39">
      <c r="A145" s="54" t="s">
        <v>7</v>
      </c>
      <c r="B145" s="209"/>
      <c r="C145" s="209" t="s">
        <v>33</v>
      </c>
      <c r="D145" s="212" t="s">
        <v>32</v>
      </c>
      <c r="E145" s="212" t="s">
        <v>32</v>
      </c>
      <c r="F145" s="212" t="s">
        <v>46</v>
      </c>
      <c r="G145" s="212" t="s">
        <v>46</v>
      </c>
      <c r="H145" s="207"/>
      <c r="I145" s="108" t="s">
        <v>11</v>
      </c>
    </row>
    <row r="146" spans="1:39">
      <c r="A146" s="210" t="s">
        <v>22</v>
      </c>
      <c r="B146" s="144"/>
      <c r="C146" s="144"/>
      <c r="D146" s="144"/>
      <c r="E146" s="144"/>
      <c r="F146" s="144"/>
      <c r="G146" s="144"/>
      <c r="H146" s="145"/>
      <c r="I146" s="211" t="s">
        <v>23</v>
      </c>
    </row>
    <row r="147" spans="1:39">
      <c r="A147" s="34" t="s">
        <v>38</v>
      </c>
      <c r="B147" s="205">
        <v>0</v>
      </c>
      <c r="C147" s="205">
        <v>0</v>
      </c>
      <c r="D147" s="205">
        <f>SUM(D148:D149)</f>
        <v>169913</v>
      </c>
      <c r="E147" s="205">
        <f>SUM(E148:E149)</f>
        <v>44410</v>
      </c>
      <c r="F147" s="205">
        <v>0</v>
      </c>
      <c r="G147" s="209">
        <v>0</v>
      </c>
      <c r="H147" s="207">
        <f>SUM(B147:G147)</f>
        <v>214323</v>
      </c>
      <c r="I147" s="15" t="s">
        <v>0</v>
      </c>
    </row>
    <row r="148" spans="1:39">
      <c r="A148" s="53" t="s">
        <v>5</v>
      </c>
      <c r="B148" s="205">
        <v>0</v>
      </c>
      <c r="C148" s="205">
        <v>0</v>
      </c>
      <c r="D148" s="205">
        <v>146886</v>
      </c>
      <c r="E148" s="205">
        <v>21633</v>
      </c>
      <c r="F148" s="205">
        <v>0</v>
      </c>
      <c r="G148" s="209">
        <v>0</v>
      </c>
      <c r="H148" s="207">
        <f t="shared" ref="H148:H149" si="45">SUM(B148:G148)</f>
        <v>168519</v>
      </c>
      <c r="I148" s="108" t="s">
        <v>10</v>
      </c>
    </row>
    <row r="149" spans="1:39">
      <c r="A149" s="54" t="s">
        <v>7</v>
      </c>
      <c r="B149" s="205">
        <v>0</v>
      </c>
      <c r="C149" s="205">
        <v>0</v>
      </c>
      <c r="D149" s="205">
        <v>23027</v>
      </c>
      <c r="E149" s="205">
        <v>22777</v>
      </c>
      <c r="F149" s="205">
        <v>0</v>
      </c>
      <c r="G149" s="209">
        <v>0</v>
      </c>
      <c r="H149" s="207">
        <f t="shared" si="45"/>
        <v>45804</v>
      </c>
      <c r="I149" s="108" t="s">
        <v>11</v>
      </c>
    </row>
    <row r="150" spans="1:39">
      <c r="A150" s="34" t="s">
        <v>4</v>
      </c>
      <c r="B150" s="205">
        <v>0</v>
      </c>
      <c r="C150" s="205">
        <v>0</v>
      </c>
      <c r="D150" s="205" t="s">
        <v>32</v>
      </c>
      <c r="E150" s="205" t="s">
        <v>32</v>
      </c>
      <c r="F150" s="205">
        <v>0</v>
      </c>
      <c r="G150" s="209">
        <v>0</v>
      </c>
      <c r="H150" s="207"/>
      <c r="I150" s="15" t="s">
        <v>6</v>
      </c>
    </row>
    <row r="151" spans="1:39">
      <c r="A151" s="53" t="s">
        <v>5</v>
      </c>
      <c r="B151" s="209">
        <v>0</v>
      </c>
      <c r="C151" s="209">
        <v>0</v>
      </c>
      <c r="D151" s="209" t="s">
        <v>32</v>
      </c>
      <c r="E151" s="209" t="s">
        <v>32</v>
      </c>
      <c r="F151" s="209">
        <v>0</v>
      </c>
      <c r="G151" s="209">
        <v>0</v>
      </c>
      <c r="H151" s="207"/>
      <c r="I151" s="108" t="s">
        <v>10</v>
      </c>
    </row>
    <row r="152" spans="1:39">
      <c r="A152" s="54" t="s">
        <v>7</v>
      </c>
      <c r="B152" s="209">
        <v>0</v>
      </c>
      <c r="C152" s="209">
        <v>0</v>
      </c>
      <c r="D152" s="209" t="s">
        <v>32</v>
      </c>
      <c r="E152" s="209" t="s">
        <v>32</v>
      </c>
      <c r="F152" s="209">
        <v>0</v>
      </c>
      <c r="G152" s="209">
        <v>0</v>
      </c>
      <c r="H152" s="207"/>
      <c r="I152" s="108" t="s">
        <v>11</v>
      </c>
    </row>
    <row r="153" spans="1:39">
      <c r="A153" s="34" t="s">
        <v>8</v>
      </c>
      <c r="B153" s="205">
        <v>0</v>
      </c>
      <c r="C153" s="205">
        <v>0</v>
      </c>
      <c r="D153" s="205" t="s">
        <v>32</v>
      </c>
      <c r="E153" s="205" t="s">
        <v>32</v>
      </c>
      <c r="F153" s="207">
        <v>0</v>
      </c>
      <c r="G153" s="209">
        <v>0</v>
      </c>
      <c r="H153" s="207"/>
      <c r="I153" s="15" t="s">
        <v>9</v>
      </c>
    </row>
    <row r="154" spans="1:39">
      <c r="A154" s="53" t="s">
        <v>5</v>
      </c>
      <c r="B154" s="209">
        <v>0</v>
      </c>
      <c r="C154" s="209">
        <v>0</v>
      </c>
      <c r="D154" s="209" t="s">
        <v>32</v>
      </c>
      <c r="E154" s="209" t="s">
        <v>32</v>
      </c>
      <c r="F154" s="212">
        <v>0</v>
      </c>
      <c r="G154" s="209">
        <v>0</v>
      </c>
      <c r="H154" s="207"/>
      <c r="I154" s="108" t="s">
        <v>10</v>
      </c>
    </row>
    <row r="155" spans="1:39">
      <c r="A155" s="54" t="s">
        <v>7</v>
      </c>
      <c r="B155" s="209">
        <v>0</v>
      </c>
      <c r="C155" s="56">
        <v>0</v>
      </c>
      <c r="D155" s="56" t="s">
        <v>32</v>
      </c>
      <c r="E155" s="56" t="s">
        <v>32</v>
      </c>
      <c r="F155" s="212">
        <v>0</v>
      </c>
      <c r="G155" s="212">
        <v>0</v>
      </c>
      <c r="H155" s="51"/>
      <c r="I155" s="108" t="s">
        <v>11</v>
      </c>
    </row>
    <row r="156" spans="1:39" ht="15.75">
      <c r="A156" s="12" t="s">
        <v>372</v>
      </c>
      <c r="B156" s="31"/>
      <c r="C156" s="31"/>
      <c r="D156" s="32"/>
      <c r="E156" s="31"/>
      <c r="F156" s="31"/>
      <c r="G156" s="31"/>
      <c r="H156" s="31"/>
      <c r="I156" s="23" t="s">
        <v>373</v>
      </c>
      <c r="AH156" t="s">
        <v>36</v>
      </c>
      <c r="AJ156" t="s">
        <v>484</v>
      </c>
      <c r="AL156" t="s">
        <v>470</v>
      </c>
      <c r="AM156" t="s">
        <v>471</v>
      </c>
    </row>
    <row r="157" spans="1:39">
      <c r="A157" s="257" t="s">
        <v>38</v>
      </c>
      <c r="B157" s="354">
        <v>191144</v>
      </c>
      <c r="C157" s="330">
        <f>SUM(C167,C177)</f>
        <v>44940</v>
      </c>
      <c r="D157" s="258">
        <v>1511000</v>
      </c>
      <c r="E157" s="258">
        <f>SUM(E167,E177,E187,E197)</f>
        <v>127962</v>
      </c>
      <c r="F157" s="258">
        <f>SUM(F167,F177,F187,F197)</f>
        <v>35060</v>
      </c>
      <c r="G157" s="258">
        <f>SUM(G167,G177,G187,G197)</f>
        <v>64712</v>
      </c>
      <c r="H157" s="148">
        <f>SUM(B157:G157)</f>
        <v>1974818</v>
      </c>
      <c r="I157" s="224" t="s">
        <v>0</v>
      </c>
      <c r="AH157" t="s">
        <v>24</v>
      </c>
      <c r="AJ157" s="338">
        <f>B167/B157</f>
        <v>0.26411501276524507</v>
      </c>
      <c r="AL157" s="338">
        <f>B168/B167</f>
        <v>0.34224704856984389</v>
      </c>
      <c r="AM157" s="338">
        <f>B169/B167</f>
        <v>0.65775295143015611</v>
      </c>
    </row>
    <row r="158" spans="1:39">
      <c r="A158" s="53" t="s">
        <v>5</v>
      </c>
      <c r="B158" s="342">
        <v>101797</v>
      </c>
      <c r="C158" s="207">
        <f>SUM(C168,C178)</f>
        <v>18531</v>
      </c>
      <c r="D158" s="205">
        <v>971712</v>
      </c>
      <c r="E158" s="205">
        <f>SUM(E168,E178,E188,E198)</f>
        <v>54934</v>
      </c>
      <c r="F158" s="337">
        <f t="shared" ref="F158:G165" si="46">SUM(F168,F178,F188,F198)</f>
        <v>11088</v>
      </c>
      <c r="G158" s="337">
        <f t="shared" si="46"/>
        <v>21704</v>
      </c>
      <c r="H158" s="207">
        <f>SUM(B158:G158)</f>
        <v>1179766</v>
      </c>
      <c r="I158" s="108" t="s">
        <v>10</v>
      </c>
      <c r="AH158" t="s">
        <v>25</v>
      </c>
      <c r="AJ158" s="338">
        <f>B177/B157</f>
        <v>0.73058008621772064</v>
      </c>
      <c r="AL158" s="338">
        <f>B178/B177</f>
        <v>0.60068315598012112</v>
      </c>
      <c r="AM158" s="338">
        <f>B179/B177</f>
        <v>0.39931684401987882</v>
      </c>
    </row>
    <row r="159" spans="1:39">
      <c r="A159" s="54" t="s">
        <v>7</v>
      </c>
      <c r="B159" s="342">
        <v>89347</v>
      </c>
      <c r="C159" s="207">
        <f>SUM(C169,C179)</f>
        <v>26409</v>
      </c>
      <c r="D159" s="205">
        <v>849115</v>
      </c>
      <c r="E159" s="205">
        <f>SUM(E169,E179,E189,E199)</f>
        <v>73028</v>
      </c>
      <c r="F159" s="337">
        <f t="shared" si="46"/>
        <v>23972</v>
      </c>
      <c r="G159" s="337">
        <f t="shared" si="46"/>
        <v>43008</v>
      </c>
      <c r="H159" s="207">
        <f>SUM(B159:G159)</f>
        <v>1104879</v>
      </c>
      <c r="I159" s="108" t="s">
        <v>11</v>
      </c>
      <c r="AH159" t="s">
        <v>26</v>
      </c>
      <c r="AJ159" s="338">
        <f>B187/B157</f>
        <v>5.3049010170342775E-3</v>
      </c>
      <c r="AL159" s="338">
        <f>B188/B187</f>
        <v>0.62721893491124259</v>
      </c>
      <c r="AM159" s="338">
        <f>B189/B187</f>
        <v>0.37278106508875741</v>
      </c>
    </row>
    <row r="160" spans="1:39">
      <c r="A160" s="34" t="s">
        <v>4</v>
      </c>
      <c r="B160" s="342"/>
      <c r="C160" s="205" t="s">
        <v>32</v>
      </c>
      <c r="D160" s="205"/>
      <c r="E160" s="205"/>
      <c r="F160" s="337">
        <f t="shared" si="46"/>
        <v>23421</v>
      </c>
      <c r="G160" s="337">
        <f t="shared" si="46"/>
        <v>52925</v>
      </c>
      <c r="H160" s="207"/>
      <c r="I160" s="15" t="s">
        <v>6</v>
      </c>
    </row>
    <row r="161" spans="1:9">
      <c r="A161" s="53" t="s">
        <v>5</v>
      </c>
      <c r="B161" s="343"/>
      <c r="C161" s="209" t="s">
        <v>32</v>
      </c>
      <c r="D161" s="209"/>
      <c r="E161" s="209"/>
      <c r="F161" s="337">
        <f t="shared" si="46"/>
        <v>6546</v>
      </c>
      <c r="G161" s="337">
        <f t="shared" si="46"/>
        <v>17165</v>
      </c>
      <c r="H161" s="207"/>
      <c r="I161" s="108" t="s">
        <v>10</v>
      </c>
    </row>
    <row r="162" spans="1:9">
      <c r="A162" s="54" t="s">
        <v>7</v>
      </c>
      <c r="B162" s="343"/>
      <c r="C162" s="209" t="s">
        <v>32</v>
      </c>
      <c r="D162" s="209"/>
      <c r="E162" s="209"/>
      <c r="F162" s="337">
        <f t="shared" si="46"/>
        <v>16875</v>
      </c>
      <c r="G162" s="337">
        <f t="shared" si="46"/>
        <v>35760</v>
      </c>
      <c r="H162" s="207"/>
      <c r="I162" s="108" t="s">
        <v>11</v>
      </c>
    </row>
    <row r="163" spans="1:9">
      <c r="A163" s="34" t="s">
        <v>8</v>
      </c>
      <c r="B163" s="342"/>
      <c r="C163" s="205" t="s">
        <v>32</v>
      </c>
      <c r="D163" s="205"/>
      <c r="E163" s="205"/>
      <c r="F163" s="337">
        <f t="shared" si="46"/>
        <v>11639</v>
      </c>
      <c r="G163" s="337">
        <f t="shared" si="46"/>
        <v>11787</v>
      </c>
      <c r="H163" s="207"/>
      <c r="I163" s="15" t="s">
        <v>9</v>
      </c>
    </row>
    <row r="164" spans="1:9">
      <c r="A164" s="53" t="s">
        <v>5</v>
      </c>
      <c r="B164" s="343"/>
      <c r="C164" s="209" t="s">
        <v>32</v>
      </c>
      <c r="D164" s="209"/>
      <c r="E164" s="209"/>
      <c r="F164" s="337">
        <f t="shared" si="46"/>
        <v>4542</v>
      </c>
      <c r="G164" s="337">
        <f t="shared" si="46"/>
        <v>4539</v>
      </c>
      <c r="H164" s="207"/>
      <c r="I164" s="108" t="s">
        <v>10</v>
      </c>
    </row>
    <row r="165" spans="1:9">
      <c r="A165" s="54" t="s">
        <v>7</v>
      </c>
      <c r="B165" s="343"/>
      <c r="C165" s="209" t="s">
        <v>32</v>
      </c>
      <c r="D165" s="209"/>
      <c r="E165" s="209"/>
      <c r="F165" s="337">
        <f t="shared" si="46"/>
        <v>7097</v>
      </c>
      <c r="G165" s="337">
        <f t="shared" si="46"/>
        <v>7248</v>
      </c>
      <c r="H165" s="207"/>
      <c r="I165" s="108" t="s">
        <v>11</v>
      </c>
    </row>
    <row r="166" spans="1:9">
      <c r="A166" s="210" t="s">
        <v>24</v>
      </c>
      <c r="B166" s="359"/>
      <c r="C166" s="144"/>
      <c r="D166" s="144"/>
      <c r="E166" s="144"/>
      <c r="F166" s="144"/>
      <c r="G166" s="144"/>
      <c r="H166" s="145"/>
      <c r="I166" s="211" t="s">
        <v>96</v>
      </c>
    </row>
    <row r="167" spans="1:9">
      <c r="A167" s="47" t="s">
        <v>38</v>
      </c>
      <c r="B167" s="342">
        <v>50484</v>
      </c>
      <c r="C167" s="207">
        <v>30531</v>
      </c>
      <c r="D167" s="205">
        <v>1425569</v>
      </c>
      <c r="E167" s="205">
        <f>SUM(E168:E169)</f>
        <v>13777</v>
      </c>
      <c r="F167" s="205">
        <f>SUM(F168:F169)</f>
        <v>26100</v>
      </c>
      <c r="G167" s="205">
        <f>SUM(G170,G173)</f>
        <v>35396</v>
      </c>
      <c r="H167" s="207">
        <f>SUM(B167:G167)</f>
        <v>1581857</v>
      </c>
      <c r="I167" s="15" t="s">
        <v>0</v>
      </c>
    </row>
    <row r="168" spans="1:9">
      <c r="A168" s="53" t="s">
        <v>5</v>
      </c>
      <c r="B168" s="342">
        <v>17278</v>
      </c>
      <c r="C168" s="207">
        <v>11120</v>
      </c>
      <c r="D168" s="205">
        <v>684153</v>
      </c>
      <c r="E168" s="205">
        <v>6330</v>
      </c>
      <c r="F168" s="205">
        <v>6729</v>
      </c>
      <c r="G168" s="205">
        <f t="shared" ref="G168:G169" si="47">SUM(G171,G174)</f>
        <v>8895</v>
      </c>
      <c r="H168" s="207">
        <f>SUM(B168:G168)</f>
        <v>734505</v>
      </c>
      <c r="I168" s="108" t="s">
        <v>10</v>
      </c>
    </row>
    <row r="169" spans="1:9">
      <c r="A169" s="54" t="s">
        <v>7</v>
      </c>
      <c r="B169" s="342">
        <v>33206</v>
      </c>
      <c r="C169" s="207">
        <v>19411</v>
      </c>
      <c r="D169" s="205">
        <v>741416</v>
      </c>
      <c r="E169" s="205">
        <v>7447</v>
      </c>
      <c r="F169" s="205">
        <v>19371</v>
      </c>
      <c r="G169" s="205">
        <f t="shared" si="47"/>
        <v>26501</v>
      </c>
      <c r="H169" s="207">
        <f>SUM(B169:G169)</f>
        <v>847352</v>
      </c>
      <c r="I169" s="108" t="s">
        <v>11</v>
      </c>
    </row>
    <row r="170" spans="1:9">
      <c r="A170" s="34" t="s">
        <v>4</v>
      </c>
      <c r="B170" s="342"/>
      <c r="C170" s="205" t="s">
        <v>32</v>
      </c>
      <c r="D170" s="205"/>
      <c r="E170" s="205" t="s">
        <v>32</v>
      </c>
      <c r="F170" s="205">
        <f>SUM(F171:F172)</f>
        <v>18628</v>
      </c>
      <c r="G170" s="205">
        <f>SUM(G171:G172)</f>
        <v>30459</v>
      </c>
      <c r="H170" s="207"/>
      <c r="I170" s="15" t="s">
        <v>6</v>
      </c>
    </row>
    <row r="171" spans="1:9">
      <c r="A171" s="53" t="s">
        <v>5</v>
      </c>
      <c r="B171" s="343"/>
      <c r="C171" s="209" t="s">
        <v>32</v>
      </c>
      <c r="D171" s="209"/>
      <c r="E171" s="209" t="s">
        <v>32</v>
      </c>
      <c r="F171" s="209">
        <v>4101</v>
      </c>
      <c r="G171" s="209">
        <v>7280</v>
      </c>
      <c r="H171" s="207"/>
      <c r="I171" s="108" t="s">
        <v>10</v>
      </c>
    </row>
    <row r="172" spans="1:9">
      <c r="A172" s="54" t="s">
        <v>7</v>
      </c>
      <c r="B172" s="343"/>
      <c r="C172" s="209" t="s">
        <v>32</v>
      </c>
      <c r="D172" s="209"/>
      <c r="E172" s="209" t="s">
        <v>32</v>
      </c>
      <c r="F172" s="209">
        <v>14527</v>
      </c>
      <c r="G172" s="209">
        <v>23179</v>
      </c>
      <c r="H172" s="207"/>
      <c r="I172" s="108" t="s">
        <v>11</v>
      </c>
    </row>
    <row r="173" spans="1:9">
      <c r="A173" s="34" t="s">
        <v>8</v>
      </c>
      <c r="B173" s="342"/>
      <c r="C173" s="205" t="s">
        <v>32</v>
      </c>
      <c r="D173" s="205"/>
      <c r="E173" s="205" t="s">
        <v>32</v>
      </c>
      <c r="F173" s="205">
        <f>SUM(F174:F175)</f>
        <v>7472</v>
      </c>
      <c r="G173" s="205">
        <f>SUM(G174:G175)</f>
        <v>4937</v>
      </c>
      <c r="H173" s="207"/>
      <c r="I173" s="15" t="s">
        <v>9</v>
      </c>
    </row>
    <row r="174" spans="1:9">
      <c r="A174" s="53" t="s">
        <v>5</v>
      </c>
      <c r="B174" s="343"/>
      <c r="C174" s="209" t="s">
        <v>32</v>
      </c>
      <c r="D174" s="209"/>
      <c r="E174" s="209" t="s">
        <v>32</v>
      </c>
      <c r="F174" s="209">
        <v>2628</v>
      </c>
      <c r="G174" s="209">
        <v>1615</v>
      </c>
      <c r="H174" s="207"/>
      <c r="I174" s="108" t="s">
        <v>10</v>
      </c>
    </row>
    <row r="175" spans="1:9">
      <c r="A175" s="54" t="s">
        <v>7</v>
      </c>
      <c r="B175" s="343"/>
      <c r="C175" s="209" t="s">
        <v>32</v>
      </c>
      <c r="D175" s="209"/>
      <c r="E175" s="209" t="s">
        <v>32</v>
      </c>
      <c r="F175" s="209">
        <v>4844</v>
      </c>
      <c r="G175" s="209">
        <v>3322</v>
      </c>
      <c r="H175" s="207"/>
      <c r="I175" s="108" t="s">
        <v>11</v>
      </c>
    </row>
    <row r="176" spans="1:9">
      <c r="A176" s="210" t="s">
        <v>25</v>
      </c>
      <c r="B176" s="359"/>
      <c r="C176" s="144"/>
      <c r="D176" s="144"/>
      <c r="E176" s="144"/>
      <c r="F176" s="144"/>
      <c r="G176" s="144"/>
      <c r="H176" s="145"/>
      <c r="I176" s="211" t="s">
        <v>161</v>
      </c>
    </row>
    <row r="177" spans="1:12">
      <c r="A177" s="47" t="s">
        <v>38</v>
      </c>
      <c r="B177" s="342">
        <v>139646</v>
      </c>
      <c r="C177" s="207">
        <v>14409</v>
      </c>
      <c r="D177" s="205">
        <v>85431</v>
      </c>
      <c r="E177" s="205">
        <f>SUM(E178:E179)</f>
        <v>58694</v>
      </c>
      <c r="F177" s="205">
        <f>SUM(F180,F183)</f>
        <v>7822</v>
      </c>
      <c r="G177" s="205">
        <f>SUM(G180,G183)</f>
        <v>25753</v>
      </c>
      <c r="H177" s="207">
        <f>SUM(B177:G177)</f>
        <v>331755</v>
      </c>
      <c r="I177" s="15" t="s">
        <v>0</v>
      </c>
    </row>
    <row r="178" spans="1:12">
      <c r="A178" s="53" t="s">
        <v>5</v>
      </c>
      <c r="B178" s="342">
        <v>83883</v>
      </c>
      <c r="C178" s="207">
        <v>7411</v>
      </c>
      <c r="D178" s="205">
        <v>40755</v>
      </c>
      <c r="E178" s="205">
        <v>20346</v>
      </c>
      <c r="F178" s="205">
        <f t="shared" ref="F178:G179" si="48">SUM(F181,F184)</f>
        <v>3597</v>
      </c>
      <c r="G178" s="205">
        <f t="shared" si="48"/>
        <v>10139</v>
      </c>
      <c r="H178" s="207">
        <f>SUM(B178:G178)</f>
        <v>166131</v>
      </c>
      <c r="I178" s="108" t="s">
        <v>10</v>
      </c>
    </row>
    <row r="179" spans="1:12">
      <c r="A179" s="54" t="s">
        <v>7</v>
      </c>
      <c r="B179" s="342">
        <v>55763</v>
      </c>
      <c r="C179" s="207">
        <v>6998</v>
      </c>
      <c r="D179" s="205">
        <v>44676</v>
      </c>
      <c r="E179" s="205">
        <v>38348</v>
      </c>
      <c r="F179" s="205">
        <f t="shared" si="48"/>
        <v>4225</v>
      </c>
      <c r="G179" s="205">
        <f t="shared" si="48"/>
        <v>15614</v>
      </c>
      <c r="H179" s="207">
        <f>SUM(B179:G179)</f>
        <v>165624</v>
      </c>
      <c r="I179" s="108" t="s">
        <v>11</v>
      </c>
    </row>
    <row r="180" spans="1:12">
      <c r="A180" s="34" t="s">
        <v>4</v>
      </c>
      <c r="B180" s="342"/>
      <c r="C180" s="205" t="s">
        <v>32</v>
      </c>
      <c r="D180" s="205"/>
      <c r="E180" s="205"/>
      <c r="F180" s="209">
        <f>SUM(F181:F182)</f>
        <v>3655</v>
      </c>
      <c r="G180" s="205">
        <f>SUM(G181:G182)</f>
        <v>18903</v>
      </c>
      <c r="H180" s="207"/>
      <c r="I180" s="15" t="s">
        <v>6</v>
      </c>
    </row>
    <row r="181" spans="1:12">
      <c r="A181" s="53" t="s">
        <v>5</v>
      </c>
      <c r="B181" s="343"/>
      <c r="C181" s="209" t="s">
        <v>32</v>
      </c>
      <c r="D181" s="209"/>
      <c r="E181" s="209"/>
      <c r="F181" s="209">
        <v>1683</v>
      </c>
      <c r="G181" s="209">
        <v>7215</v>
      </c>
      <c r="H181" s="207"/>
      <c r="I181" s="108" t="s">
        <v>10</v>
      </c>
    </row>
    <row r="182" spans="1:12">
      <c r="A182" s="54" t="s">
        <v>7</v>
      </c>
      <c r="B182" s="343"/>
      <c r="C182" s="209" t="s">
        <v>32</v>
      </c>
      <c r="D182" s="209"/>
      <c r="E182" s="209"/>
      <c r="F182" s="209">
        <v>1972</v>
      </c>
      <c r="G182" s="209">
        <v>11688</v>
      </c>
      <c r="H182" s="207"/>
      <c r="I182" s="108" t="s">
        <v>11</v>
      </c>
    </row>
    <row r="183" spans="1:12">
      <c r="A183" s="34" t="s">
        <v>8</v>
      </c>
      <c r="B183" s="342"/>
      <c r="C183" s="205" t="s">
        <v>32</v>
      </c>
      <c r="D183" s="205"/>
      <c r="E183" s="205"/>
      <c r="F183" s="205">
        <f>SUM(F184:F185)</f>
        <v>4167</v>
      </c>
      <c r="G183" s="205">
        <f>SUM(G184:G185)</f>
        <v>6850</v>
      </c>
      <c r="H183" s="207"/>
      <c r="I183" s="15" t="s">
        <v>9</v>
      </c>
    </row>
    <row r="184" spans="1:12">
      <c r="A184" s="53" t="s">
        <v>5</v>
      </c>
      <c r="B184" s="343"/>
      <c r="C184" s="209" t="s">
        <v>32</v>
      </c>
      <c r="D184" s="209"/>
      <c r="E184" s="209"/>
      <c r="F184" s="209">
        <v>1914</v>
      </c>
      <c r="G184" s="209">
        <v>2924</v>
      </c>
      <c r="H184" s="207"/>
      <c r="I184" s="108" t="s">
        <v>10</v>
      </c>
    </row>
    <row r="185" spans="1:12">
      <c r="A185" s="54" t="s">
        <v>7</v>
      </c>
      <c r="B185" s="343"/>
      <c r="C185" s="209" t="s">
        <v>32</v>
      </c>
      <c r="D185" s="209"/>
      <c r="E185" s="209"/>
      <c r="F185" s="209">
        <v>2253</v>
      </c>
      <c r="G185" s="209">
        <v>3926</v>
      </c>
      <c r="H185" s="207"/>
      <c r="I185" s="108" t="s">
        <v>11</v>
      </c>
    </row>
    <row r="186" spans="1:12">
      <c r="A186" s="210" t="s">
        <v>26</v>
      </c>
      <c r="B186" s="359"/>
      <c r="C186" s="144"/>
      <c r="D186" s="144"/>
      <c r="E186" s="144"/>
      <c r="F186" s="144"/>
      <c r="G186" s="144"/>
      <c r="H186" s="145"/>
      <c r="I186" s="211" t="s">
        <v>163</v>
      </c>
    </row>
    <row r="187" spans="1:12">
      <c r="A187" s="47" t="s">
        <v>38</v>
      </c>
      <c r="B187" s="342">
        <v>1014</v>
      </c>
      <c r="C187" s="205" t="s">
        <v>32</v>
      </c>
      <c r="D187" s="205">
        <v>139914</v>
      </c>
      <c r="E187" s="205">
        <f>SUM(E188:E189)</f>
        <v>8240</v>
      </c>
      <c r="F187" s="205">
        <v>1138</v>
      </c>
      <c r="G187" s="205">
        <f>SUM(G190,G193)</f>
        <v>3563</v>
      </c>
      <c r="H187" s="207">
        <f>SUM(B187:G187)</f>
        <v>153869</v>
      </c>
      <c r="I187" s="15" t="s">
        <v>0</v>
      </c>
      <c r="J187">
        <f>E187/E157*100</f>
        <v>6.4394117003485407</v>
      </c>
      <c r="K187">
        <f t="shared" ref="K187:L187" si="49">F187/F157*100</f>
        <v>3.2458642327438678</v>
      </c>
      <c r="L187">
        <f t="shared" si="49"/>
        <v>5.5059339844232911</v>
      </c>
    </row>
    <row r="188" spans="1:12">
      <c r="A188" s="53" t="s">
        <v>5</v>
      </c>
      <c r="B188" s="342">
        <v>636</v>
      </c>
      <c r="C188" s="205" t="s">
        <v>32</v>
      </c>
      <c r="D188" s="205">
        <v>99918</v>
      </c>
      <c r="E188" s="205">
        <v>5112</v>
      </c>
      <c r="F188" s="205">
        <v>762</v>
      </c>
      <c r="G188" s="206">
        <f>SUM(G191,G194)</f>
        <v>2670</v>
      </c>
      <c r="H188" s="207">
        <f>SUM(B188:G188)</f>
        <v>109098</v>
      </c>
      <c r="I188" s="108" t="s">
        <v>10</v>
      </c>
    </row>
    <row r="189" spans="1:12">
      <c r="A189" s="54" t="s">
        <v>7</v>
      </c>
      <c r="B189" s="342">
        <v>378</v>
      </c>
      <c r="C189" s="205" t="s">
        <v>32</v>
      </c>
      <c r="D189" s="205">
        <v>39996</v>
      </c>
      <c r="E189" s="205">
        <v>3128</v>
      </c>
      <c r="F189" s="205">
        <v>376</v>
      </c>
      <c r="G189" s="206">
        <f>SUM(G192,G195)</f>
        <v>893</v>
      </c>
      <c r="H189" s="207">
        <f>SUM(B189:G189)</f>
        <v>44771</v>
      </c>
      <c r="I189" s="108" t="s">
        <v>11</v>
      </c>
    </row>
    <row r="190" spans="1:12">
      <c r="A190" s="34" t="s">
        <v>4</v>
      </c>
      <c r="B190" s="342"/>
      <c r="C190" s="205" t="s">
        <v>32</v>
      </c>
      <c r="D190" s="205"/>
      <c r="E190" s="205"/>
      <c r="F190" s="205">
        <v>1138</v>
      </c>
      <c r="G190" s="205">
        <f>SUM(G191:G192)</f>
        <v>3563</v>
      </c>
      <c r="H190" s="207"/>
      <c r="I190" s="15" t="s">
        <v>6</v>
      </c>
    </row>
    <row r="191" spans="1:12">
      <c r="A191" s="53" t="s">
        <v>5</v>
      </c>
      <c r="B191" s="343"/>
      <c r="C191" s="209" t="s">
        <v>32</v>
      </c>
      <c r="D191" s="209"/>
      <c r="E191" s="209"/>
      <c r="F191" s="209">
        <v>762</v>
      </c>
      <c r="G191" s="209">
        <v>2670</v>
      </c>
      <c r="H191" s="207"/>
      <c r="I191" s="108" t="s">
        <v>10</v>
      </c>
    </row>
    <row r="192" spans="1:12">
      <c r="A192" s="54" t="s">
        <v>7</v>
      </c>
      <c r="B192" s="343"/>
      <c r="C192" s="209" t="s">
        <v>32</v>
      </c>
      <c r="D192" s="209"/>
      <c r="E192" s="209"/>
      <c r="F192" s="209">
        <v>376</v>
      </c>
      <c r="G192" s="209">
        <v>893</v>
      </c>
      <c r="H192" s="207"/>
      <c r="I192" s="108" t="s">
        <v>11</v>
      </c>
    </row>
    <row r="193" spans="1:18">
      <c r="A193" s="34" t="s">
        <v>8</v>
      </c>
      <c r="B193" s="342"/>
      <c r="C193" s="205" t="s">
        <v>32</v>
      </c>
      <c r="D193" s="205"/>
      <c r="E193" s="207"/>
      <c r="F193" s="207" t="s">
        <v>46</v>
      </c>
      <c r="G193" s="207" t="s">
        <v>46</v>
      </c>
      <c r="H193" s="207"/>
      <c r="I193" s="15" t="s">
        <v>9</v>
      </c>
    </row>
    <row r="194" spans="1:18">
      <c r="A194" s="53" t="s">
        <v>5</v>
      </c>
      <c r="B194" s="343"/>
      <c r="C194" s="209" t="s">
        <v>32</v>
      </c>
      <c r="D194" s="209"/>
      <c r="E194" s="212"/>
      <c r="F194" s="212" t="s">
        <v>46</v>
      </c>
      <c r="G194" s="212" t="s">
        <v>46</v>
      </c>
      <c r="H194" s="207"/>
      <c r="I194" s="108" t="s">
        <v>10</v>
      </c>
    </row>
    <row r="195" spans="1:18">
      <c r="A195" s="54" t="s">
        <v>7</v>
      </c>
      <c r="B195" s="343"/>
      <c r="C195" s="209" t="s">
        <v>32</v>
      </c>
      <c r="D195" s="209"/>
      <c r="E195" s="212"/>
      <c r="F195" s="212" t="s">
        <v>46</v>
      </c>
      <c r="G195" s="212" t="s">
        <v>46</v>
      </c>
      <c r="H195" s="207"/>
      <c r="I195" s="108" t="s">
        <v>11</v>
      </c>
    </row>
    <row r="196" spans="1:18">
      <c r="A196" s="210" t="s">
        <v>22</v>
      </c>
      <c r="B196" s="144"/>
      <c r="C196" s="144"/>
      <c r="D196" s="144"/>
      <c r="E196" s="144"/>
      <c r="F196" s="144"/>
      <c r="G196" s="144"/>
      <c r="H196" s="145"/>
      <c r="I196" s="211" t="s">
        <v>23</v>
      </c>
    </row>
    <row r="197" spans="1:18">
      <c r="A197" s="34" t="s">
        <v>38</v>
      </c>
      <c r="B197" s="205">
        <v>0</v>
      </c>
      <c r="C197" s="205">
        <v>0</v>
      </c>
      <c r="D197" s="205">
        <v>169913</v>
      </c>
      <c r="E197" s="205">
        <f>SUM(E198:E199)</f>
        <v>47251</v>
      </c>
      <c r="F197" s="205">
        <v>0</v>
      </c>
      <c r="G197" s="209">
        <v>0</v>
      </c>
      <c r="H197" s="207">
        <f>SUM(B197:G197)</f>
        <v>217164</v>
      </c>
      <c r="I197" s="15" t="s">
        <v>0</v>
      </c>
    </row>
    <row r="198" spans="1:18">
      <c r="A198" s="53" t="s">
        <v>5</v>
      </c>
      <c r="B198" s="205">
        <v>0</v>
      </c>
      <c r="C198" s="205">
        <v>0</v>
      </c>
      <c r="D198" s="205">
        <v>146886</v>
      </c>
      <c r="E198" s="205">
        <v>23146</v>
      </c>
      <c r="F198" s="205">
        <v>0</v>
      </c>
      <c r="G198" s="209">
        <v>0</v>
      </c>
      <c r="H198" s="207">
        <f t="shared" ref="H198:H199" si="50">SUM(B198:G198)</f>
        <v>170032</v>
      </c>
      <c r="I198" s="108" t="s">
        <v>10</v>
      </c>
    </row>
    <row r="199" spans="1:18">
      <c r="A199" s="54" t="s">
        <v>7</v>
      </c>
      <c r="B199" s="205">
        <v>0</v>
      </c>
      <c r="C199" s="205">
        <v>0</v>
      </c>
      <c r="D199" s="205">
        <v>23027</v>
      </c>
      <c r="E199" s="205">
        <v>24105</v>
      </c>
      <c r="F199" s="205">
        <v>0</v>
      </c>
      <c r="G199" s="209">
        <v>0</v>
      </c>
      <c r="H199" s="207">
        <f t="shared" si="50"/>
        <v>47132</v>
      </c>
      <c r="I199" s="108" t="s">
        <v>11</v>
      </c>
    </row>
    <row r="200" spans="1:18">
      <c r="A200" s="34" t="s">
        <v>4</v>
      </c>
      <c r="B200" s="205">
        <v>0</v>
      </c>
      <c r="C200" s="205">
        <v>0</v>
      </c>
      <c r="D200" s="205" t="s">
        <v>32</v>
      </c>
      <c r="E200" s="205" t="s">
        <v>32</v>
      </c>
      <c r="F200" s="205">
        <v>0</v>
      </c>
      <c r="G200" s="209">
        <v>0</v>
      </c>
      <c r="H200" s="207" t="s">
        <v>32</v>
      </c>
      <c r="I200" s="15" t="s">
        <v>6</v>
      </c>
    </row>
    <row r="201" spans="1:18">
      <c r="A201" s="53" t="s">
        <v>5</v>
      </c>
      <c r="B201" s="209">
        <v>0</v>
      </c>
      <c r="C201" s="209">
        <v>0</v>
      </c>
      <c r="D201" s="209" t="s">
        <v>32</v>
      </c>
      <c r="E201" s="209" t="s">
        <v>32</v>
      </c>
      <c r="F201" s="209">
        <v>0</v>
      </c>
      <c r="G201" s="209">
        <v>0</v>
      </c>
      <c r="H201" s="207" t="s">
        <v>32</v>
      </c>
      <c r="I201" s="108" t="s">
        <v>10</v>
      </c>
    </row>
    <row r="202" spans="1:18">
      <c r="A202" s="54" t="s">
        <v>7</v>
      </c>
      <c r="B202" s="209">
        <v>0</v>
      </c>
      <c r="C202" s="209">
        <v>0</v>
      </c>
      <c r="D202" s="209" t="s">
        <v>32</v>
      </c>
      <c r="E202" s="209" t="s">
        <v>32</v>
      </c>
      <c r="F202" s="209">
        <v>0</v>
      </c>
      <c r="G202" s="209">
        <v>0</v>
      </c>
      <c r="H202" s="207" t="s">
        <v>32</v>
      </c>
      <c r="I202" s="108" t="s">
        <v>11</v>
      </c>
      <c r="L202" s="2" t="s">
        <v>413</v>
      </c>
      <c r="M202" s="2" t="s">
        <v>48</v>
      </c>
      <c r="N202" s="2" t="s">
        <v>43</v>
      </c>
      <c r="O202" s="2" t="s">
        <v>42</v>
      </c>
      <c r="P202" s="2" t="s">
        <v>49</v>
      </c>
      <c r="Q202" s="2" t="s">
        <v>50</v>
      </c>
      <c r="R202" s="2" t="s">
        <v>39</v>
      </c>
    </row>
    <row r="203" spans="1:18">
      <c r="A203" s="34" t="s">
        <v>8</v>
      </c>
      <c r="B203" s="205">
        <v>0</v>
      </c>
      <c r="C203" s="205">
        <v>0</v>
      </c>
      <c r="D203" s="205" t="s">
        <v>32</v>
      </c>
      <c r="E203" s="205" t="s">
        <v>32</v>
      </c>
      <c r="F203" s="207">
        <v>0</v>
      </c>
      <c r="G203" s="209">
        <v>0</v>
      </c>
      <c r="H203" s="207" t="s">
        <v>32</v>
      </c>
      <c r="I203" s="15" t="s">
        <v>9</v>
      </c>
      <c r="L203" t="s">
        <v>24</v>
      </c>
      <c r="M203" s="25">
        <f>(B217/B207)*100</f>
        <v>26.411501276524508</v>
      </c>
      <c r="N203" s="25">
        <f t="shared" ref="N203:R203" si="51">(C217/C207)*100</f>
        <v>70.605810183713686</v>
      </c>
      <c r="O203" s="25">
        <f t="shared" si="51"/>
        <v>79.495221807170651</v>
      </c>
      <c r="P203" s="25">
        <f t="shared" si="51"/>
        <v>10.984671426959592</v>
      </c>
      <c r="Q203" s="25">
        <f t="shared" si="51"/>
        <v>73.67188361071311</v>
      </c>
      <c r="R203" s="25">
        <f t="shared" si="51"/>
        <v>52.375905073920102</v>
      </c>
    </row>
    <row r="204" spans="1:18">
      <c r="A204" s="53" t="s">
        <v>5</v>
      </c>
      <c r="B204" s="209">
        <v>0</v>
      </c>
      <c r="C204" s="209">
        <v>0</v>
      </c>
      <c r="D204" s="209" t="s">
        <v>32</v>
      </c>
      <c r="E204" s="209" t="s">
        <v>32</v>
      </c>
      <c r="F204" s="212">
        <v>0</v>
      </c>
      <c r="G204" s="209">
        <v>0</v>
      </c>
      <c r="H204" s="207" t="s">
        <v>32</v>
      </c>
      <c r="I204" s="108" t="s">
        <v>10</v>
      </c>
      <c r="L204" t="s">
        <v>25</v>
      </c>
      <c r="M204" s="25">
        <f>(B227/B207)*100</f>
        <v>73.058008621772061</v>
      </c>
      <c r="N204" s="25">
        <f t="shared" ref="N204:R204" si="52">(C227/C207)*100</f>
        <v>29.394189816286314</v>
      </c>
      <c r="O204" s="25">
        <f t="shared" si="52"/>
        <v>4.5082021292891721</v>
      </c>
      <c r="P204" s="25">
        <f t="shared" si="52"/>
        <v>42.384068599796912</v>
      </c>
      <c r="Q204" s="25">
        <f t="shared" si="52"/>
        <v>23.440427642455639</v>
      </c>
      <c r="R204" s="25">
        <f t="shared" si="52"/>
        <v>44.310767282438121</v>
      </c>
    </row>
    <row r="205" spans="1:18">
      <c r="A205" s="54" t="s">
        <v>7</v>
      </c>
      <c r="B205" s="56">
        <v>0</v>
      </c>
      <c r="C205" s="56">
        <v>0</v>
      </c>
      <c r="D205" s="56" t="s">
        <v>32</v>
      </c>
      <c r="E205" s="56" t="s">
        <v>32</v>
      </c>
      <c r="F205" s="56">
        <v>0</v>
      </c>
      <c r="G205" s="56">
        <v>0</v>
      </c>
      <c r="H205" s="207" t="s">
        <v>32</v>
      </c>
      <c r="I205" s="108" t="s">
        <v>11</v>
      </c>
      <c r="L205" t="s">
        <v>26</v>
      </c>
      <c r="M205" s="25">
        <f>(B237/B207)*100</f>
        <v>0.53049010170342781</v>
      </c>
      <c r="N205" s="25"/>
      <c r="O205" s="25">
        <f t="shared" ref="O205:R205" si="53">(D237/D207)*100</f>
        <v>7.0298556014464522</v>
      </c>
      <c r="P205" s="25">
        <f t="shared" si="53"/>
        <v>6.6746183975113222</v>
      </c>
      <c r="Q205" s="25">
        <f t="shared" si="53"/>
        <v>2.8876887468312575</v>
      </c>
      <c r="R205" s="25">
        <f t="shared" si="53"/>
        <v>3.3133276436417698</v>
      </c>
    </row>
    <row r="206" spans="1:18" ht="15.75">
      <c r="A206" s="156" t="s">
        <v>380</v>
      </c>
      <c r="B206" s="13"/>
      <c r="C206" s="13"/>
      <c r="D206" s="13"/>
      <c r="E206" s="13"/>
      <c r="F206" s="13"/>
      <c r="G206" s="13"/>
      <c r="H206" s="13"/>
      <c r="I206" s="159" t="s">
        <v>381</v>
      </c>
      <c r="L206" t="s">
        <v>22</v>
      </c>
      <c r="M206" s="25"/>
      <c r="N206" s="25"/>
      <c r="O206" s="25">
        <f t="shared" ref="O206:P206" si="54">(D247/D207)*100</f>
        <v>8.9667204620937309</v>
      </c>
      <c r="P206" s="25">
        <f t="shared" si="54"/>
        <v>39.956641575732178</v>
      </c>
      <c r="Q206" s="25"/>
      <c r="R206" s="25"/>
    </row>
    <row r="207" spans="1:18">
      <c r="A207" s="257" t="s">
        <v>38</v>
      </c>
      <c r="B207" s="330">
        <v>295626</v>
      </c>
      <c r="C207" s="258">
        <v>47193</v>
      </c>
      <c r="D207" s="258">
        <f>SUM(D217,D227,D237,D247)</f>
        <v>1743023</v>
      </c>
      <c r="E207" s="258">
        <f>E217+E227+E237+E247</f>
        <v>124082</v>
      </c>
      <c r="F207" s="330">
        <f>SUM(F217,F227,F237)</f>
        <v>36292</v>
      </c>
      <c r="G207" s="330">
        <f>SUM(G217,G227,G237)</f>
        <v>72646</v>
      </c>
      <c r="H207" s="441">
        <f>SUM(B207:G207)</f>
        <v>2318862</v>
      </c>
      <c r="I207" s="224" t="s">
        <v>0</v>
      </c>
      <c r="J207" s="25"/>
      <c r="K207" s="25"/>
      <c r="L207" s="25"/>
      <c r="M207" s="25"/>
      <c r="N207" s="25"/>
      <c r="O207" s="25"/>
    </row>
    <row r="208" spans="1:18">
      <c r="A208" s="53" t="s">
        <v>5</v>
      </c>
      <c r="B208" s="207">
        <v>191887</v>
      </c>
      <c r="C208" s="205">
        <v>19341</v>
      </c>
      <c r="D208" s="205">
        <f>SUM(D218,D228,D238,D248)</f>
        <v>904760</v>
      </c>
      <c r="E208" s="205">
        <f>E218+E228+E238+E248</f>
        <v>54302</v>
      </c>
      <c r="F208" s="374">
        <f t="shared" ref="F208:G215" si="55">SUM(F218,F228,F238)</f>
        <v>11123</v>
      </c>
      <c r="G208" s="374">
        <f t="shared" si="55"/>
        <v>23943</v>
      </c>
      <c r="H208" s="515">
        <f t="shared" ref="H208:H209" si="56">SUM(B208:G208)</f>
        <v>1205356</v>
      </c>
      <c r="I208" s="108" t="s">
        <v>10</v>
      </c>
      <c r="J208" s="25">
        <f>B208/B207*100</f>
        <v>64.908702211578145</v>
      </c>
      <c r="K208" s="25">
        <f t="shared" ref="K208:O208" si="57">C208/C207*100</f>
        <v>40.982772868857673</v>
      </c>
      <c r="L208" s="25">
        <f t="shared" si="57"/>
        <v>51.907519292631257</v>
      </c>
      <c r="M208" s="25">
        <f t="shared" si="57"/>
        <v>43.762995438500347</v>
      </c>
      <c r="N208" s="25">
        <f t="shared" si="57"/>
        <v>30.648627796759616</v>
      </c>
      <c r="O208" s="25">
        <f t="shared" si="57"/>
        <v>32.958456074663431</v>
      </c>
    </row>
    <row r="209" spans="1:34">
      <c r="A209" s="54" t="s">
        <v>7</v>
      </c>
      <c r="B209" s="207">
        <v>103739</v>
      </c>
      <c r="C209" s="205">
        <v>27852</v>
      </c>
      <c r="D209" s="205">
        <f>SUM(D219,D229,D239,D249)</f>
        <v>838263</v>
      </c>
      <c r="E209" s="205">
        <f>E219+E229+E239+E249</f>
        <v>69780</v>
      </c>
      <c r="F209" s="374">
        <f t="shared" si="55"/>
        <v>25169</v>
      </c>
      <c r="G209" s="374">
        <f t="shared" si="55"/>
        <v>48650</v>
      </c>
      <c r="H209" s="515">
        <f t="shared" si="56"/>
        <v>1113453</v>
      </c>
      <c r="I209" s="108" t="s">
        <v>11</v>
      </c>
      <c r="AH209" s="338">
        <f>H209/H207</f>
        <v>0.48017217065957352</v>
      </c>
    </row>
    <row r="210" spans="1:34">
      <c r="A210" s="34" t="s">
        <v>4</v>
      </c>
      <c r="B210" s="205" t="s">
        <v>32</v>
      </c>
      <c r="C210" s="205" t="s">
        <v>32</v>
      </c>
      <c r="D210" s="205" t="s">
        <v>32</v>
      </c>
      <c r="E210" s="205"/>
      <c r="F210" s="374">
        <f t="shared" si="55"/>
        <v>23810</v>
      </c>
      <c r="G210" s="374">
        <f t="shared" si="55"/>
        <v>58543</v>
      </c>
      <c r="H210" s="207"/>
      <c r="I210" s="15" t="s">
        <v>6</v>
      </c>
    </row>
    <row r="211" spans="1:34">
      <c r="A211" s="53" t="s">
        <v>5</v>
      </c>
      <c r="B211" s="209" t="s">
        <v>32</v>
      </c>
      <c r="C211" s="209" t="s">
        <v>32</v>
      </c>
      <c r="D211" s="209" t="s">
        <v>32</v>
      </c>
      <c r="E211" s="209"/>
      <c r="F211" s="374">
        <f t="shared" si="55"/>
        <v>6233</v>
      </c>
      <c r="G211" s="374">
        <f t="shared" si="55"/>
        <v>18441</v>
      </c>
      <c r="H211" s="207"/>
      <c r="I211" s="108" t="s">
        <v>10</v>
      </c>
    </row>
    <row r="212" spans="1:34">
      <c r="A212" s="54" t="s">
        <v>7</v>
      </c>
      <c r="B212" s="209" t="s">
        <v>32</v>
      </c>
      <c r="C212" s="209" t="s">
        <v>32</v>
      </c>
      <c r="D212" s="209" t="s">
        <v>32</v>
      </c>
      <c r="E212" s="209"/>
      <c r="F212" s="374">
        <f t="shared" si="55"/>
        <v>17577</v>
      </c>
      <c r="G212" s="374">
        <f t="shared" si="55"/>
        <v>40049</v>
      </c>
      <c r="H212" s="207"/>
      <c r="I212" s="108" t="s">
        <v>11</v>
      </c>
    </row>
    <row r="213" spans="1:34">
      <c r="A213" s="34" t="s">
        <v>8</v>
      </c>
      <c r="B213" s="205" t="s">
        <v>32</v>
      </c>
      <c r="C213" s="205" t="s">
        <v>32</v>
      </c>
      <c r="D213" s="205" t="s">
        <v>32</v>
      </c>
      <c r="E213" s="205"/>
      <c r="F213" s="374">
        <f t="shared" si="55"/>
        <v>12482</v>
      </c>
      <c r="G213" s="374">
        <f t="shared" si="55"/>
        <v>14103</v>
      </c>
      <c r="H213" s="207"/>
      <c r="I213" s="15" t="s">
        <v>9</v>
      </c>
    </row>
    <row r="214" spans="1:34">
      <c r="A214" s="53" t="s">
        <v>5</v>
      </c>
      <c r="B214" s="209" t="s">
        <v>32</v>
      </c>
      <c r="C214" s="209" t="s">
        <v>32</v>
      </c>
      <c r="D214" s="209" t="s">
        <v>32</v>
      </c>
      <c r="E214" s="209"/>
      <c r="F214" s="374">
        <f t="shared" si="55"/>
        <v>4890</v>
      </c>
      <c r="G214" s="374">
        <f t="shared" si="55"/>
        <v>5502</v>
      </c>
      <c r="H214" s="207"/>
      <c r="I214" s="108" t="s">
        <v>10</v>
      </c>
    </row>
    <row r="215" spans="1:34">
      <c r="A215" s="54" t="s">
        <v>7</v>
      </c>
      <c r="B215" s="209" t="s">
        <v>32</v>
      </c>
      <c r="C215" s="209" t="s">
        <v>32</v>
      </c>
      <c r="D215" s="209" t="s">
        <v>32</v>
      </c>
      <c r="E215" s="209"/>
      <c r="F215" s="374">
        <f t="shared" si="55"/>
        <v>7592</v>
      </c>
      <c r="G215" s="374">
        <f t="shared" si="55"/>
        <v>8601</v>
      </c>
      <c r="H215" s="207"/>
      <c r="I215" s="108" t="s">
        <v>11</v>
      </c>
    </row>
    <row r="216" spans="1:34">
      <c r="A216" s="484" t="s">
        <v>24</v>
      </c>
      <c r="B216" s="13"/>
      <c r="C216" s="13"/>
      <c r="D216" s="13"/>
      <c r="E216" s="13"/>
      <c r="F216" s="13"/>
      <c r="G216" s="13"/>
      <c r="H216" s="13"/>
      <c r="I216" s="211" t="s">
        <v>96</v>
      </c>
      <c r="J216" t="s">
        <v>412</v>
      </c>
      <c r="K216">
        <v>1.2</v>
      </c>
      <c r="L216">
        <v>7.3</v>
      </c>
      <c r="M216">
        <v>0.9</v>
      </c>
      <c r="N216">
        <v>-1.1000000000000001</v>
      </c>
      <c r="O216">
        <v>4.8</v>
      </c>
      <c r="P216">
        <v>-1.9</v>
      </c>
    </row>
    <row r="217" spans="1:34">
      <c r="A217" s="47" t="s">
        <v>38</v>
      </c>
      <c r="B217" s="342">
        <f>B207*AJ157</f>
        <v>78079.264763738334</v>
      </c>
      <c r="C217" s="205">
        <v>33321</v>
      </c>
      <c r="D217" s="205">
        <f>SUM(D218:D219)</f>
        <v>1385620</v>
      </c>
      <c r="E217" s="205">
        <f>SUM(E218:E219)</f>
        <v>13630</v>
      </c>
      <c r="F217" s="207">
        <v>26737</v>
      </c>
      <c r="G217" s="207">
        <f>G220+G223</f>
        <v>38049</v>
      </c>
      <c r="H217" s="342">
        <f>SUM(B217:G217)</f>
        <v>1575436.2647637383</v>
      </c>
      <c r="I217" s="15" t="s">
        <v>0</v>
      </c>
      <c r="J217" s="25">
        <f>B217/$H217*100</f>
        <v>4.9560408446893005</v>
      </c>
      <c r="K217" s="25">
        <f t="shared" ref="K217:O217" si="58">C217/$H217*100</f>
        <v>2.1150331971694847</v>
      </c>
      <c r="L217" s="25">
        <f t="shared" si="58"/>
        <v>87.951511018936444</v>
      </c>
      <c r="M217" s="25">
        <f t="shared" si="58"/>
        <v>0.86515718248011997</v>
      </c>
      <c r="N217" s="25">
        <f t="shared" si="58"/>
        <v>1.6971172111497408</v>
      </c>
      <c r="O217" s="25">
        <f t="shared" si="58"/>
        <v>2.4151405455749142</v>
      </c>
      <c r="Q217" t="s">
        <v>402</v>
      </c>
      <c r="R217" s="25">
        <f t="shared" ref="R217:W217" si="59">B217/B207*100</f>
        <v>26.411501276524508</v>
      </c>
      <c r="S217" s="25">
        <f t="shared" si="59"/>
        <v>70.605810183713686</v>
      </c>
      <c r="T217" s="25">
        <f t="shared" si="59"/>
        <v>79.495221807170651</v>
      </c>
      <c r="U217" s="25">
        <f t="shared" si="59"/>
        <v>10.984671426959592</v>
      </c>
      <c r="V217" s="25">
        <f t="shared" si="59"/>
        <v>73.67188361071311</v>
      </c>
      <c r="W217" s="25">
        <f t="shared" si="59"/>
        <v>52.375905073920102</v>
      </c>
    </row>
    <row r="218" spans="1:34">
      <c r="A218" s="53" t="s">
        <v>5</v>
      </c>
      <c r="B218" s="342">
        <f>B217*AL157</f>
        <v>26722.397919892854</v>
      </c>
      <c r="C218" s="205">
        <v>12260</v>
      </c>
      <c r="D218" s="205">
        <v>657990</v>
      </c>
      <c r="E218" s="205">
        <v>6256</v>
      </c>
      <c r="F218" s="207">
        <v>6461</v>
      </c>
      <c r="G218" s="207">
        <f t="shared" ref="G218:G219" si="60">G221+G224</f>
        <v>9640</v>
      </c>
      <c r="H218" s="342">
        <f t="shared" ref="H218:H219" si="61">SUM(B218:G218)</f>
        <v>719329.3979198928</v>
      </c>
      <c r="I218" s="108" t="s">
        <v>10</v>
      </c>
    </row>
    <row r="219" spans="1:34">
      <c r="A219" s="54" t="s">
        <v>7</v>
      </c>
      <c r="B219" s="342">
        <f>B217*AM157</f>
        <v>51356.866843845477</v>
      </c>
      <c r="C219" s="205">
        <v>21061</v>
      </c>
      <c r="D219" s="205">
        <v>727630</v>
      </c>
      <c r="E219" s="205">
        <v>7374</v>
      </c>
      <c r="F219" s="207">
        <v>20276</v>
      </c>
      <c r="G219" s="207">
        <f t="shared" si="60"/>
        <v>28409</v>
      </c>
      <c r="H219" s="342">
        <f t="shared" si="61"/>
        <v>856106.86684384546</v>
      </c>
      <c r="I219" s="108" t="s">
        <v>11</v>
      </c>
      <c r="AH219" s="338">
        <f>H219/H217</f>
        <v>0.54340939458584336</v>
      </c>
    </row>
    <row r="220" spans="1:34">
      <c r="A220" s="34" t="s">
        <v>4</v>
      </c>
      <c r="B220" s="205" t="s">
        <v>32</v>
      </c>
      <c r="C220" s="205" t="s">
        <v>32</v>
      </c>
      <c r="D220" s="205" t="s">
        <v>32</v>
      </c>
      <c r="E220" s="205" t="s">
        <v>32</v>
      </c>
      <c r="F220" s="205">
        <v>19171</v>
      </c>
      <c r="G220" s="207">
        <v>32477</v>
      </c>
      <c r="H220" s="207"/>
      <c r="I220" s="15" t="s">
        <v>6</v>
      </c>
    </row>
    <row r="221" spans="1:34">
      <c r="A221" s="53" t="s">
        <v>5</v>
      </c>
      <c r="B221" s="209" t="s">
        <v>32</v>
      </c>
      <c r="C221" s="209" t="s">
        <v>32</v>
      </c>
      <c r="D221" s="209" t="s">
        <v>32</v>
      </c>
      <c r="E221" s="209" t="s">
        <v>32</v>
      </c>
      <c r="F221" s="209">
        <v>3830</v>
      </c>
      <c r="G221" s="212">
        <v>7723</v>
      </c>
      <c r="H221" s="207"/>
      <c r="I221" s="108" t="s">
        <v>10</v>
      </c>
    </row>
    <row r="222" spans="1:34">
      <c r="A222" s="54" t="s">
        <v>7</v>
      </c>
      <c r="B222" s="209" t="s">
        <v>32</v>
      </c>
      <c r="C222" s="209" t="s">
        <v>32</v>
      </c>
      <c r="D222" s="209" t="s">
        <v>32</v>
      </c>
      <c r="E222" s="209" t="s">
        <v>32</v>
      </c>
      <c r="F222" s="209">
        <v>15341</v>
      </c>
      <c r="G222" s="212">
        <v>24754</v>
      </c>
      <c r="H222" s="207"/>
      <c r="I222" s="108" t="s">
        <v>11</v>
      </c>
    </row>
    <row r="223" spans="1:34">
      <c r="A223" s="34" t="s">
        <v>8</v>
      </c>
      <c r="B223" s="205" t="s">
        <v>32</v>
      </c>
      <c r="C223" s="205" t="s">
        <v>32</v>
      </c>
      <c r="D223" s="205" t="s">
        <v>32</v>
      </c>
      <c r="E223" s="205" t="s">
        <v>32</v>
      </c>
      <c r="F223" s="205">
        <f>SUM(F224:F225)</f>
        <v>7566</v>
      </c>
      <c r="G223" s="207">
        <v>5572</v>
      </c>
      <c r="H223" s="207"/>
      <c r="I223" s="15" t="s">
        <v>9</v>
      </c>
    </row>
    <row r="224" spans="1:34">
      <c r="A224" s="53" t="s">
        <v>5</v>
      </c>
      <c r="B224" s="209" t="s">
        <v>32</v>
      </c>
      <c r="C224" s="209" t="s">
        <v>32</v>
      </c>
      <c r="D224" s="209" t="s">
        <v>32</v>
      </c>
      <c r="E224" s="209" t="s">
        <v>32</v>
      </c>
      <c r="F224" s="209">
        <v>2631</v>
      </c>
      <c r="G224" s="212">
        <v>1917</v>
      </c>
      <c r="H224" s="207"/>
      <c r="I224" s="108" t="s">
        <v>10</v>
      </c>
    </row>
    <row r="225" spans="1:34">
      <c r="A225" s="54" t="s">
        <v>7</v>
      </c>
      <c r="B225" s="209" t="s">
        <v>32</v>
      </c>
      <c r="C225" s="209" t="s">
        <v>32</v>
      </c>
      <c r="D225" s="209" t="s">
        <v>32</v>
      </c>
      <c r="E225" s="209" t="s">
        <v>32</v>
      </c>
      <c r="F225" s="209">
        <v>4935</v>
      </c>
      <c r="G225" s="212">
        <v>3655</v>
      </c>
      <c r="H225" s="207"/>
      <c r="I225" s="108" t="s">
        <v>11</v>
      </c>
    </row>
    <row r="226" spans="1:34">
      <c r="A226" s="210" t="s">
        <v>25</v>
      </c>
      <c r="B226" s="13"/>
      <c r="C226" s="13"/>
      <c r="D226" s="13"/>
      <c r="E226" s="13"/>
      <c r="F226" s="13"/>
      <c r="G226" s="13"/>
      <c r="H226" s="13"/>
      <c r="I226" s="211" t="s">
        <v>161</v>
      </c>
      <c r="J226" t="s">
        <v>412</v>
      </c>
      <c r="K226">
        <v>11.1</v>
      </c>
      <c r="L226">
        <v>1.8</v>
      </c>
      <c r="M226">
        <v>-0.1</v>
      </c>
      <c r="N226">
        <v>-5.0999999999999996</v>
      </c>
      <c r="O226" s="25">
        <v>4</v>
      </c>
      <c r="P226">
        <v>0.2</v>
      </c>
    </row>
    <row r="227" spans="1:34">
      <c r="A227" s="47" t="s">
        <v>38</v>
      </c>
      <c r="B227" s="342">
        <f>B207*AJ158</f>
        <v>215978.46856819987</v>
      </c>
      <c r="C227" s="205">
        <v>13872</v>
      </c>
      <c r="D227" s="205">
        <f>SUM(D228:D229)</f>
        <v>78579</v>
      </c>
      <c r="E227" s="205">
        <f>SUM(E228:E229)</f>
        <v>52591</v>
      </c>
      <c r="F227" s="207">
        <f>SUM(F228:F229)</f>
        <v>8507</v>
      </c>
      <c r="G227" s="207">
        <f>SUM(G228:G229)</f>
        <v>32190</v>
      </c>
      <c r="H227" s="207">
        <f>SUM(B227:G227)</f>
        <v>401717.4685681999</v>
      </c>
      <c r="I227" s="15" t="s">
        <v>0</v>
      </c>
      <c r="J227" s="25">
        <f>B227/$H227*100</f>
        <v>53.763773165749953</v>
      </c>
      <c r="K227" s="25">
        <f t="shared" ref="K227" si="62">C227/$H227*100</f>
        <v>3.4531732088829834</v>
      </c>
      <c r="L227" s="25">
        <f t="shared" ref="L227" si="63">D227/$H227*100</f>
        <v>19.560762513034604</v>
      </c>
      <c r="M227" s="25">
        <f t="shared" ref="M227" si="64">E227/$H227*100</f>
        <v>13.091539232148572</v>
      </c>
      <c r="N227" s="25">
        <f t="shared" ref="N227" si="65">F227/$H227*100</f>
        <v>2.1176574746228045</v>
      </c>
      <c r="O227" s="25">
        <f t="shared" ref="O227" si="66">G227/$H227*100</f>
        <v>8.0130944055610769</v>
      </c>
      <c r="Q227" t="s">
        <v>402</v>
      </c>
      <c r="R227" s="25">
        <f t="shared" ref="R227:W227" si="67">B227/B207*100</f>
        <v>73.058008621772061</v>
      </c>
      <c r="S227" s="25">
        <f t="shared" si="67"/>
        <v>29.394189816286314</v>
      </c>
      <c r="T227" s="25">
        <f t="shared" si="67"/>
        <v>4.5082021292891721</v>
      </c>
      <c r="U227" s="25">
        <f t="shared" si="67"/>
        <v>42.384068599796912</v>
      </c>
      <c r="V227" s="25">
        <f t="shared" si="67"/>
        <v>23.440427642455639</v>
      </c>
      <c r="W227" s="25">
        <f t="shared" si="67"/>
        <v>44.310767282438121</v>
      </c>
    </row>
    <row r="228" spans="1:34">
      <c r="A228" s="53" t="s">
        <v>5</v>
      </c>
      <c r="B228" s="342">
        <f>B227*AL158</f>
        <v>129734.62812329968</v>
      </c>
      <c r="C228" s="205">
        <v>7081</v>
      </c>
      <c r="D228" s="205">
        <v>37387</v>
      </c>
      <c r="E228" s="205">
        <v>17851</v>
      </c>
      <c r="F228" s="207">
        <f>SUM(F231,F234)</f>
        <v>3976</v>
      </c>
      <c r="G228" s="207">
        <f>SUM(G231,G234)</f>
        <v>12749</v>
      </c>
      <c r="H228" s="207">
        <f t="shared" ref="H228:H229" si="68">SUM(B228:G228)</f>
        <v>208778.62812329968</v>
      </c>
      <c r="I228" s="108" t="s">
        <v>10</v>
      </c>
    </row>
    <row r="229" spans="1:34">
      <c r="A229" s="54" t="s">
        <v>7</v>
      </c>
      <c r="B229" s="342">
        <f>B227*AM158</f>
        <v>86243.840444900168</v>
      </c>
      <c r="C229" s="205">
        <v>6791</v>
      </c>
      <c r="D229" s="205">
        <v>41192</v>
      </c>
      <c r="E229" s="205">
        <v>34740</v>
      </c>
      <c r="F229" s="207">
        <f>SUM(F232,F235)</f>
        <v>4531</v>
      </c>
      <c r="G229" s="207">
        <f>SUM(G232,G235)</f>
        <v>19441</v>
      </c>
      <c r="H229" s="207">
        <f t="shared" si="68"/>
        <v>192938.84044490015</v>
      </c>
      <c r="I229" s="108" t="s">
        <v>11</v>
      </c>
      <c r="AH229" s="338" t="e">
        <f>H229/H226</f>
        <v>#DIV/0!</v>
      </c>
    </row>
    <row r="230" spans="1:34">
      <c r="A230" s="34" t="s">
        <v>4</v>
      </c>
      <c r="B230" s="205" t="s">
        <v>32</v>
      </c>
      <c r="C230" s="205" t="s">
        <v>32</v>
      </c>
      <c r="D230" s="205" t="s">
        <v>32</v>
      </c>
      <c r="E230" s="205" t="s">
        <v>32</v>
      </c>
      <c r="F230" s="212">
        <f>SUM(F231:F232)</f>
        <v>3591</v>
      </c>
      <c r="G230" s="207">
        <f>SUM(G231:G232)</f>
        <v>23659</v>
      </c>
      <c r="H230" s="207"/>
      <c r="I230" s="15" t="s">
        <v>6</v>
      </c>
    </row>
    <row r="231" spans="1:34">
      <c r="A231" s="53" t="s">
        <v>5</v>
      </c>
      <c r="B231" s="209" t="s">
        <v>32</v>
      </c>
      <c r="C231" s="209" t="s">
        <v>32</v>
      </c>
      <c r="D231" s="209" t="s">
        <v>32</v>
      </c>
      <c r="E231" s="209" t="s">
        <v>32</v>
      </c>
      <c r="F231" s="212">
        <v>1717</v>
      </c>
      <c r="G231" s="207">
        <v>9164</v>
      </c>
      <c r="H231" s="207"/>
      <c r="I231" s="108" t="s">
        <v>10</v>
      </c>
    </row>
    <row r="232" spans="1:34">
      <c r="A232" s="54" t="s">
        <v>7</v>
      </c>
      <c r="B232" s="209" t="s">
        <v>32</v>
      </c>
      <c r="C232" s="209" t="s">
        <v>32</v>
      </c>
      <c r="D232" s="209" t="s">
        <v>32</v>
      </c>
      <c r="E232" s="209" t="s">
        <v>32</v>
      </c>
      <c r="F232" s="212">
        <v>1874</v>
      </c>
      <c r="G232" s="212">
        <v>14495</v>
      </c>
      <c r="H232" s="207"/>
      <c r="I232" s="108" t="s">
        <v>11</v>
      </c>
    </row>
    <row r="233" spans="1:34">
      <c r="A233" s="34" t="s">
        <v>8</v>
      </c>
      <c r="B233" s="205" t="s">
        <v>32</v>
      </c>
      <c r="C233" s="205" t="s">
        <v>32</v>
      </c>
      <c r="D233" s="205" t="s">
        <v>32</v>
      </c>
      <c r="E233" s="205" t="s">
        <v>32</v>
      </c>
      <c r="F233" s="207">
        <f>SUM(F234:F235)</f>
        <v>4916</v>
      </c>
      <c r="G233" s="207">
        <f>SUM(G234:G235)</f>
        <v>8531</v>
      </c>
      <c r="H233" s="207"/>
      <c r="I233" s="15" t="s">
        <v>9</v>
      </c>
      <c r="J233" s="2"/>
      <c r="K233" s="16" t="s">
        <v>48</v>
      </c>
      <c r="L233" s="16" t="s">
        <v>43</v>
      </c>
      <c r="M233" s="16" t="s">
        <v>42</v>
      </c>
      <c r="N233" s="16" t="s">
        <v>49</v>
      </c>
      <c r="O233" s="16" t="s">
        <v>50</v>
      </c>
      <c r="P233" s="16" t="s">
        <v>39</v>
      </c>
    </row>
    <row r="234" spans="1:34">
      <c r="A234" s="53" t="s">
        <v>5</v>
      </c>
      <c r="B234" s="209" t="s">
        <v>32</v>
      </c>
      <c r="C234" s="209" t="s">
        <v>32</v>
      </c>
      <c r="D234" s="209" t="s">
        <v>32</v>
      </c>
      <c r="E234" s="209" t="s">
        <v>32</v>
      </c>
      <c r="F234" s="212">
        <v>2259</v>
      </c>
      <c r="G234" s="212">
        <v>3585</v>
      </c>
      <c r="H234" s="207"/>
      <c r="I234" s="108" t="s">
        <v>10</v>
      </c>
      <c r="J234" s="2" t="s">
        <v>408</v>
      </c>
      <c r="K234" s="20">
        <v>14</v>
      </c>
      <c r="L234" s="20">
        <v>6.4</v>
      </c>
      <c r="M234" s="20">
        <v>0.2</v>
      </c>
      <c r="N234" s="20">
        <v>-1.7</v>
      </c>
      <c r="O234" s="20">
        <v>0.7</v>
      </c>
      <c r="P234" s="20">
        <v>-2.1</v>
      </c>
    </row>
    <row r="235" spans="1:34">
      <c r="A235" s="54" t="s">
        <v>7</v>
      </c>
      <c r="B235" s="209" t="s">
        <v>32</v>
      </c>
      <c r="C235" s="209" t="s">
        <v>32</v>
      </c>
      <c r="D235" s="209" t="s">
        <v>32</v>
      </c>
      <c r="E235" s="209" t="s">
        <v>32</v>
      </c>
      <c r="F235" s="212">
        <v>2657</v>
      </c>
      <c r="G235" s="212">
        <v>4946</v>
      </c>
      <c r="H235" s="207"/>
      <c r="I235" s="108" t="s">
        <v>11</v>
      </c>
      <c r="J235" s="2" t="s">
        <v>409</v>
      </c>
      <c r="K235" s="20">
        <v>2.7</v>
      </c>
      <c r="L235" s="20">
        <v>5</v>
      </c>
      <c r="M235" s="20">
        <v>1</v>
      </c>
      <c r="N235" s="20">
        <v>-2</v>
      </c>
      <c r="O235" s="20">
        <v>5.8</v>
      </c>
      <c r="P235" s="20">
        <v>-0.4</v>
      </c>
    </row>
    <row r="236" spans="1:34">
      <c r="A236" s="210" t="s">
        <v>26</v>
      </c>
      <c r="B236" s="144"/>
      <c r="C236" s="144"/>
      <c r="D236" s="144"/>
      <c r="E236" s="144"/>
      <c r="F236" s="359"/>
      <c r="G236" s="359"/>
      <c r="H236" s="145"/>
      <c r="I236" s="211" t="s">
        <v>163</v>
      </c>
    </row>
    <row r="237" spans="1:34">
      <c r="A237" s="47" t="s">
        <v>38</v>
      </c>
      <c r="B237" s="342">
        <f>B207*AJ159</f>
        <v>1568.2666680617754</v>
      </c>
      <c r="C237" s="205" t="s">
        <v>32</v>
      </c>
      <c r="D237" s="205">
        <f>SUM(D238:D239)</f>
        <v>122532</v>
      </c>
      <c r="E237" s="205">
        <f>SUM(E238:E239)</f>
        <v>8282</v>
      </c>
      <c r="F237" s="207">
        <v>1048</v>
      </c>
      <c r="G237" s="483">
        <v>2407</v>
      </c>
      <c r="H237" s="207">
        <f>SUM(B237:G237)</f>
        <v>135837.26666806178</v>
      </c>
      <c r="I237" s="15" t="s">
        <v>0</v>
      </c>
    </row>
    <row r="238" spans="1:34">
      <c r="A238" s="53" t="s">
        <v>5</v>
      </c>
      <c r="B238" s="342">
        <f>B237*AL159</f>
        <v>983.64654919851</v>
      </c>
      <c r="C238" s="205" t="s">
        <v>32</v>
      </c>
      <c r="D238" s="205">
        <v>85049</v>
      </c>
      <c r="E238" s="205">
        <v>5135</v>
      </c>
      <c r="F238" s="207">
        <v>686</v>
      </c>
      <c r="G238" s="483">
        <v>1554</v>
      </c>
      <c r="H238" s="207">
        <f t="shared" ref="H238:H239" si="69">SUM(B238:G238)</f>
        <v>93407.646549198515</v>
      </c>
      <c r="I238" s="108" t="s">
        <v>10</v>
      </c>
    </row>
    <row r="239" spans="1:34">
      <c r="A239" s="54" t="s">
        <v>7</v>
      </c>
      <c r="B239" s="342">
        <f>B237*AM159</f>
        <v>584.62011886326536</v>
      </c>
      <c r="C239" s="205" t="s">
        <v>32</v>
      </c>
      <c r="D239" s="205">
        <v>37483</v>
      </c>
      <c r="E239" s="205">
        <v>3147</v>
      </c>
      <c r="F239" s="207">
        <v>362</v>
      </c>
      <c r="G239" s="483">
        <v>800</v>
      </c>
      <c r="H239" s="207">
        <f t="shared" si="69"/>
        <v>42376.620118863262</v>
      </c>
      <c r="I239" s="108" t="s">
        <v>11</v>
      </c>
    </row>
    <row r="240" spans="1:34">
      <c r="A240" s="34" t="s">
        <v>4</v>
      </c>
      <c r="B240" s="205" t="s">
        <v>32</v>
      </c>
      <c r="C240" s="205" t="s">
        <v>32</v>
      </c>
      <c r="D240" s="205" t="s">
        <v>32</v>
      </c>
      <c r="E240" s="205" t="s">
        <v>32</v>
      </c>
      <c r="F240" s="207">
        <f>SUM(F241:F242)</f>
        <v>1048</v>
      </c>
      <c r="G240" s="483">
        <v>2407</v>
      </c>
      <c r="H240" s="207"/>
      <c r="I240" s="15" t="s">
        <v>6</v>
      </c>
    </row>
    <row r="241" spans="1:17">
      <c r="A241" s="53" t="s">
        <v>5</v>
      </c>
      <c r="B241" s="209" t="s">
        <v>32</v>
      </c>
      <c r="C241" s="209" t="s">
        <v>32</v>
      </c>
      <c r="D241" s="209" t="s">
        <v>32</v>
      </c>
      <c r="E241" s="209" t="s">
        <v>32</v>
      </c>
      <c r="F241" s="212">
        <v>686</v>
      </c>
      <c r="G241" s="483">
        <v>1554</v>
      </c>
      <c r="H241" s="207"/>
      <c r="I241" s="108" t="s">
        <v>10</v>
      </c>
    </row>
    <row r="242" spans="1:17">
      <c r="A242" s="54" t="s">
        <v>7</v>
      </c>
      <c r="B242" s="209" t="s">
        <v>32</v>
      </c>
      <c r="C242" s="209" t="s">
        <v>32</v>
      </c>
      <c r="D242" s="209" t="s">
        <v>32</v>
      </c>
      <c r="E242" s="209" t="s">
        <v>32</v>
      </c>
      <c r="F242" s="212">
        <v>362</v>
      </c>
      <c r="G242" s="483">
        <v>800</v>
      </c>
      <c r="H242" s="207"/>
      <c r="I242" s="108" t="s">
        <v>11</v>
      </c>
    </row>
    <row r="243" spans="1:17">
      <c r="A243" s="34" t="s">
        <v>8</v>
      </c>
      <c r="B243" s="205" t="s">
        <v>32</v>
      </c>
      <c r="C243" s="205" t="s">
        <v>32</v>
      </c>
      <c r="D243" s="205" t="s">
        <v>32</v>
      </c>
      <c r="E243" s="207" t="s">
        <v>46</v>
      </c>
      <c r="F243" s="207" t="s">
        <v>46</v>
      </c>
      <c r="G243" s="207" t="s">
        <v>46</v>
      </c>
      <c r="H243" s="207"/>
      <c r="I243" s="15" t="s">
        <v>9</v>
      </c>
      <c r="K243" s="2"/>
      <c r="L243" s="3" t="s">
        <v>48</v>
      </c>
      <c r="M243" s="3" t="s">
        <v>43</v>
      </c>
      <c r="N243" s="3" t="s">
        <v>42</v>
      </c>
      <c r="O243" s="3" t="s">
        <v>49</v>
      </c>
      <c r="P243" s="3" t="s">
        <v>50</v>
      </c>
      <c r="Q243" s="375" t="s">
        <v>39</v>
      </c>
    </row>
    <row r="244" spans="1:17">
      <c r="A244" s="53" t="s">
        <v>5</v>
      </c>
      <c r="B244" s="209" t="s">
        <v>32</v>
      </c>
      <c r="C244" s="209" t="s">
        <v>32</v>
      </c>
      <c r="D244" s="209" t="s">
        <v>32</v>
      </c>
      <c r="E244" s="212" t="s">
        <v>46</v>
      </c>
      <c r="F244" s="212" t="s">
        <v>46</v>
      </c>
      <c r="G244" s="212" t="s">
        <v>46</v>
      </c>
      <c r="H244" s="207"/>
      <c r="I244" s="108" t="s">
        <v>10</v>
      </c>
      <c r="K244" s="16" t="s">
        <v>5</v>
      </c>
      <c r="L244" s="20">
        <f>B208/B207*100</f>
        <v>64.908702211578145</v>
      </c>
      <c r="M244" s="20">
        <f t="shared" ref="M244:Q244" si="70">C208/C207*100</f>
        <v>40.982772868857673</v>
      </c>
      <c r="N244" s="20">
        <f t="shared" si="70"/>
        <v>51.907519292631257</v>
      </c>
      <c r="O244" s="20">
        <f t="shared" si="70"/>
        <v>43.762995438500347</v>
      </c>
      <c r="P244" s="20">
        <f t="shared" si="70"/>
        <v>30.648627796759616</v>
      </c>
      <c r="Q244" s="20">
        <f t="shared" si="70"/>
        <v>32.958456074663431</v>
      </c>
    </row>
    <row r="245" spans="1:17">
      <c r="A245" s="54" t="s">
        <v>7</v>
      </c>
      <c r="B245" s="209" t="s">
        <v>32</v>
      </c>
      <c r="C245" s="209" t="s">
        <v>32</v>
      </c>
      <c r="D245" s="209" t="s">
        <v>32</v>
      </c>
      <c r="E245" s="212" t="s">
        <v>46</v>
      </c>
      <c r="F245" s="212" t="s">
        <v>46</v>
      </c>
      <c r="G245" s="212" t="s">
        <v>46</v>
      </c>
      <c r="H245" s="207"/>
      <c r="I245" s="108" t="s">
        <v>11</v>
      </c>
      <c r="K245" s="16" t="s">
        <v>7</v>
      </c>
      <c r="L245" s="20">
        <f>100-L244</f>
        <v>35.091297788421855</v>
      </c>
      <c r="M245" s="20">
        <f t="shared" ref="M245:Q245" si="71">100-M244</f>
        <v>59.017227131142327</v>
      </c>
      <c r="N245" s="20">
        <f t="shared" si="71"/>
        <v>48.092480707368743</v>
      </c>
      <c r="O245" s="20">
        <f t="shared" si="71"/>
        <v>56.237004561499653</v>
      </c>
      <c r="P245" s="20">
        <f t="shared" si="71"/>
        <v>69.351372203240388</v>
      </c>
      <c r="Q245" s="20">
        <f t="shared" si="71"/>
        <v>67.041543925336569</v>
      </c>
    </row>
    <row r="246" spans="1:17">
      <c r="A246" s="460" t="s">
        <v>22</v>
      </c>
      <c r="B246" s="144"/>
      <c r="C246" s="144"/>
      <c r="D246" s="144"/>
      <c r="E246" s="144"/>
      <c r="F246" s="144"/>
      <c r="G246" s="144"/>
      <c r="H246" s="144"/>
      <c r="I246" s="460" t="s">
        <v>23</v>
      </c>
    </row>
    <row r="247" spans="1:17">
      <c r="A247" s="34" t="s">
        <v>38</v>
      </c>
      <c r="B247" s="205">
        <v>0</v>
      </c>
      <c r="C247" s="205">
        <v>0</v>
      </c>
      <c r="D247" s="205">
        <f>SUM(D248:D249)</f>
        <v>156292</v>
      </c>
      <c r="E247" s="205">
        <f>SUM(E248:E249)</f>
        <v>49579</v>
      </c>
      <c r="F247" s="205">
        <v>0</v>
      </c>
      <c r="G247" s="209">
        <v>0</v>
      </c>
      <c r="H247" s="207">
        <f>SUM(B247:G247)</f>
        <v>205871</v>
      </c>
      <c r="I247" s="15" t="s">
        <v>0</v>
      </c>
    </row>
    <row r="248" spans="1:17">
      <c r="A248" s="53" t="s">
        <v>5</v>
      </c>
      <c r="B248" s="205">
        <v>0</v>
      </c>
      <c r="C248" s="205">
        <v>0</v>
      </c>
      <c r="D248" s="205">
        <v>124334</v>
      </c>
      <c r="E248" s="205">
        <v>25060</v>
      </c>
      <c r="F248" s="205">
        <v>0</v>
      </c>
      <c r="G248" s="209">
        <v>0</v>
      </c>
      <c r="H248" s="207">
        <f t="shared" ref="H248:H249" si="72">SUM(B248:G248)</f>
        <v>149394</v>
      </c>
      <c r="I248" s="108" t="s">
        <v>10</v>
      </c>
    </row>
    <row r="249" spans="1:17">
      <c r="A249" s="54" t="s">
        <v>7</v>
      </c>
      <c r="B249" s="205">
        <v>0</v>
      </c>
      <c r="C249" s="205">
        <v>0</v>
      </c>
      <c r="D249" s="205">
        <v>31958</v>
      </c>
      <c r="E249" s="205">
        <v>24519</v>
      </c>
      <c r="F249" s="205">
        <v>0</v>
      </c>
      <c r="G249" s="209">
        <v>0</v>
      </c>
      <c r="H249" s="207">
        <f t="shared" si="72"/>
        <v>56477</v>
      </c>
      <c r="I249" s="108" t="s">
        <v>11</v>
      </c>
    </row>
    <row r="250" spans="1:17">
      <c r="A250" s="34" t="s">
        <v>4</v>
      </c>
      <c r="B250" s="205">
        <v>0</v>
      </c>
      <c r="C250" s="205">
        <v>0</v>
      </c>
      <c r="D250" s="205" t="s">
        <v>32</v>
      </c>
      <c r="E250" s="205" t="s">
        <v>32</v>
      </c>
      <c r="F250" s="205">
        <v>0</v>
      </c>
      <c r="G250" s="209">
        <v>0</v>
      </c>
      <c r="H250" s="207"/>
      <c r="I250" s="15" t="s">
        <v>6</v>
      </c>
    </row>
    <row r="251" spans="1:17">
      <c r="A251" s="53" t="s">
        <v>5</v>
      </c>
      <c r="B251" s="209">
        <v>0</v>
      </c>
      <c r="C251" s="209">
        <v>0</v>
      </c>
      <c r="D251" s="209" t="s">
        <v>32</v>
      </c>
      <c r="E251" s="209" t="s">
        <v>32</v>
      </c>
      <c r="F251" s="209">
        <v>0</v>
      </c>
      <c r="G251" s="209">
        <v>0</v>
      </c>
      <c r="H251" s="207"/>
      <c r="I251" s="108" t="s">
        <v>10</v>
      </c>
    </row>
    <row r="252" spans="1:17">
      <c r="A252" s="54" t="s">
        <v>7</v>
      </c>
      <c r="B252" s="209">
        <v>0</v>
      </c>
      <c r="C252" s="209">
        <v>0</v>
      </c>
      <c r="D252" s="209" t="s">
        <v>32</v>
      </c>
      <c r="E252" s="209" t="s">
        <v>32</v>
      </c>
      <c r="F252" s="209">
        <v>0</v>
      </c>
      <c r="G252" s="209">
        <v>0</v>
      </c>
      <c r="H252" s="207"/>
      <c r="I252" s="108" t="s">
        <v>11</v>
      </c>
    </row>
    <row r="253" spans="1:17">
      <c r="A253" s="34" t="s">
        <v>8</v>
      </c>
      <c r="B253" s="205">
        <v>0</v>
      </c>
      <c r="C253" s="205">
        <v>0</v>
      </c>
      <c r="D253" s="205" t="s">
        <v>32</v>
      </c>
      <c r="E253" s="205" t="s">
        <v>32</v>
      </c>
      <c r="F253" s="205">
        <v>0</v>
      </c>
      <c r="G253" s="209">
        <v>0</v>
      </c>
      <c r="H253" s="207"/>
      <c r="I253" s="15" t="s">
        <v>9</v>
      </c>
    </row>
    <row r="254" spans="1:17">
      <c r="A254" s="53" t="s">
        <v>5</v>
      </c>
      <c r="B254" s="209">
        <v>0</v>
      </c>
      <c r="C254" s="209">
        <v>0</v>
      </c>
      <c r="D254" s="209" t="s">
        <v>32</v>
      </c>
      <c r="E254" s="209" t="s">
        <v>32</v>
      </c>
      <c r="F254" s="209">
        <v>0</v>
      </c>
      <c r="G254" s="209">
        <v>0</v>
      </c>
      <c r="H254" s="207"/>
      <c r="I254" s="108" t="s">
        <v>10</v>
      </c>
    </row>
    <row r="255" spans="1:17">
      <c r="A255" s="54" t="s">
        <v>7</v>
      </c>
      <c r="B255" s="56">
        <v>0</v>
      </c>
      <c r="C255" s="56">
        <v>0</v>
      </c>
      <c r="D255" s="56" t="s">
        <v>32</v>
      </c>
      <c r="E255" s="56" t="s">
        <v>32</v>
      </c>
      <c r="F255" s="56">
        <v>0</v>
      </c>
      <c r="G255" s="56">
        <v>0</v>
      </c>
      <c r="H255" s="51"/>
      <c r="I255" s="108" t="s">
        <v>11</v>
      </c>
    </row>
    <row r="256" spans="1:17" ht="15.75">
      <c r="A256" s="156" t="s">
        <v>466</v>
      </c>
      <c r="B256" s="13"/>
      <c r="C256" s="13">
        <f>C258+C259</f>
        <v>47193</v>
      </c>
      <c r="D256" s="13"/>
      <c r="E256" s="13"/>
      <c r="F256" s="13"/>
      <c r="G256" s="13"/>
      <c r="H256" s="13"/>
      <c r="I256" s="159" t="s">
        <v>467</v>
      </c>
    </row>
    <row r="257" spans="1:35">
      <c r="A257" s="257" t="s">
        <v>38</v>
      </c>
      <c r="B257" s="330">
        <v>295957</v>
      </c>
      <c r="C257" s="341">
        <f>SUM(C267,C277,C287,C297)</f>
        <v>47193</v>
      </c>
      <c r="D257" s="354">
        <f t="shared" ref="D257:G258" si="73">SUM(D267,D277,D287,D297)</f>
        <v>1743023</v>
      </c>
      <c r="E257" s="330">
        <f>SUM(E267,E277,E287,E297)</f>
        <v>137948</v>
      </c>
      <c r="F257" s="330">
        <f>SUM(F267,F277,F287,F297)</f>
        <v>37875</v>
      </c>
      <c r="G257" s="330">
        <f t="shared" si="73"/>
        <v>72463</v>
      </c>
      <c r="H257" s="357">
        <f>SUM(H267,H277,H287,H297)</f>
        <v>2334459</v>
      </c>
      <c r="I257" s="224" t="s">
        <v>0</v>
      </c>
      <c r="AH257" s="440"/>
      <c r="AI257" s="440"/>
    </row>
    <row r="258" spans="1:35" s="193" customFormat="1">
      <c r="A258" s="53" t="s">
        <v>5</v>
      </c>
      <c r="B258" s="207">
        <f>B268+B278+B288+B298</f>
        <v>157616.95229251246</v>
      </c>
      <c r="C258" s="342">
        <f>SUM(C268,C278,C288,C298)</f>
        <v>19341</v>
      </c>
      <c r="D258" s="342">
        <f>SUM(D268,D278,D288,D298)</f>
        <v>904760</v>
      </c>
      <c r="E258" s="207">
        <f>SUM(E268,E278,E288,E298)</f>
        <v>61854</v>
      </c>
      <c r="F258" s="207">
        <f t="shared" ref="F258:G258" si="74">SUM(F268,F278,F288,F298)</f>
        <v>11329</v>
      </c>
      <c r="G258" s="207">
        <f t="shared" si="74"/>
        <v>23824</v>
      </c>
      <c r="H258" s="358">
        <f>SUM(H268,H278,H288,H298)</f>
        <v>1178724.9522925124</v>
      </c>
      <c r="I258" s="108" t="s">
        <v>10</v>
      </c>
      <c r="AH258" s="505"/>
    </row>
    <row r="259" spans="1:35" s="194" customFormat="1">
      <c r="A259" s="54" t="s">
        <v>7</v>
      </c>
      <c r="B259" s="207">
        <f>B269+B279+B289+B299</f>
        <v>138340.04770748754</v>
      </c>
      <c r="C259" s="342">
        <f>SUM(C269,C279,C289,C299)</f>
        <v>27852</v>
      </c>
      <c r="D259" s="342">
        <f>SUM(D269,D279,D289,D299)</f>
        <v>838263</v>
      </c>
      <c r="E259" s="207">
        <f t="shared" ref="E259:G265" si="75">SUM(E269,E279,E289,E299)</f>
        <v>76094</v>
      </c>
      <c r="F259" s="207">
        <f t="shared" si="75"/>
        <v>26546</v>
      </c>
      <c r="G259" s="207">
        <f t="shared" si="75"/>
        <v>48639</v>
      </c>
      <c r="H259" s="358">
        <f>SUM(H269,H279,H289,H299)</f>
        <v>1155734.0477074874</v>
      </c>
      <c r="I259" s="108" t="s">
        <v>11</v>
      </c>
      <c r="AH259" s="505"/>
    </row>
    <row r="260" spans="1:35">
      <c r="A260" s="34" t="s">
        <v>4</v>
      </c>
      <c r="B260" s="205" t="s">
        <v>32</v>
      </c>
      <c r="C260" s="342" t="s">
        <v>32</v>
      </c>
      <c r="D260" s="342" t="s">
        <v>32</v>
      </c>
      <c r="E260" s="207">
        <f t="shared" si="75"/>
        <v>134461</v>
      </c>
      <c r="F260" s="207">
        <f t="shared" si="75"/>
        <v>23916</v>
      </c>
      <c r="G260" s="207">
        <f t="shared" si="75"/>
        <v>58559</v>
      </c>
      <c r="H260" s="207"/>
      <c r="I260" s="15" t="s">
        <v>6</v>
      </c>
    </row>
    <row r="261" spans="1:35">
      <c r="A261" s="53" t="s">
        <v>5</v>
      </c>
      <c r="B261" s="209" t="s">
        <v>32</v>
      </c>
      <c r="C261" s="343" t="s">
        <v>32</v>
      </c>
      <c r="D261" s="343" t="s">
        <v>32</v>
      </c>
      <c r="E261" s="207">
        <f t="shared" si="75"/>
        <v>60060</v>
      </c>
      <c r="F261" s="207">
        <f t="shared" ref="F261:G261" si="76">SUM(F271,F281,F291,F301)</f>
        <v>5774</v>
      </c>
      <c r="G261" s="207">
        <f t="shared" si="76"/>
        <v>18434</v>
      </c>
      <c r="H261" s="207"/>
      <c r="I261" s="108" t="s">
        <v>10</v>
      </c>
    </row>
    <row r="262" spans="1:35">
      <c r="A262" s="54" t="s">
        <v>7</v>
      </c>
      <c r="B262" s="209" t="s">
        <v>32</v>
      </c>
      <c r="C262" s="343" t="s">
        <v>32</v>
      </c>
      <c r="D262" s="343" t="s">
        <v>32</v>
      </c>
      <c r="E262" s="207">
        <f t="shared" si="75"/>
        <v>74401</v>
      </c>
      <c r="F262" s="207">
        <f t="shared" ref="F262:G262" si="77">SUM(F272,F282,F292,F302)</f>
        <v>18142</v>
      </c>
      <c r="G262" s="207">
        <f t="shared" si="77"/>
        <v>40125</v>
      </c>
      <c r="H262" s="207"/>
      <c r="I262" s="108" t="s">
        <v>11</v>
      </c>
    </row>
    <row r="263" spans="1:35">
      <c r="A263" s="34" t="s">
        <v>8</v>
      </c>
      <c r="B263" s="205" t="s">
        <v>32</v>
      </c>
      <c r="C263" s="342" t="s">
        <v>32</v>
      </c>
      <c r="D263" s="342" t="s">
        <v>32</v>
      </c>
      <c r="E263" s="207">
        <f t="shared" si="75"/>
        <v>3487</v>
      </c>
      <c r="F263" s="207">
        <f t="shared" ref="F263:G263" si="78">SUM(F273,F283,F293,F303)</f>
        <v>13959</v>
      </c>
      <c r="G263" s="207">
        <f t="shared" si="78"/>
        <v>13904</v>
      </c>
      <c r="H263" s="207"/>
      <c r="I263" s="15" t="s">
        <v>9</v>
      </c>
    </row>
    <row r="264" spans="1:35">
      <c r="A264" s="53" t="s">
        <v>5</v>
      </c>
      <c r="B264" s="209" t="s">
        <v>32</v>
      </c>
      <c r="C264" s="343" t="s">
        <v>32</v>
      </c>
      <c r="D264" s="343" t="s">
        <v>32</v>
      </c>
      <c r="E264" s="207">
        <f t="shared" si="75"/>
        <v>1794</v>
      </c>
      <c r="F264" s="207">
        <f t="shared" ref="F264:G264" si="79">SUM(F274,F284,F294,F304)</f>
        <v>5555</v>
      </c>
      <c r="G264" s="207">
        <f t="shared" si="79"/>
        <v>5390</v>
      </c>
      <c r="H264" s="207"/>
      <c r="I264" s="108" t="s">
        <v>10</v>
      </c>
    </row>
    <row r="265" spans="1:35">
      <c r="A265" s="54" t="s">
        <v>7</v>
      </c>
      <c r="B265" s="209" t="s">
        <v>32</v>
      </c>
      <c r="C265" s="343" t="s">
        <v>32</v>
      </c>
      <c r="D265" s="343" t="s">
        <v>32</v>
      </c>
      <c r="E265" s="207">
        <f t="shared" si="75"/>
        <v>1693</v>
      </c>
      <c r="F265" s="207">
        <f t="shared" ref="F265:G265" si="80">SUM(F275,F285,F295,F305)</f>
        <v>8404</v>
      </c>
      <c r="G265" s="207">
        <f t="shared" si="80"/>
        <v>8514</v>
      </c>
      <c r="H265" s="207"/>
      <c r="I265" s="108" t="s">
        <v>11</v>
      </c>
    </row>
    <row r="266" spans="1:35">
      <c r="A266" s="210" t="s">
        <v>24</v>
      </c>
      <c r="B266" s="13"/>
      <c r="C266" s="436"/>
      <c r="D266" s="436"/>
      <c r="E266" s="13"/>
      <c r="F266" s="13"/>
      <c r="G266" s="13"/>
      <c r="H266" s="13"/>
      <c r="I266" s="211" t="s">
        <v>96</v>
      </c>
    </row>
    <row r="267" spans="1:35">
      <c r="A267" s="47" t="s">
        <v>38</v>
      </c>
      <c r="B267" s="342">
        <f>B257*AJ157</f>
        <v>78166.686832963635</v>
      </c>
      <c r="C267" s="342">
        <f>SUM(C268:C269)</f>
        <v>33321</v>
      </c>
      <c r="D267" s="342">
        <f>SUM(D268:D269)</f>
        <v>1385620</v>
      </c>
      <c r="E267" s="207">
        <f>SUM(E268:E269)</f>
        <v>13963</v>
      </c>
      <c r="F267" s="207">
        <f>SUM(F268:F269)</f>
        <v>27777</v>
      </c>
      <c r="G267" s="207">
        <f>SUM(G268:G269)</f>
        <v>38241</v>
      </c>
      <c r="H267" s="342">
        <f>SUM(B267:G267)</f>
        <v>1577088.6868329637</v>
      </c>
      <c r="I267" s="15" t="s">
        <v>0</v>
      </c>
    </row>
    <row r="268" spans="1:35">
      <c r="A268" s="53" t="s">
        <v>5</v>
      </c>
      <c r="B268" s="342">
        <f>B267*AL157</f>
        <v>26752.317865065081</v>
      </c>
      <c r="C268" s="342">
        <v>12260</v>
      </c>
      <c r="D268" s="342">
        <v>657990</v>
      </c>
      <c r="E268" s="209">
        <f t="shared" ref="E268:G269" si="81">SUM(E271,E274)</f>
        <v>6547</v>
      </c>
      <c r="F268" s="209">
        <f t="shared" si="81"/>
        <v>6576</v>
      </c>
      <c r="G268" s="207">
        <f t="shared" si="81"/>
        <v>9781</v>
      </c>
      <c r="H268" s="342">
        <f t="shared" ref="H268:H269" si="82">SUM(B268:G268)</f>
        <v>719906.31786506507</v>
      </c>
      <c r="I268" s="108" t="s">
        <v>10</v>
      </c>
    </row>
    <row r="269" spans="1:35">
      <c r="A269" s="54" t="s">
        <v>7</v>
      </c>
      <c r="B269" s="342">
        <f>B267*AM157</f>
        <v>51414.368967898554</v>
      </c>
      <c r="C269" s="342">
        <v>21061</v>
      </c>
      <c r="D269" s="342">
        <v>727630</v>
      </c>
      <c r="E269" s="209">
        <f t="shared" si="81"/>
        <v>7416</v>
      </c>
      <c r="F269" s="209">
        <f t="shared" si="81"/>
        <v>21201</v>
      </c>
      <c r="G269" s="207">
        <f t="shared" si="81"/>
        <v>28460</v>
      </c>
      <c r="H269" s="342">
        <f t="shared" si="82"/>
        <v>857182.36896789854</v>
      </c>
      <c r="I269" s="108" t="s">
        <v>11</v>
      </c>
    </row>
    <row r="270" spans="1:35">
      <c r="A270" s="34" t="s">
        <v>4</v>
      </c>
      <c r="B270" s="205" t="s">
        <v>32</v>
      </c>
      <c r="C270" s="342" t="s">
        <v>32</v>
      </c>
      <c r="D270" s="342" t="s">
        <v>32</v>
      </c>
      <c r="E270" s="205">
        <f>SUM(E271:E272)</f>
        <v>13758</v>
      </c>
      <c r="F270" s="205">
        <f>SUM(F271:F272)</f>
        <v>19785</v>
      </c>
      <c r="G270" s="207">
        <f>SUM(G271:G272)</f>
        <v>32868</v>
      </c>
      <c r="H270" s="207"/>
      <c r="I270" s="15" t="s">
        <v>6</v>
      </c>
    </row>
    <row r="271" spans="1:35">
      <c r="A271" s="53" t="s">
        <v>5</v>
      </c>
      <c r="B271" s="209" t="s">
        <v>32</v>
      </c>
      <c r="C271" s="343" t="s">
        <v>32</v>
      </c>
      <c r="D271" s="343" t="s">
        <v>32</v>
      </c>
      <c r="E271" s="209">
        <v>6468</v>
      </c>
      <c r="F271" s="212">
        <v>3793</v>
      </c>
      <c r="G271" s="212">
        <v>7976</v>
      </c>
      <c r="H271" s="207"/>
      <c r="I271" s="108" t="s">
        <v>10</v>
      </c>
    </row>
    <row r="272" spans="1:35">
      <c r="A272" s="54" t="s">
        <v>7</v>
      </c>
      <c r="B272" s="209" t="s">
        <v>32</v>
      </c>
      <c r="C272" s="343" t="s">
        <v>32</v>
      </c>
      <c r="D272" s="343" t="s">
        <v>32</v>
      </c>
      <c r="E272" s="209">
        <v>7290</v>
      </c>
      <c r="F272" s="212">
        <v>15992</v>
      </c>
      <c r="G272" s="212">
        <v>24892</v>
      </c>
      <c r="H272" s="207"/>
      <c r="I272" s="108" t="s">
        <v>11</v>
      </c>
    </row>
    <row r="273" spans="1:9">
      <c r="A273" s="34" t="s">
        <v>8</v>
      </c>
      <c r="B273" s="205" t="s">
        <v>32</v>
      </c>
      <c r="C273" s="342" t="s">
        <v>32</v>
      </c>
      <c r="D273" s="342" t="s">
        <v>32</v>
      </c>
      <c r="E273" s="205">
        <f>SUM(E274:E275)</f>
        <v>205</v>
      </c>
      <c r="F273" s="205">
        <f>SUM(F274:F275)</f>
        <v>7992</v>
      </c>
      <c r="G273" s="207">
        <f>SUM(G274:G275)</f>
        <v>5373</v>
      </c>
      <c r="H273" s="207"/>
      <c r="I273" s="15" t="s">
        <v>9</v>
      </c>
    </row>
    <row r="274" spans="1:9" s="193" customFormat="1">
      <c r="A274" s="53" t="s">
        <v>5</v>
      </c>
      <c r="B274" s="209" t="s">
        <v>32</v>
      </c>
      <c r="C274" s="343" t="s">
        <v>32</v>
      </c>
      <c r="D274" s="343" t="s">
        <v>32</v>
      </c>
      <c r="E274" s="209">
        <v>79</v>
      </c>
      <c r="F274" s="209">
        <v>2783</v>
      </c>
      <c r="G274" s="212">
        <v>1805</v>
      </c>
      <c r="H274" s="207"/>
      <c r="I274" s="108" t="s">
        <v>10</v>
      </c>
    </row>
    <row r="275" spans="1:9" s="194" customFormat="1">
      <c r="A275" s="54" t="s">
        <v>7</v>
      </c>
      <c r="B275" s="209" t="s">
        <v>32</v>
      </c>
      <c r="C275" s="343" t="s">
        <v>32</v>
      </c>
      <c r="D275" s="343" t="s">
        <v>32</v>
      </c>
      <c r="E275" s="209">
        <v>126</v>
      </c>
      <c r="F275" s="209">
        <v>5209</v>
      </c>
      <c r="G275" s="212">
        <v>3568</v>
      </c>
      <c r="H275" s="207"/>
      <c r="I275" s="108" t="s">
        <v>11</v>
      </c>
    </row>
    <row r="276" spans="1:9">
      <c r="A276" s="210" t="s">
        <v>25</v>
      </c>
      <c r="B276" s="13"/>
      <c r="C276" s="436"/>
      <c r="D276" s="436"/>
      <c r="E276" s="13"/>
      <c r="F276" s="13"/>
      <c r="G276" s="13"/>
      <c r="H276" s="13"/>
      <c r="I276" s="211" t="s">
        <v>161</v>
      </c>
    </row>
    <row r="277" spans="1:9">
      <c r="A277" s="47" t="s">
        <v>38</v>
      </c>
      <c r="B277" s="342">
        <f>B257*AJ158</f>
        <v>216220.29057673796</v>
      </c>
      <c r="C277" s="342">
        <f>SUM(C278:C279)</f>
        <v>13872</v>
      </c>
      <c r="D277" s="342">
        <f>SUM(D278:D279)</f>
        <v>78579</v>
      </c>
      <c r="E277" s="207">
        <f>SUM(E278:E279)</f>
        <v>55887</v>
      </c>
      <c r="F277" s="207">
        <f>SUM(F278:F279)</f>
        <v>9335</v>
      </c>
      <c r="G277" s="207">
        <f>SUM(G278:G279)</f>
        <v>32190</v>
      </c>
      <c r="H277" s="342">
        <f>SUM(B277:G277)</f>
        <v>406083.29057673796</v>
      </c>
      <c r="I277" s="15" t="s">
        <v>0</v>
      </c>
    </row>
    <row r="278" spans="1:9">
      <c r="A278" s="53" t="s">
        <v>5</v>
      </c>
      <c r="B278" s="342">
        <f>B277*AL158</f>
        <v>129879.8865305738</v>
      </c>
      <c r="C278" s="342">
        <v>7081</v>
      </c>
      <c r="D278" s="342">
        <v>37387</v>
      </c>
      <c r="E278" s="209">
        <f t="shared" ref="E278:G279" si="83">SUM(E281,E284)</f>
        <v>19665</v>
      </c>
      <c r="F278" s="209">
        <f t="shared" ref="F278:G278" si="84">SUM(F281,F284)</f>
        <v>4267</v>
      </c>
      <c r="G278" s="209">
        <f t="shared" si="84"/>
        <v>12749</v>
      </c>
      <c r="H278" s="342">
        <f t="shared" ref="H278:H279" si="85">SUM(B278:G278)</f>
        <v>211028.8865305738</v>
      </c>
      <c r="I278" s="108" t="s">
        <v>10</v>
      </c>
    </row>
    <row r="279" spans="1:9">
      <c r="A279" s="54" t="s">
        <v>7</v>
      </c>
      <c r="B279" s="342">
        <f>B277*AM158</f>
        <v>86340.404046164142</v>
      </c>
      <c r="C279" s="342">
        <v>6791</v>
      </c>
      <c r="D279" s="342">
        <v>41192</v>
      </c>
      <c r="E279" s="209">
        <f t="shared" si="83"/>
        <v>36222</v>
      </c>
      <c r="F279" s="209">
        <f t="shared" ref="F279:G279" si="86">SUM(F282,F285)</f>
        <v>5068</v>
      </c>
      <c r="G279" s="209">
        <f t="shared" si="86"/>
        <v>19441</v>
      </c>
      <c r="H279" s="342">
        <f t="shared" si="85"/>
        <v>195054.40404616413</v>
      </c>
      <c r="I279" s="108" t="s">
        <v>11</v>
      </c>
    </row>
    <row r="280" spans="1:9">
      <c r="A280" s="34" t="s">
        <v>4</v>
      </c>
      <c r="B280" s="205" t="s">
        <v>32</v>
      </c>
      <c r="C280" s="342" t="s">
        <v>32</v>
      </c>
      <c r="D280" s="342" t="s">
        <v>32</v>
      </c>
      <c r="E280" s="205">
        <f>SUM(E281:E282)</f>
        <v>52958</v>
      </c>
      <c r="F280" s="205">
        <f>SUM(F281:F282)</f>
        <v>3368</v>
      </c>
      <c r="G280" s="205">
        <f>SUM(G281:G282)</f>
        <v>23659</v>
      </c>
      <c r="H280" s="207"/>
      <c r="I280" s="15" t="s">
        <v>6</v>
      </c>
    </row>
    <row r="281" spans="1:9">
      <c r="A281" s="53" t="s">
        <v>5</v>
      </c>
      <c r="B281" s="209" t="s">
        <v>32</v>
      </c>
      <c r="C281" s="343" t="s">
        <v>32</v>
      </c>
      <c r="D281" s="343" t="s">
        <v>32</v>
      </c>
      <c r="E281" s="209">
        <v>18172</v>
      </c>
      <c r="F281" s="212">
        <v>1495</v>
      </c>
      <c r="G281" s="506">
        <v>9164</v>
      </c>
      <c r="H281" s="207"/>
      <c r="I281" s="108" t="s">
        <v>10</v>
      </c>
    </row>
    <row r="282" spans="1:9">
      <c r="A282" s="54" t="s">
        <v>7</v>
      </c>
      <c r="B282" s="209" t="s">
        <v>32</v>
      </c>
      <c r="C282" s="343" t="s">
        <v>32</v>
      </c>
      <c r="D282" s="343" t="s">
        <v>32</v>
      </c>
      <c r="E282" s="209">
        <v>34786</v>
      </c>
      <c r="F282" s="212">
        <v>1873</v>
      </c>
      <c r="G282" s="506">
        <v>14495</v>
      </c>
      <c r="H282" s="207"/>
      <c r="I282" s="108" t="s">
        <v>11</v>
      </c>
    </row>
    <row r="283" spans="1:9">
      <c r="A283" s="34" t="s">
        <v>8</v>
      </c>
      <c r="B283" s="205" t="s">
        <v>32</v>
      </c>
      <c r="C283" s="342" t="s">
        <v>32</v>
      </c>
      <c r="D283" s="342" t="s">
        <v>32</v>
      </c>
      <c r="E283" s="205">
        <f>SUM(E284:E285)</f>
        <v>2929</v>
      </c>
      <c r="F283" s="205">
        <f>SUM(F284:F285)</f>
        <v>5967</v>
      </c>
      <c r="G283" s="207">
        <f>SUM(G284:G285)</f>
        <v>8531</v>
      </c>
      <c r="H283" s="207"/>
      <c r="I283" s="15" t="s">
        <v>9</v>
      </c>
    </row>
    <row r="284" spans="1:9">
      <c r="A284" s="53" t="s">
        <v>5</v>
      </c>
      <c r="B284" s="209" t="s">
        <v>32</v>
      </c>
      <c r="C284" s="343" t="s">
        <v>32</v>
      </c>
      <c r="D284" s="343" t="s">
        <v>32</v>
      </c>
      <c r="E284" s="209">
        <v>1493</v>
      </c>
      <c r="F284" s="212">
        <v>2772</v>
      </c>
      <c r="G284" s="506">
        <v>3585</v>
      </c>
      <c r="H284" s="207"/>
      <c r="I284" s="108" t="s">
        <v>10</v>
      </c>
    </row>
    <row r="285" spans="1:9">
      <c r="A285" s="54" t="s">
        <v>7</v>
      </c>
      <c r="B285" s="209" t="s">
        <v>32</v>
      </c>
      <c r="C285" s="343" t="s">
        <v>32</v>
      </c>
      <c r="D285" s="343" t="s">
        <v>32</v>
      </c>
      <c r="E285" s="209">
        <v>1436</v>
      </c>
      <c r="F285" s="212">
        <v>3195</v>
      </c>
      <c r="G285" s="506">
        <v>4946</v>
      </c>
      <c r="H285" s="207"/>
      <c r="I285" s="108" t="s">
        <v>11</v>
      </c>
    </row>
    <row r="286" spans="1:9">
      <c r="A286" s="210" t="s">
        <v>26</v>
      </c>
      <c r="B286" s="144"/>
      <c r="C286" s="359"/>
      <c r="D286" s="359"/>
      <c r="E286" s="144"/>
      <c r="F286" s="359"/>
      <c r="G286" s="144"/>
      <c r="H286" s="145"/>
      <c r="I286" s="211" t="s">
        <v>163</v>
      </c>
    </row>
    <row r="287" spans="1:9">
      <c r="A287" s="47" t="s">
        <v>38</v>
      </c>
      <c r="B287" s="342">
        <f>B257*AJ159</f>
        <v>1570.0225902984137</v>
      </c>
      <c r="C287" s="342" t="s">
        <v>32</v>
      </c>
      <c r="D287" s="342">
        <f>SUM(D288:D289)</f>
        <v>122532</v>
      </c>
      <c r="E287" s="207">
        <f>SUM(E288:E289)</f>
        <v>8335</v>
      </c>
      <c r="F287" s="207">
        <f>SUM(F288:F289)</f>
        <v>763</v>
      </c>
      <c r="G287" s="207">
        <f>SUM(G288:G289)</f>
        <v>2032</v>
      </c>
      <c r="H287" s="342">
        <f>SUM(B287:G287)</f>
        <v>135232.02259029841</v>
      </c>
      <c r="I287" s="15" t="s">
        <v>0</v>
      </c>
    </row>
    <row r="288" spans="1:9">
      <c r="A288" s="53" t="s">
        <v>5</v>
      </c>
      <c r="B288" s="342">
        <f>B287*AL159</f>
        <v>984.74789687356122</v>
      </c>
      <c r="C288" s="342" t="s">
        <v>32</v>
      </c>
      <c r="D288" s="342">
        <v>85049</v>
      </c>
      <c r="E288" s="205">
        <f>SUM(E291,E294)</f>
        <v>5053</v>
      </c>
      <c r="F288" s="205">
        <f>SUM(F291,F294)</f>
        <v>486</v>
      </c>
      <c r="G288" s="205">
        <f>SUM(G291,G294)</f>
        <v>1294</v>
      </c>
      <c r="H288" s="342">
        <f t="shared" ref="H288:H289" si="87">SUM(B288:G288)</f>
        <v>92866.747896873567</v>
      </c>
      <c r="I288" s="108" t="s">
        <v>10</v>
      </c>
    </row>
    <row r="289" spans="1:9">
      <c r="A289" s="54" t="s">
        <v>7</v>
      </c>
      <c r="B289" s="342">
        <f>B287*AM159</f>
        <v>585.27469342485244</v>
      </c>
      <c r="C289" s="342" t="s">
        <v>32</v>
      </c>
      <c r="D289" s="342">
        <v>37483</v>
      </c>
      <c r="E289" s="205">
        <f>SUM(E292,E295)</f>
        <v>3282</v>
      </c>
      <c r="F289" s="205">
        <f>SUM(F292,F295)</f>
        <v>277</v>
      </c>
      <c r="G289" s="205">
        <f>SUM(G292,G295)</f>
        <v>738</v>
      </c>
      <c r="H289" s="342">
        <f t="shared" si="87"/>
        <v>42365.27469342485</v>
      </c>
      <c r="I289" s="108" t="s">
        <v>11</v>
      </c>
    </row>
    <row r="290" spans="1:9">
      <c r="A290" s="34" t="s">
        <v>4</v>
      </c>
      <c r="B290" s="205" t="s">
        <v>32</v>
      </c>
      <c r="C290" s="342" t="s">
        <v>32</v>
      </c>
      <c r="D290" s="342" t="s">
        <v>32</v>
      </c>
      <c r="E290" s="483">
        <f>SUM(E291:E292)</f>
        <v>8335</v>
      </c>
      <c r="F290" s="483">
        <f>SUM(F291:F292)</f>
        <v>763</v>
      </c>
      <c r="G290" s="483">
        <f>SUM(G291:G292)</f>
        <v>2032</v>
      </c>
      <c r="H290" s="207"/>
      <c r="I290" s="15" t="s">
        <v>6</v>
      </c>
    </row>
    <row r="291" spans="1:9">
      <c r="A291" s="53" t="s">
        <v>5</v>
      </c>
      <c r="B291" s="209" t="s">
        <v>32</v>
      </c>
      <c r="C291" s="343" t="s">
        <v>32</v>
      </c>
      <c r="D291" s="343" t="s">
        <v>32</v>
      </c>
      <c r="E291" s="209">
        <v>5053</v>
      </c>
      <c r="F291" s="212">
        <v>486</v>
      </c>
      <c r="G291" s="483">
        <v>1294</v>
      </c>
      <c r="H291" s="207"/>
      <c r="I291" s="108" t="s">
        <v>10</v>
      </c>
    </row>
    <row r="292" spans="1:9">
      <c r="A292" s="54" t="s">
        <v>7</v>
      </c>
      <c r="B292" s="209" t="s">
        <v>32</v>
      </c>
      <c r="C292" s="343" t="s">
        <v>32</v>
      </c>
      <c r="D292" s="343" t="s">
        <v>32</v>
      </c>
      <c r="E292" s="209">
        <v>3282</v>
      </c>
      <c r="F292" s="212">
        <v>277</v>
      </c>
      <c r="G292" s="483">
        <v>738</v>
      </c>
      <c r="H292" s="207"/>
      <c r="I292" s="108" t="s">
        <v>11</v>
      </c>
    </row>
    <row r="293" spans="1:9">
      <c r="A293" s="34" t="s">
        <v>8</v>
      </c>
      <c r="B293" s="205" t="s">
        <v>32</v>
      </c>
      <c r="C293" s="342" t="s">
        <v>32</v>
      </c>
      <c r="D293" s="342" t="s">
        <v>32</v>
      </c>
      <c r="E293" s="207" t="s">
        <v>46</v>
      </c>
      <c r="F293" s="207" t="s">
        <v>46</v>
      </c>
      <c r="G293" s="207" t="s">
        <v>46</v>
      </c>
      <c r="H293" s="207"/>
      <c r="I293" s="15" t="s">
        <v>9</v>
      </c>
    </row>
    <row r="294" spans="1:9">
      <c r="A294" s="53" t="s">
        <v>5</v>
      </c>
      <c r="B294" s="209" t="s">
        <v>32</v>
      </c>
      <c r="C294" s="343" t="s">
        <v>32</v>
      </c>
      <c r="D294" s="343" t="s">
        <v>32</v>
      </c>
      <c r="E294" s="212" t="s">
        <v>46</v>
      </c>
      <c r="F294" s="212" t="s">
        <v>46</v>
      </c>
      <c r="G294" s="212" t="s">
        <v>46</v>
      </c>
      <c r="H294" s="207"/>
      <c r="I294" s="108" t="s">
        <v>10</v>
      </c>
    </row>
    <row r="295" spans="1:9">
      <c r="A295" s="54" t="s">
        <v>7</v>
      </c>
      <c r="B295" s="209" t="s">
        <v>32</v>
      </c>
      <c r="C295" s="320" t="s">
        <v>32</v>
      </c>
      <c r="D295" s="343" t="s">
        <v>32</v>
      </c>
      <c r="E295" s="212" t="s">
        <v>46</v>
      </c>
      <c r="F295" s="212" t="s">
        <v>46</v>
      </c>
      <c r="G295" s="212" t="s">
        <v>46</v>
      </c>
      <c r="H295" s="207"/>
      <c r="I295" s="108" t="s">
        <v>11</v>
      </c>
    </row>
    <row r="296" spans="1:9">
      <c r="A296" s="210" t="s">
        <v>22</v>
      </c>
      <c r="B296" s="144"/>
      <c r="C296" s="144"/>
      <c r="D296" s="359"/>
      <c r="E296" s="144"/>
      <c r="F296" s="144"/>
      <c r="G296" s="144"/>
      <c r="H296" s="144"/>
      <c r="I296" s="211" t="s">
        <v>23</v>
      </c>
    </row>
    <row r="297" spans="1:9">
      <c r="A297" s="34" t="s">
        <v>38</v>
      </c>
      <c r="B297" s="205">
        <v>0</v>
      </c>
      <c r="C297" s="342">
        <v>0</v>
      </c>
      <c r="D297" s="342">
        <f>SUM(D298:D299)</f>
        <v>156292</v>
      </c>
      <c r="E297" s="205">
        <f>SUM(E298:E299)</f>
        <v>59763</v>
      </c>
      <c r="F297" s="209">
        <v>0</v>
      </c>
      <c r="G297" s="209">
        <v>0</v>
      </c>
      <c r="H297" s="342">
        <f>SUM(B297:G297)</f>
        <v>216055</v>
      </c>
      <c r="I297" s="15" t="s">
        <v>0</v>
      </c>
    </row>
    <row r="298" spans="1:9">
      <c r="A298" s="53" t="s">
        <v>5</v>
      </c>
      <c r="B298" s="205">
        <v>0</v>
      </c>
      <c r="C298" s="342">
        <v>0</v>
      </c>
      <c r="D298" s="342">
        <v>124334</v>
      </c>
      <c r="E298" s="205">
        <f>SUM(E301,E304)</f>
        <v>30589</v>
      </c>
      <c r="F298" s="209">
        <v>0</v>
      </c>
      <c r="G298" s="209">
        <v>0</v>
      </c>
      <c r="H298" s="342">
        <f t="shared" ref="H298:H299" si="88">SUM(B298:G298)</f>
        <v>154923</v>
      </c>
      <c r="I298" s="108" t="s">
        <v>10</v>
      </c>
    </row>
    <row r="299" spans="1:9">
      <c r="A299" s="54" t="s">
        <v>7</v>
      </c>
      <c r="B299" s="205">
        <v>0</v>
      </c>
      <c r="C299" s="342">
        <v>0</v>
      </c>
      <c r="D299" s="342">
        <v>31958</v>
      </c>
      <c r="E299" s="205">
        <f>SUM(E302,E305)</f>
        <v>29174</v>
      </c>
      <c r="F299" s="209">
        <v>0</v>
      </c>
      <c r="G299" s="209">
        <v>0</v>
      </c>
      <c r="H299" s="342">
        <f t="shared" si="88"/>
        <v>61132</v>
      </c>
      <c r="I299" s="108" t="s">
        <v>11</v>
      </c>
    </row>
    <row r="300" spans="1:9">
      <c r="A300" s="34" t="s">
        <v>4</v>
      </c>
      <c r="B300" s="205">
        <v>0</v>
      </c>
      <c r="C300" s="342">
        <v>0</v>
      </c>
      <c r="D300" s="342" t="s">
        <v>32</v>
      </c>
      <c r="E300" s="205">
        <f>SUM(E301:E302)</f>
        <v>59410</v>
      </c>
      <c r="F300" s="209">
        <v>0</v>
      </c>
      <c r="G300" s="209">
        <v>0</v>
      </c>
      <c r="H300" s="207"/>
      <c r="I300" s="15" t="s">
        <v>6</v>
      </c>
    </row>
    <row r="301" spans="1:9">
      <c r="A301" s="53" t="s">
        <v>5</v>
      </c>
      <c r="B301" s="209">
        <v>0</v>
      </c>
      <c r="C301" s="343">
        <v>0</v>
      </c>
      <c r="D301" s="343" t="s">
        <v>32</v>
      </c>
      <c r="E301" s="209">
        <v>30367</v>
      </c>
      <c r="F301" s="209">
        <v>0</v>
      </c>
      <c r="G301" s="209">
        <v>0</v>
      </c>
      <c r="H301" s="207"/>
      <c r="I301" s="108" t="s">
        <v>10</v>
      </c>
    </row>
    <row r="302" spans="1:9">
      <c r="A302" s="54" t="s">
        <v>7</v>
      </c>
      <c r="B302" s="209">
        <v>0</v>
      </c>
      <c r="C302" s="343">
        <v>0</v>
      </c>
      <c r="D302" s="343" t="s">
        <v>32</v>
      </c>
      <c r="E302" s="209">
        <v>29043</v>
      </c>
      <c r="F302" s="209">
        <v>0</v>
      </c>
      <c r="G302" s="209">
        <v>0</v>
      </c>
      <c r="H302" s="207"/>
      <c r="I302" s="108" t="s">
        <v>11</v>
      </c>
    </row>
    <row r="303" spans="1:9">
      <c r="A303" s="34" t="s">
        <v>8</v>
      </c>
      <c r="B303" s="205">
        <v>0</v>
      </c>
      <c r="C303" s="342">
        <v>0</v>
      </c>
      <c r="D303" s="342" t="s">
        <v>32</v>
      </c>
      <c r="E303" s="205">
        <f>SUM(E304:E305)</f>
        <v>353</v>
      </c>
      <c r="F303" s="209">
        <v>0</v>
      </c>
      <c r="G303" s="209">
        <v>0</v>
      </c>
      <c r="H303" s="207"/>
      <c r="I303" s="15" t="s">
        <v>9</v>
      </c>
    </row>
    <row r="304" spans="1:9">
      <c r="A304" s="53" t="s">
        <v>5</v>
      </c>
      <c r="B304" s="209">
        <v>0</v>
      </c>
      <c r="C304" s="343">
        <v>0</v>
      </c>
      <c r="D304" s="343" t="s">
        <v>32</v>
      </c>
      <c r="E304" s="209">
        <v>222</v>
      </c>
      <c r="F304" s="209">
        <v>0</v>
      </c>
      <c r="G304" s="209">
        <v>0</v>
      </c>
      <c r="H304" s="207"/>
      <c r="I304" s="108" t="s">
        <v>10</v>
      </c>
    </row>
    <row r="305" spans="1:9" ht="15.75" thickBot="1">
      <c r="A305" s="57" t="s">
        <v>7</v>
      </c>
      <c r="B305" s="58">
        <v>0</v>
      </c>
      <c r="C305" s="360">
        <v>0</v>
      </c>
      <c r="D305" s="58" t="s">
        <v>32</v>
      </c>
      <c r="E305" s="58">
        <v>131</v>
      </c>
      <c r="F305" s="58">
        <v>0</v>
      </c>
      <c r="G305" s="58">
        <v>0</v>
      </c>
      <c r="H305" s="255"/>
      <c r="I305" s="109" t="s">
        <v>11</v>
      </c>
    </row>
    <row r="306" spans="1:9" ht="18.75" thickTop="1">
      <c r="A306" s="467" t="s">
        <v>473</v>
      </c>
    </row>
    <row r="307" spans="1:9" ht="18">
      <c r="A307" s="467" t="s">
        <v>485</v>
      </c>
    </row>
    <row r="308" spans="1:9" ht="18">
      <c r="A308" s="467" t="s">
        <v>481</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26" orientation="portrait" r:id="rId1"/>
  <rowBreaks count="2" manualBreakCount="2">
    <brk id="55" max="8" man="1"/>
    <brk id="105" max="8" man="1"/>
  </rowBreaks>
  <ignoredErrors>
    <ignoredError sqref="F2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H4" sqref="H4:H5"/>
    </sheetView>
  </sheetViews>
  <sheetFormatPr defaultRowHeight="15"/>
  <cols>
    <col min="1" max="1" width="64.85546875" bestFit="1" customWidth="1"/>
  </cols>
  <sheetData>
    <row r="1" spans="1:2" ht="102.75">
      <c r="A1" s="86" t="s">
        <v>66</v>
      </c>
    </row>
    <row r="2" spans="1:2" ht="92.25">
      <c r="A2" s="87" t="s">
        <v>67</v>
      </c>
    </row>
    <row r="4" spans="1:2">
      <c r="A4" s="124"/>
      <c r="B4" s="124"/>
    </row>
    <row r="11" spans="1:2">
      <c r="A11" s="299"/>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rightToLeft="1" zoomScale="130" zoomScaleNormal="130" zoomScaleSheetLayoutView="130" workbookViewId="0">
      <selection activeCell="H4" sqref="H4:H5"/>
    </sheetView>
  </sheetViews>
  <sheetFormatPr defaultRowHeight="14.25"/>
  <cols>
    <col min="1" max="1" width="37.7109375" style="65" customWidth="1"/>
    <col min="2" max="2" width="13.140625" style="60" customWidth="1"/>
    <col min="3" max="3" width="38.42578125" style="66" customWidth="1"/>
    <col min="4" max="255" width="9.140625" style="60"/>
    <col min="256" max="256" width="56.28515625" style="60" customWidth="1"/>
    <col min="257" max="257" width="13.140625" style="60" customWidth="1"/>
    <col min="258" max="258" width="54.7109375" style="60" customWidth="1"/>
    <col min="259" max="259" width="8.140625" style="60" customWidth="1"/>
    <col min="260" max="511" width="9.140625" style="60"/>
    <col min="512" max="512" width="56.28515625" style="60" customWidth="1"/>
    <col min="513" max="513" width="13.140625" style="60" customWidth="1"/>
    <col min="514" max="514" width="54.7109375" style="60" customWidth="1"/>
    <col min="515" max="515" width="8.140625" style="60" customWidth="1"/>
    <col min="516" max="767" width="9.140625" style="60"/>
    <col min="768" max="768" width="56.28515625" style="60" customWidth="1"/>
    <col min="769" max="769" width="13.140625" style="60" customWidth="1"/>
    <col min="770" max="770" width="54.7109375" style="60" customWidth="1"/>
    <col min="771" max="771" width="8.140625" style="60" customWidth="1"/>
    <col min="772" max="1023" width="9.140625" style="60"/>
    <col min="1024" max="1024" width="56.28515625" style="60" customWidth="1"/>
    <col min="1025" max="1025" width="13.140625" style="60" customWidth="1"/>
    <col min="1026" max="1026" width="54.7109375" style="60" customWidth="1"/>
    <col min="1027" max="1027" width="8.140625" style="60" customWidth="1"/>
    <col min="1028" max="1279" width="9.140625" style="60"/>
    <col min="1280" max="1280" width="56.28515625" style="60" customWidth="1"/>
    <col min="1281" max="1281" width="13.140625" style="60" customWidth="1"/>
    <col min="1282" max="1282" width="54.7109375" style="60" customWidth="1"/>
    <col min="1283" max="1283" width="8.140625" style="60" customWidth="1"/>
    <col min="1284" max="1535" width="9.140625" style="60"/>
    <col min="1536" max="1536" width="56.28515625" style="60" customWidth="1"/>
    <col min="1537" max="1537" width="13.140625" style="60" customWidth="1"/>
    <col min="1538" max="1538" width="54.7109375" style="60" customWidth="1"/>
    <col min="1539" max="1539" width="8.140625" style="60" customWidth="1"/>
    <col min="1540" max="1791" width="9.140625" style="60"/>
    <col min="1792" max="1792" width="56.28515625" style="60" customWidth="1"/>
    <col min="1793" max="1793" width="13.140625" style="60" customWidth="1"/>
    <col min="1794" max="1794" width="54.7109375" style="60" customWidth="1"/>
    <col min="1795" max="1795" width="8.140625" style="60" customWidth="1"/>
    <col min="1796" max="2047" width="9.140625" style="60"/>
    <col min="2048" max="2048" width="56.28515625" style="60" customWidth="1"/>
    <col min="2049" max="2049" width="13.140625" style="60" customWidth="1"/>
    <col min="2050" max="2050" width="54.7109375" style="60" customWidth="1"/>
    <col min="2051" max="2051" width="8.140625" style="60" customWidth="1"/>
    <col min="2052" max="2303" width="9.140625" style="60"/>
    <col min="2304" max="2304" width="56.28515625" style="60" customWidth="1"/>
    <col min="2305" max="2305" width="13.140625" style="60" customWidth="1"/>
    <col min="2306" max="2306" width="54.7109375" style="60" customWidth="1"/>
    <col min="2307" max="2307" width="8.140625" style="60" customWidth="1"/>
    <col min="2308" max="2559" width="9.140625" style="60"/>
    <col min="2560" max="2560" width="56.28515625" style="60" customWidth="1"/>
    <col min="2561" max="2561" width="13.140625" style="60" customWidth="1"/>
    <col min="2562" max="2562" width="54.7109375" style="60" customWidth="1"/>
    <col min="2563" max="2563" width="8.140625" style="60" customWidth="1"/>
    <col min="2564" max="2815" width="9.140625" style="60"/>
    <col min="2816" max="2816" width="56.28515625" style="60" customWidth="1"/>
    <col min="2817" max="2817" width="13.140625" style="60" customWidth="1"/>
    <col min="2818" max="2818" width="54.7109375" style="60" customWidth="1"/>
    <col min="2819" max="2819" width="8.140625" style="60" customWidth="1"/>
    <col min="2820" max="3071" width="9.140625" style="60"/>
    <col min="3072" max="3072" width="56.28515625" style="60" customWidth="1"/>
    <col min="3073" max="3073" width="13.140625" style="60" customWidth="1"/>
    <col min="3074" max="3074" width="54.7109375" style="60" customWidth="1"/>
    <col min="3075" max="3075" width="8.140625" style="60" customWidth="1"/>
    <col min="3076" max="3327" width="9.140625" style="60"/>
    <col min="3328" max="3328" width="56.28515625" style="60" customWidth="1"/>
    <col min="3329" max="3329" width="13.140625" style="60" customWidth="1"/>
    <col min="3330" max="3330" width="54.7109375" style="60" customWidth="1"/>
    <col min="3331" max="3331" width="8.140625" style="60" customWidth="1"/>
    <col min="3332" max="3583" width="9.140625" style="60"/>
    <col min="3584" max="3584" width="56.28515625" style="60" customWidth="1"/>
    <col min="3585" max="3585" width="13.140625" style="60" customWidth="1"/>
    <col min="3586" max="3586" width="54.7109375" style="60" customWidth="1"/>
    <col min="3587" max="3587" width="8.140625" style="60" customWidth="1"/>
    <col min="3588" max="3839" width="9.140625" style="60"/>
    <col min="3840" max="3840" width="56.28515625" style="60" customWidth="1"/>
    <col min="3841" max="3841" width="13.140625" style="60" customWidth="1"/>
    <col min="3842" max="3842" width="54.7109375" style="60" customWidth="1"/>
    <col min="3843" max="3843" width="8.140625" style="60" customWidth="1"/>
    <col min="3844" max="4095" width="9.140625" style="60"/>
    <col min="4096" max="4096" width="56.28515625" style="60" customWidth="1"/>
    <col min="4097" max="4097" width="13.140625" style="60" customWidth="1"/>
    <col min="4098" max="4098" width="54.7109375" style="60" customWidth="1"/>
    <col min="4099" max="4099" width="8.140625" style="60" customWidth="1"/>
    <col min="4100" max="4351" width="9.140625" style="60"/>
    <col min="4352" max="4352" width="56.28515625" style="60" customWidth="1"/>
    <col min="4353" max="4353" width="13.140625" style="60" customWidth="1"/>
    <col min="4354" max="4354" width="54.7109375" style="60" customWidth="1"/>
    <col min="4355" max="4355" width="8.140625" style="60" customWidth="1"/>
    <col min="4356" max="4607" width="9.140625" style="60"/>
    <col min="4608" max="4608" width="56.28515625" style="60" customWidth="1"/>
    <col min="4609" max="4609" width="13.140625" style="60" customWidth="1"/>
    <col min="4610" max="4610" width="54.7109375" style="60" customWidth="1"/>
    <col min="4611" max="4611" width="8.140625" style="60" customWidth="1"/>
    <col min="4612" max="4863" width="9.140625" style="60"/>
    <col min="4864" max="4864" width="56.28515625" style="60" customWidth="1"/>
    <col min="4865" max="4865" width="13.140625" style="60" customWidth="1"/>
    <col min="4866" max="4866" width="54.7109375" style="60" customWidth="1"/>
    <col min="4867" max="4867" width="8.140625" style="60" customWidth="1"/>
    <col min="4868" max="5119" width="9.140625" style="60"/>
    <col min="5120" max="5120" width="56.28515625" style="60" customWidth="1"/>
    <col min="5121" max="5121" width="13.140625" style="60" customWidth="1"/>
    <col min="5122" max="5122" width="54.7109375" style="60" customWidth="1"/>
    <col min="5123" max="5123" width="8.140625" style="60" customWidth="1"/>
    <col min="5124" max="5375" width="9.140625" style="60"/>
    <col min="5376" max="5376" width="56.28515625" style="60" customWidth="1"/>
    <col min="5377" max="5377" width="13.140625" style="60" customWidth="1"/>
    <col min="5378" max="5378" width="54.7109375" style="60" customWidth="1"/>
    <col min="5379" max="5379" width="8.140625" style="60" customWidth="1"/>
    <col min="5380" max="5631" width="9.140625" style="60"/>
    <col min="5632" max="5632" width="56.28515625" style="60" customWidth="1"/>
    <col min="5633" max="5633" width="13.140625" style="60" customWidth="1"/>
    <col min="5634" max="5634" width="54.7109375" style="60" customWidth="1"/>
    <col min="5635" max="5635" width="8.140625" style="60" customWidth="1"/>
    <col min="5636" max="5887" width="9.140625" style="60"/>
    <col min="5888" max="5888" width="56.28515625" style="60" customWidth="1"/>
    <col min="5889" max="5889" width="13.140625" style="60" customWidth="1"/>
    <col min="5890" max="5890" width="54.7109375" style="60" customWidth="1"/>
    <col min="5891" max="5891" width="8.140625" style="60" customWidth="1"/>
    <col min="5892" max="6143" width="9.140625" style="60"/>
    <col min="6144" max="6144" width="56.28515625" style="60" customWidth="1"/>
    <col min="6145" max="6145" width="13.140625" style="60" customWidth="1"/>
    <col min="6146" max="6146" width="54.7109375" style="60" customWidth="1"/>
    <col min="6147" max="6147" width="8.140625" style="60" customWidth="1"/>
    <col min="6148" max="6399" width="9.140625" style="60"/>
    <col min="6400" max="6400" width="56.28515625" style="60" customWidth="1"/>
    <col min="6401" max="6401" width="13.140625" style="60" customWidth="1"/>
    <col min="6402" max="6402" width="54.7109375" style="60" customWidth="1"/>
    <col min="6403" max="6403" width="8.140625" style="60" customWidth="1"/>
    <col min="6404" max="6655" width="9.140625" style="60"/>
    <col min="6656" max="6656" width="56.28515625" style="60" customWidth="1"/>
    <col min="6657" max="6657" width="13.140625" style="60" customWidth="1"/>
    <col min="6658" max="6658" width="54.7109375" style="60" customWidth="1"/>
    <col min="6659" max="6659" width="8.140625" style="60" customWidth="1"/>
    <col min="6660" max="6911" width="9.140625" style="60"/>
    <col min="6912" max="6912" width="56.28515625" style="60" customWidth="1"/>
    <col min="6913" max="6913" width="13.140625" style="60" customWidth="1"/>
    <col min="6914" max="6914" width="54.7109375" style="60" customWidth="1"/>
    <col min="6915" max="6915" width="8.140625" style="60" customWidth="1"/>
    <col min="6916" max="7167" width="9.140625" style="60"/>
    <col min="7168" max="7168" width="56.28515625" style="60" customWidth="1"/>
    <col min="7169" max="7169" width="13.140625" style="60" customWidth="1"/>
    <col min="7170" max="7170" width="54.7109375" style="60" customWidth="1"/>
    <col min="7171" max="7171" width="8.140625" style="60" customWidth="1"/>
    <col min="7172" max="7423" width="9.140625" style="60"/>
    <col min="7424" max="7424" width="56.28515625" style="60" customWidth="1"/>
    <col min="7425" max="7425" width="13.140625" style="60" customWidth="1"/>
    <col min="7426" max="7426" width="54.7109375" style="60" customWidth="1"/>
    <col min="7427" max="7427" width="8.140625" style="60" customWidth="1"/>
    <col min="7428" max="7679" width="9.140625" style="60"/>
    <col min="7680" max="7680" width="56.28515625" style="60" customWidth="1"/>
    <col min="7681" max="7681" width="13.140625" style="60" customWidth="1"/>
    <col min="7682" max="7682" width="54.7109375" style="60" customWidth="1"/>
    <col min="7683" max="7683" width="8.140625" style="60" customWidth="1"/>
    <col min="7684" max="7935" width="9.140625" style="60"/>
    <col min="7936" max="7936" width="56.28515625" style="60" customWidth="1"/>
    <col min="7937" max="7937" width="13.140625" style="60" customWidth="1"/>
    <col min="7938" max="7938" width="54.7109375" style="60" customWidth="1"/>
    <col min="7939" max="7939" width="8.140625" style="60" customWidth="1"/>
    <col min="7940" max="8191" width="9.140625" style="60"/>
    <col min="8192" max="8192" width="56.28515625" style="60" customWidth="1"/>
    <col min="8193" max="8193" width="13.140625" style="60" customWidth="1"/>
    <col min="8194" max="8194" width="54.7109375" style="60" customWidth="1"/>
    <col min="8195" max="8195" width="8.140625" style="60" customWidth="1"/>
    <col min="8196" max="8447" width="9.140625" style="60"/>
    <col min="8448" max="8448" width="56.28515625" style="60" customWidth="1"/>
    <col min="8449" max="8449" width="13.140625" style="60" customWidth="1"/>
    <col min="8450" max="8450" width="54.7109375" style="60" customWidth="1"/>
    <col min="8451" max="8451" width="8.140625" style="60" customWidth="1"/>
    <col min="8452" max="8703" width="9.140625" style="60"/>
    <col min="8704" max="8704" width="56.28515625" style="60" customWidth="1"/>
    <col min="8705" max="8705" width="13.140625" style="60" customWidth="1"/>
    <col min="8706" max="8706" width="54.7109375" style="60" customWidth="1"/>
    <col min="8707" max="8707" width="8.140625" style="60" customWidth="1"/>
    <col min="8708" max="8959" width="9.140625" style="60"/>
    <col min="8960" max="8960" width="56.28515625" style="60" customWidth="1"/>
    <col min="8961" max="8961" width="13.140625" style="60" customWidth="1"/>
    <col min="8962" max="8962" width="54.7109375" style="60" customWidth="1"/>
    <col min="8963" max="8963" width="8.140625" style="60" customWidth="1"/>
    <col min="8964" max="9215" width="9.140625" style="60"/>
    <col min="9216" max="9216" width="56.28515625" style="60" customWidth="1"/>
    <col min="9217" max="9217" width="13.140625" style="60" customWidth="1"/>
    <col min="9218" max="9218" width="54.7109375" style="60" customWidth="1"/>
    <col min="9219" max="9219" width="8.140625" style="60" customWidth="1"/>
    <col min="9220" max="9471" width="9.140625" style="60"/>
    <col min="9472" max="9472" width="56.28515625" style="60" customWidth="1"/>
    <col min="9473" max="9473" width="13.140625" style="60" customWidth="1"/>
    <col min="9474" max="9474" width="54.7109375" style="60" customWidth="1"/>
    <col min="9475" max="9475" width="8.140625" style="60" customWidth="1"/>
    <col min="9476" max="9727" width="9.140625" style="60"/>
    <col min="9728" max="9728" width="56.28515625" style="60" customWidth="1"/>
    <col min="9729" max="9729" width="13.140625" style="60" customWidth="1"/>
    <col min="9730" max="9730" width="54.7109375" style="60" customWidth="1"/>
    <col min="9731" max="9731" width="8.140625" style="60" customWidth="1"/>
    <col min="9732" max="9983" width="9.140625" style="60"/>
    <col min="9984" max="9984" width="56.28515625" style="60" customWidth="1"/>
    <col min="9985" max="9985" width="13.140625" style="60" customWidth="1"/>
    <col min="9986" max="9986" width="54.7109375" style="60" customWidth="1"/>
    <col min="9987" max="9987" width="8.140625" style="60" customWidth="1"/>
    <col min="9988" max="10239" width="9.140625" style="60"/>
    <col min="10240" max="10240" width="56.28515625" style="60" customWidth="1"/>
    <col min="10241" max="10241" width="13.140625" style="60" customWidth="1"/>
    <col min="10242" max="10242" width="54.7109375" style="60" customWidth="1"/>
    <col min="10243" max="10243" width="8.140625" style="60" customWidth="1"/>
    <col min="10244" max="10495" width="9.140625" style="60"/>
    <col min="10496" max="10496" width="56.28515625" style="60" customWidth="1"/>
    <col min="10497" max="10497" width="13.140625" style="60" customWidth="1"/>
    <col min="10498" max="10498" width="54.7109375" style="60" customWidth="1"/>
    <col min="10499" max="10499" width="8.140625" style="60" customWidth="1"/>
    <col min="10500" max="10751" width="9.140625" style="60"/>
    <col min="10752" max="10752" width="56.28515625" style="60" customWidth="1"/>
    <col min="10753" max="10753" width="13.140625" style="60" customWidth="1"/>
    <col min="10754" max="10754" width="54.7109375" style="60" customWidth="1"/>
    <col min="10755" max="10755" width="8.140625" style="60" customWidth="1"/>
    <col min="10756" max="11007" width="9.140625" style="60"/>
    <col min="11008" max="11008" width="56.28515625" style="60" customWidth="1"/>
    <col min="11009" max="11009" width="13.140625" style="60" customWidth="1"/>
    <col min="11010" max="11010" width="54.7109375" style="60" customWidth="1"/>
    <col min="11011" max="11011" width="8.140625" style="60" customWidth="1"/>
    <col min="11012" max="11263" width="9.140625" style="60"/>
    <col min="11264" max="11264" width="56.28515625" style="60" customWidth="1"/>
    <col min="11265" max="11265" width="13.140625" style="60" customWidth="1"/>
    <col min="11266" max="11266" width="54.7109375" style="60" customWidth="1"/>
    <col min="11267" max="11267" width="8.140625" style="60" customWidth="1"/>
    <col min="11268" max="11519" width="9.140625" style="60"/>
    <col min="11520" max="11520" width="56.28515625" style="60" customWidth="1"/>
    <col min="11521" max="11521" width="13.140625" style="60" customWidth="1"/>
    <col min="11522" max="11522" width="54.7109375" style="60" customWidth="1"/>
    <col min="11523" max="11523" width="8.140625" style="60" customWidth="1"/>
    <col min="11524" max="11775" width="9.140625" style="60"/>
    <col min="11776" max="11776" width="56.28515625" style="60" customWidth="1"/>
    <col min="11777" max="11777" width="13.140625" style="60" customWidth="1"/>
    <col min="11778" max="11778" width="54.7109375" style="60" customWidth="1"/>
    <col min="11779" max="11779" width="8.140625" style="60" customWidth="1"/>
    <col min="11780" max="12031" width="9.140625" style="60"/>
    <col min="12032" max="12032" width="56.28515625" style="60" customWidth="1"/>
    <col min="12033" max="12033" width="13.140625" style="60" customWidth="1"/>
    <col min="12034" max="12034" width="54.7109375" style="60" customWidth="1"/>
    <col min="12035" max="12035" width="8.140625" style="60" customWidth="1"/>
    <col min="12036" max="12287" width="9.140625" style="60"/>
    <col min="12288" max="12288" width="56.28515625" style="60" customWidth="1"/>
    <col min="12289" max="12289" width="13.140625" style="60" customWidth="1"/>
    <col min="12290" max="12290" width="54.7109375" style="60" customWidth="1"/>
    <col min="12291" max="12291" width="8.140625" style="60" customWidth="1"/>
    <col min="12292" max="12543" width="9.140625" style="60"/>
    <col min="12544" max="12544" width="56.28515625" style="60" customWidth="1"/>
    <col min="12545" max="12545" width="13.140625" style="60" customWidth="1"/>
    <col min="12546" max="12546" width="54.7109375" style="60" customWidth="1"/>
    <col min="12547" max="12547" width="8.140625" style="60" customWidth="1"/>
    <col min="12548" max="12799" width="9.140625" style="60"/>
    <col min="12800" max="12800" width="56.28515625" style="60" customWidth="1"/>
    <col min="12801" max="12801" width="13.140625" style="60" customWidth="1"/>
    <col min="12802" max="12802" width="54.7109375" style="60" customWidth="1"/>
    <col min="12803" max="12803" width="8.140625" style="60" customWidth="1"/>
    <col min="12804" max="13055" width="9.140625" style="60"/>
    <col min="13056" max="13056" width="56.28515625" style="60" customWidth="1"/>
    <col min="13057" max="13057" width="13.140625" style="60" customWidth="1"/>
    <col min="13058" max="13058" width="54.7109375" style="60" customWidth="1"/>
    <col min="13059" max="13059" width="8.140625" style="60" customWidth="1"/>
    <col min="13060" max="13311" width="9.140625" style="60"/>
    <col min="13312" max="13312" width="56.28515625" style="60" customWidth="1"/>
    <col min="13313" max="13313" width="13.140625" style="60" customWidth="1"/>
    <col min="13314" max="13314" width="54.7109375" style="60" customWidth="1"/>
    <col min="13315" max="13315" width="8.140625" style="60" customWidth="1"/>
    <col min="13316" max="13567" width="9.140625" style="60"/>
    <col min="13568" max="13568" width="56.28515625" style="60" customWidth="1"/>
    <col min="13569" max="13569" width="13.140625" style="60" customWidth="1"/>
    <col min="13570" max="13570" width="54.7109375" style="60" customWidth="1"/>
    <col min="13571" max="13571" width="8.140625" style="60" customWidth="1"/>
    <col min="13572" max="13823" width="9.140625" style="60"/>
    <col min="13824" max="13824" width="56.28515625" style="60" customWidth="1"/>
    <col min="13825" max="13825" width="13.140625" style="60" customWidth="1"/>
    <col min="13826" max="13826" width="54.7109375" style="60" customWidth="1"/>
    <col min="13827" max="13827" width="8.140625" style="60" customWidth="1"/>
    <col min="13828" max="14079" width="9.140625" style="60"/>
    <col min="14080" max="14080" width="56.28515625" style="60" customWidth="1"/>
    <col min="14081" max="14081" width="13.140625" style="60" customWidth="1"/>
    <col min="14082" max="14082" width="54.7109375" style="60" customWidth="1"/>
    <col min="14083" max="14083" width="8.140625" style="60" customWidth="1"/>
    <col min="14084" max="14335" width="9.140625" style="60"/>
    <col min="14336" max="14336" width="56.28515625" style="60" customWidth="1"/>
    <col min="14337" max="14337" width="13.140625" style="60" customWidth="1"/>
    <col min="14338" max="14338" width="54.7109375" style="60" customWidth="1"/>
    <col min="14339" max="14339" width="8.140625" style="60" customWidth="1"/>
    <col min="14340" max="14591" width="9.140625" style="60"/>
    <col min="14592" max="14592" width="56.28515625" style="60" customWidth="1"/>
    <col min="14593" max="14593" width="13.140625" style="60" customWidth="1"/>
    <col min="14594" max="14594" width="54.7109375" style="60" customWidth="1"/>
    <col min="14595" max="14595" width="8.140625" style="60" customWidth="1"/>
    <col min="14596" max="14847" width="9.140625" style="60"/>
    <col min="14848" max="14848" width="56.28515625" style="60" customWidth="1"/>
    <col min="14849" max="14849" width="13.140625" style="60" customWidth="1"/>
    <col min="14850" max="14850" width="54.7109375" style="60" customWidth="1"/>
    <col min="14851" max="14851" width="8.140625" style="60" customWidth="1"/>
    <col min="14852" max="15103" width="9.140625" style="60"/>
    <col min="15104" max="15104" width="56.28515625" style="60" customWidth="1"/>
    <col min="15105" max="15105" width="13.140625" style="60" customWidth="1"/>
    <col min="15106" max="15106" width="54.7109375" style="60" customWidth="1"/>
    <col min="15107" max="15107" width="8.140625" style="60" customWidth="1"/>
    <col min="15108" max="15359" width="9.140625" style="60"/>
    <col min="15360" max="15360" width="56.28515625" style="60" customWidth="1"/>
    <col min="15361" max="15361" width="13.140625" style="60" customWidth="1"/>
    <col min="15362" max="15362" width="54.7109375" style="60" customWidth="1"/>
    <col min="15363" max="15363" width="8.140625" style="60" customWidth="1"/>
    <col min="15364" max="15615" width="9.140625" style="60"/>
    <col min="15616" max="15616" width="56.28515625" style="60" customWidth="1"/>
    <col min="15617" max="15617" width="13.140625" style="60" customWidth="1"/>
    <col min="15618" max="15618" width="54.7109375" style="60" customWidth="1"/>
    <col min="15619" max="15619" width="8.140625" style="60" customWidth="1"/>
    <col min="15620" max="15871" width="9.140625" style="60"/>
    <col min="15872" max="15872" width="56.28515625" style="60" customWidth="1"/>
    <col min="15873" max="15873" width="13.140625" style="60" customWidth="1"/>
    <col min="15874" max="15874" width="54.7109375" style="60" customWidth="1"/>
    <col min="15875" max="15875" width="8.140625" style="60" customWidth="1"/>
    <col min="15876" max="16127" width="9.140625" style="60"/>
    <col min="16128" max="16128" width="56.28515625" style="60" customWidth="1"/>
    <col min="16129" max="16129" width="13.140625" style="60" customWidth="1"/>
    <col min="16130" max="16130" width="54.7109375" style="60" customWidth="1"/>
    <col min="16131" max="16131" width="8.140625" style="60" customWidth="1"/>
    <col min="16132" max="16384" width="9.140625" style="60"/>
  </cols>
  <sheetData>
    <row r="1" spans="1:12" ht="15">
      <c r="A1" s="491" t="s">
        <v>56</v>
      </c>
      <c r="B1" s="67" t="s">
        <v>100</v>
      </c>
      <c r="C1" s="492" t="s">
        <v>57</v>
      </c>
    </row>
    <row r="2" spans="1:12" ht="12.75">
      <c r="A2" s="491"/>
      <c r="B2" s="68" t="s">
        <v>101</v>
      </c>
      <c r="C2" s="492"/>
    </row>
    <row r="3" spans="1:12" ht="18">
      <c r="A3" s="61" t="s">
        <v>58</v>
      </c>
      <c r="B3" s="62"/>
      <c r="C3" s="63" t="s">
        <v>59</v>
      </c>
      <c r="D3" s="64"/>
      <c r="E3" s="64"/>
    </row>
    <row r="4" spans="1:12" ht="18">
      <c r="A4" s="61" t="s">
        <v>60</v>
      </c>
      <c r="B4" s="105"/>
      <c r="C4" s="63" t="s">
        <v>61</v>
      </c>
      <c r="D4" s="64"/>
      <c r="E4" s="64"/>
    </row>
    <row r="5" spans="1:12" ht="18">
      <c r="A5" s="61" t="s">
        <v>102</v>
      </c>
      <c r="B5" s="62"/>
      <c r="C5" s="63" t="s">
        <v>103</v>
      </c>
      <c r="D5" s="64"/>
      <c r="E5" s="64"/>
      <c r="F5" s="64"/>
      <c r="G5" s="64"/>
      <c r="H5" s="64"/>
      <c r="I5" s="64"/>
      <c r="J5" s="64"/>
      <c r="K5" s="64"/>
      <c r="L5" s="64"/>
    </row>
    <row r="6" spans="1:12" ht="18">
      <c r="A6" s="61" t="s">
        <v>62</v>
      </c>
      <c r="B6" s="62"/>
      <c r="C6" s="63" t="s">
        <v>63</v>
      </c>
      <c r="D6" s="64"/>
      <c r="E6" s="64"/>
      <c r="F6" s="64"/>
      <c r="G6" s="64"/>
    </row>
    <row r="7" spans="1:12" ht="18">
      <c r="A7" s="61" t="s">
        <v>104</v>
      </c>
      <c r="B7" s="62"/>
      <c r="C7" s="63" t="s">
        <v>105</v>
      </c>
      <c r="D7" s="64"/>
      <c r="E7" s="64"/>
      <c r="F7" s="64"/>
    </row>
    <row r="8" spans="1:12" ht="18">
      <c r="A8" s="61" t="s">
        <v>106</v>
      </c>
      <c r="B8" s="62"/>
      <c r="C8" s="63" t="s">
        <v>107</v>
      </c>
      <c r="D8" s="64"/>
      <c r="E8" s="64"/>
      <c r="F8" s="64"/>
      <c r="G8" s="64"/>
      <c r="H8" s="64"/>
      <c r="I8" s="64"/>
    </row>
    <row r="9" spans="1:12" ht="18">
      <c r="A9" s="61" t="s">
        <v>108</v>
      </c>
      <c r="B9" s="62"/>
      <c r="C9" s="63" t="s">
        <v>55</v>
      </c>
      <c r="D9" s="64"/>
      <c r="E9" s="64"/>
      <c r="F9" s="64"/>
      <c r="G9" s="64"/>
      <c r="H9" s="64"/>
      <c r="I9" s="64"/>
    </row>
    <row r="10" spans="1:12" ht="18">
      <c r="A10" s="61" t="s">
        <v>133</v>
      </c>
      <c r="B10" s="62"/>
      <c r="C10" s="63" t="s">
        <v>137</v>
      </c>
    </row>
    <row r="11" spans="1:12" ht="18">
      <c r="A11" s="301" t="s">
        <v>134</v>
      </c>
      <c r="B11" s="62"/>
      <c r="C11" s="63" t="s">
        <v>138</v>
      </c>
    </row>
    <row r="12" spans="1:12" ht="18">
      <c r="A12" s="61" t="s">
        <v>135</v>
      </c>
      <c r="B12" s="62"/>
      <c r="C12" s="63" t="s">
        <v>139</v>
      </c>
    </row>
    <row r="13" spans="1:12" ht="18.75" thickBot="1">
      <c r="A13" s="69" t="s">
        <v>136</v>
      </c>
      <c r="B13" s="70"/>
      <c r="C13" s="71" t="s">
        <v>140</v>
      </c>
    </row>
    <row r="14" spans="1:12" ht="15" thickTop="1"/>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rightToLeft="1" view="pageBreakPreview" topLeftCell="A37" zoomScaleNormal="100" zoomScaleSheetLayoutView="100" workbookViewId="0">
      <selection activeCell="A68" sqref="A68"/>
    </sheetView>
  </sheetViews>
  <sheetFormatPr defaultRowHeight="15"/>
  <cols>
    <col min="1" max="1" width="12.7109375" customWidth="1"/>
    <col min="2" max="7" width="9.7109375" customWidth="1"/>
    <col min="8" max="8" width="13.7109375" customWidth="1"/>
    <col min="9" max="9" width="12.7109375" customWidth="1"/>
  </cols>
  <sheetData>
    <row r="1" spans="1:21" s="218" customFormat="1" ht="18.75">
      <c r="A1" s="200" t="s">
        <v>211</v>
      </c>
      <c r="B1" s="200"/>
      <c r="C1" s="200"/>
      <c r="D1" s="200"/>
      <c r="E1" s="200"/>
      <c r="F1" s="200"/>
      <c r="G1" s="200"/>
      <c r="H1" s="200"/>
      <c r="I1" s="200"/>
      <c r="K1" s="197"/>
      <c r="L1" s="197"/>
    </row>
    <row r="2" spans="1:21" s="219" customFormat="1" ht="19.5" customHeight="1">
      <c r="A2" s="201" t="s">
        <v>266</v>
      </c>
      <c r="B2" s="201"/>
      <c r="C2" s="201"/>
      <c r="D2" s="201"/>
      <c r="E2" s="201"/>
      <c r="F2" s="201"/>
      <c r="G2" s="201"/>
      <c r="H2" s="201"/>
      <c r="I2" s="201"/>
      <c r="M2" s="220"/>
    </row>
    <row r="3" spans="1:21" ht="14.25" customHeight="1">
      <c r="A3" s="10" t="s">
        <v>34</v>
      </c>
      <c r="B3" s="9"/>
      <c r="C3" s="4"/>
      <c r="D3" s="4"/>
      <c r="E3" s="8"/>
      <c r="F3" s="5"/>
      <c r="G3" s="5"/>
      <c r="H3" s="5"/>
      <c r="I3" s="11" t="s">
        <v>35</v>
      </c>
    </row>
    <row r="4" spans="1:21" ht="24" customHeight="1">
      <c r="A4" s="496" t="s">
        <v>14</v>
      </c>
      <c r="B4" s="187" t="s">
        <v>365</v>
      </c>
      <c r="C4" s="187" t="s">
        <v>43</v>
      </c>
      <c r="D4" s="187" t="s">
        <v>42</v>
      </c>
      <c r="E4" s="187" t="s">
        <v>41</v>
      </c>
      <c r="F4" s="187" t="s">
        <v>40</v>
      </c>
      <c r="G4" s="187" t="s">
        <v>370</v>
      </c>
      <c r="H4" s="497" t="s">
        <v>275</v>
      </c>
      <c r="I4" s="495" t="s">
        <v>15</v>
      </c>
    </row>
    <row r="5" spans="1:21" ht="24" customHeight="1">
      <c r="A5" s="496"/>
      <c r="B5" s="188" t="s">
        <v>366</v>
      </c>
      <c r="C5" s="188" t="s">
        <v>16</v>
      </c>
      <c r="D5" s="188" t="s">
        <v>37</v>
      </c>
      <c r="E5" s="188" t="s">
        <v>17</v>
      </c>
      <c r="F5" s="188" t="s">
        <v>18</v>
      </c>
      <c r="G5" s="188" t="s">
        <v>369</v>
      </c>
      <c r="H5" s="497"/>
      <c r="I5" s="495"/>
      <c r="K5" s="379"/>
      <c r="L5" s="379"/>
      <c r="M5" s="379"/>
      <c r="N5" s="379"/>
      <c r="O5" s="36"/>
      <c r="P5" s="380"/>
      <c r="Q5" s="16"/>
      <c r="R5" s="16"/>
      <c r="U5" s="16"/>
    </row>
    <row r="6" spans="1:21" ht="15.75">
      <c r="A6" s="12" t="s">
        <v>235</v>
      </c>
      <c r="B6" s="94"/>
      <c r="C6" s="146"/>
      <c r="D6" s="146"/>
      <c r="E6" s="146"/>
      <c r="F6" s="94"/>
      <c r="G6" s="94"/>
      <c r="H6" s="94"/>
      <c r="I6" s="14" t="s">
        <v>234</v>
      </c>
    </row>
    <row r="7" spans="1:21" s="215" customFormat="1">
      <c r="A7" s="47" t="s">
        <v>38</v>
      </c>
      <c r="B7" s="49">
        <f t="shared" ref="B7" si="0">SUM(B8:B9)</f>
        <v>2497</v>
      </c>
      <c r="C7" s="131" t="s">
        <v>46</v>
      </c>
      <c r="D7" s="131">
        <f>SUM(D8:D9)</f>
        <v>11747</v>
      </c>
      <c r="E7" s="131" t="s">
        <v>46</v>
      </c>
      <c r="F7" s="49">
        <f t="shared" ref="F7:G7" si="1">SUM(F8:F9)</f>
        <v>1236</v>
      </c>
      <c r="G7" s="49">
        <f t="shared" si="1"/>
        <v>6605</v>
      </c>
      <c r="H7" s="131">
        <f>SUM(B7:G7)</f>
        <v>22085</v>
      </c>
      <c r="I7" s="214" t="s">
        <v>0</v>
      </c>
      <c r="K7" s="378"/>
      <c r="L7" s="378"/>
      <c r="M7" s="378"/>
      <c r="N7" s="378"/>
      <c r="O7" s="378"/>
      <c r="P7" s="378"/>
    </row>
    <row r="8" spans="1:21" s="215" customFormat="1">
      <c r="A8" s="53" t="s">
        <v>5</v>
      </c>
      <c r="B8" s="49">
        <f t="shared" ref="B8:B9" si="2">SUM(B11,B14)</f>
        <v>0</v>
      </c>
      <c r="C8" s="132" t="s">
        <v>46</v>
      </c>
      <c r="D8" s="216">
        <f>SUM(D11,D14)</f>
        <v>0</v>
      </c>
      <c r="E8" s="132" t="s">
        <v>46</v>
      </c>
      <c r="F8" s="49">
        <f t="shared" ref="F8:G8" si="3">SUM(F11,F14)</f>
        <v>0</v>
      </c>
      <c r="G8" s="49">
        <f t="shared" si="3"/>
        <v>0</v>
      </c>
      <c r="H8" s="131">
        <f t="shared" ref="H8:H9" si="4">SUM(B8:G8)</f>
        <v>0</v>
      </c>
      <c r="I8" s="108" t="s">
        <v>10</v>
      </c>
    </row>
    <row r="9" spans="1:21" s="215" customFormat="1">
      <c r="A9" s="54" t="s">
        <v>7</v>
      </c>
      <c r="B9" s="49">
        <f t="shared" si="2"/>
        <v>2497</v>
      </c>
      <c r="C9" s="133" t="s">
        <v>46</v>
      </c>
      <c r="D9" s="131">
        <v>11747</v>
      </c>
      <c r="E9" s="133" t="s">
        <v>46</v>
      </c>
      <c r="F9" s="49">
        <f t="shared" ref="F9:G9" si="5">SUM(F12,F15)</f>
        <v>1236</v>
      </c>
      <c r="G9" s="49">
        <f t="shared" si="5"/>
        <v>6605</v>
      </c>
      <c r="H9" s="131">
        <f t="shared" si="4"/>
        <v>22085</v>
      </c>
      <c r="I9" s="108" t="s">
        <v>11</v>
      </c>
    </row>
    <row r="10" spans="1:21" s="215" customFormat="1">
      <c r="A10" s="47" t="s">
        <v>4</v>
      </c>
      <c r="B10" s="49">
        <f t="shared" ref="B10" si="6">SUM(B11:B12)</f>
        <v>1590</v>
      </c>
      <c r="C10" s="131" t="s">
        <v>46</v>
      </c>
      <c r="D10" s="131" t="s">
        <v>32</v>
      </c>
      <c r="E10" s="131" t="s">
        <v>46</v>
      </c>
      <c r="F10" s="202">
        <f t="shared" ref="F10:G10" si="7">SUM(F11:F12)</f>
        <v>717</v>
      </c>
      <c r="G10" s="202">
        <f t="shared" si="7"/>
        <v>6405</v>
      </c>
      <c r="H10" s="131" t="s">
        <v>33</v>
      </c>
      <c r="I10" s="214" t="s">
        <v>6</v>
      </c>
    </row>
    <row r="11" spans="1:21" s="215" customFormat="1">
      <c r="A11" s="53" t="s">
        <v>5</v>
      </c>
      <c r="B11" s="204">
        <v>0</v>
      </c>
      <c r="C11" s="134" t="s">
        <v>46</v>
      </c>
      <c r="D11" s="216" t="s">
        <v>32</v>
      </c>
      <c r="E11" s="134" t="s">
        <v>46</v>
      </c>
      <c r="F11" s="204">
        <v>0</v>
      </c>
      <c r="G11" s="204">
        <v>0</v>
      </c>
      <c r="H11" s="216" t="s">
        <v>33</v>
      </c>
      <c r="I11" s="108" t="s">
        <v>10</v>
      </c>
    </row>
    <row r="12" spans="1:21" s="215" customFormat="1">
      <c r="A12" s="54" t="s">
        <v>7</v>
      </c>
      <c r="B12" s="204">
        <v>1590</v>
      </c>
      <c r="C12" s="135" t="s">
        <v>46</v>
      </c>
      <c r="D12" s="216" t="s">
        <v>32</v>
      </c>
      <c r="E12" s="135" t="s">
        <v>46</v>
      </c>
      <c r="F12" s="204">
        <v>717</v>
      </c>
      <c r="G12" s="203">
        <v>6405</v>
      </c>
      <c r="H12" s="216" t="s">
        <v>33</v>
      </c>
      <c r="I12" s="108" t="s">
        <v>11</v>
      </c>
    </row>
    <row r="13" spans="1:21" s="215" customFormat="1">
      <c r="A13" s="47" t="s">
        <v>8</v>
      </c>
      <c r="B13" s="49">
        <f t="shared" ref="B13" si="8">SUM(B14:B15)</f>
        <v>907</v>
      </c>
      <c r="C13" s="131" t="s">
        <v>46</v>
      </c>
      <c r="D13" s="131" t="s">
        <v>32</v>
      </c>
      <c r="E13" s="131" t="s">
        <v>46</v>
      </c>
      <c r="F13" s="202">
        <f t="shared" ref="F13:G13" si="9">SUM(F14:F15)</f>
        <v>519</v>
      </c>
      <c r="G13" s="202">
        <f t="shared" si="9"/>
        <v>200</v>
      </c>
      <c r="H13" s="131" t="s">
        <v>33</v>
      </c>
      <c r="I13" s="214" t="s">
        <v>9</v>
      </c>
    </row>
    <row r="14" spans="1:21" s="215" customFormat="1">
      <c r="A14" s="53" t="s">
        <v>5</v>
      </c>
      <c r="B14" s="204">
        <v>0</v>
      </c>
      <c r="C14" s="134" t="s">
        <v>46</v>
      </c>
      <c r="D14" s="216" t="s">
        <v>32</v>
      </c>
      <c r="E14" s="134" t="s">
        <v>46</v>
      </c>
      <c r="F14" s="204">
        <v>0</v>
      </c>
      <c r="G14" s="204">
        <v>0</v>
      </c>
      <c r="H14" s="216" t="s">
        <v>33</v>
      </c>
      <c r="I14" s="108" t="s">
        <v>10</v>
      </c>
    </row>
    <row r="15" spans="1:21" s="215" customFormat="1">
      <c r="A15" s="54" t="s">
        <v>7</v>
      </c>
      <c r="B15" s="56">
        <v>907</v>
      </c>
      <c r="C15" s="135" t="s">
        <v>46</v>
      </c>
      <c r="D15" s="135" t="s">
        <v>32</v>
      </c>
      <c r="E15" s="135" t="s">
        <v>46</v>
      </c>
      <c r="F15" s="56">
        <v>519</v>
      </c>
      <c r="G15" s="56">
        <v>200</v>
      </c>
      <c r="H15" s="56" t="s">
        <v>33</v>
      </c>
      <c r="I15" s="108" t="s">
        <v>11</v>
      </c>
    </row>
    <row r="16" spans="1:21" ht="15.75">
      <c r="A16" s="12" t="s">
        <v>339</v>
      </c>
      <c r="B16" s="94"/>
      <c r="C16" s="146"/>
      <c r="D16" s="146"/>
      <c r="E16" s="146"/>
      <c r="F16" s="94"/>
      <c r="G16" s="94"/>
      <c r="H16" s="94"/>
      <c r="I16" s="14" t="s">
        <v>340</v>
      </c>
    </row>
    <row r="17" spans="1:10" s="215" customFormat="1">
      <c r="A17" s="47" t="s">
        <v>38</v>
      </c>
      <c r="B17" s="49">
        <f t="shared" ref="B17" si="10">SUM(B18:B19)</f>
        <v>2367</v>
      </c>
      <c r="C17" s="131" t="s">
        <v>46</v>
      </c>
      <c r="D17" s="291">
        <f t="shared" ref="D17" si="11">SUM(D18:D19)</f>
        <v>16371</v>
      </c>
      <c r="E17" s="291">
        <v>190</v>
      </c>
      <c r="F17" s="49">
        <f>SUM(F23,F20)</f>
        <v>1246</v>
      </c>
      <c r="G17" s="49">
        <f>SUM(G23,G20)</f>
        <v>6672</v>
      </c>
      <c r="H17" s="131">
        <f>SUM(B17:G17)</f>
        <v>26846</v>
      </c>
      <c r="I17" s="214" t="s">
        <v>0</v>
      </c>
    </row>
    <row r="18" spans="1:10" s="215" customFormat="1">
      <c r="A18" s="53" t="s">
        <v>5</v>
      </c>
      <c r="B18" s="49">
        <f t="shared" ref="B18:B19" si="12">SUM(B21,B24)</f>
        <v>17</v>
      </c>
      <c r="C18" s="132" t="s">
        <v>46</v>
      </c>
      <c r="D18" s="216">
        <v>0</v>
      </c>
      <c r="E18" s="291">
        <v>0</v>
      </c>
      <c r="F18" s="49">
        <f>SUM(F21,F24)</f>
        <v>0</v>
      </c>
      <c r="G18" s="49">
        <f>SUM(G21,G24)</f>
        <v>0</v>
      </c>
      <c r="H18" s="131">
        <f t="shared" ref="H18:H19" si="13">SUM(B18:G18)</f>
        <v>17</v>
      </c>
      <c r="I18" s="108" t="s">
        <v>10</v>
      </c>
    </row>
    <row r="19" spans="1:10" s="215" customFormat="1">
      <c r="A19" s="54" t="s">
        <v>7</v>
      </c>
      <c r="B19" s="49">
        <f t="shared" si="12"/>
        <v>2350</v>
      </c>
      <c r="C19" s="133" t="s">
        <v>46</v>
      </c>
      <c r="D19" s="131">
        <v>16371</v>
      </c>
      <c r="E19" s="291">
        <v>190</v>
      </c>
      <c r="F19" s="49">
        <f>SUM(F22,F25)</f>
        <v>1246</v>
      </c>
      <c r="G19" s="49">
        <f>SUM(G22,G25)</f>
        <v>6672</v>
      </c>
      <c r="H19" s="131">
        <f t="shared" si="13"/>
        <v>26829</v>
      </c>
      <c r="I19" s="108" t="s">
        <v>11</v>
      </c>
    </row>
    <row r="20" spans="1:10" s="215" customFormat="1">
      <c r="A20" s="47" t="s">
        <v>4</v>
      </c>
      <c r="B20" s="49">
        <f t="shared" ref="B20" si="14">SUM(B21:B22)</f>
        <v>1405</v>
      </c>
      <c r="C20" s="131" t="s">
        <v>46</v>
      </c>
      <c r="D20" s="291" t="s">
        <v>32</v>
      </c>
      <c r="E20" s="291" t="s">
        <v>32</v>
      </c>
      <c r="F20" s="202">
        <f>SUM(F21:F22)</f>
        <v>750</v>
      </c>
      <c r="G20" s="202">
        <f>SUM(G21:G22)</f>
        <v>6459</v>
      </c>
      <c r="H20" s="131" t="s">
        <v>32</v>
      </c>
      <c r="I20" s="214" t="s">
        <v>6</v>
      </c>
    </row>
    <row r="21" spans="1:10" s="215" customFormat="1">
      <c r="A21" s="53" t="s">
        <v>5</v>
      </c>
      <c r="B21" s="204">
        <v>0</v>
      </c>
      <c r="C21" s="134" t="s">
        <v>46</v>
      </c>
      <c r="D21" s="292" t="s">
        <v>32</v>
      </c>
      <c r="E21" s="292" t="s">
        <v>32</v>
      </c>
      <c r="F21" s="204">
        <v>0</v>
      </c>
      <c r="G21" s="204">
        <v>0</v>
      </c>
      <c r="H21" s="216" t="s">
        <v>32</v>
      </c>
      <c r="I21" s="108" t="s">
        <v>10</v>
      </c>
    </row>
    <row r="22" spans="1:10" s="215" customFormat="1">
      <c r="A22" s="54" t="s">
        <v>7</v>
      </c>
      <c r="B22" s="204">
        <v>1405</v>
      </c>
      <c r="C22" s="135" t="s">
        <v>46</v>
      </c>
      <c r="D22" s="292" t="s">
        <v>32</v>
      </c>
      <c r="E22" s="292" t="s">
        <v>32</v>
      </c>
      <c r="F22" s="204">
        <v>750</v>
      </c>
      <c r="G22" s="203">
        <v>6459</v>
      </c>
      <c r="H22" s="216" t="s">
        <v>32</v>
      </c>
      <c r="I22" s="108" t="s">
        <v>11</v>
      </c>
    </row>
    <row r="23" spans="1:10" s="215" customFormat="1">
      <c r="A23" s="47" t="s">
        <v>8</v>
      </c>
      <c r="B23" s="49">
        <f t="shared" ref="B23" si="15">SUM(B24:B25)</f>
        <v>962</v>
      </c>
      <c r="C23" s="131" t="s">
        <v>46</v>
      </c>
      <c r="D23" s="291" t="s">
        <v>32</v>
      </c>
      <c r="E23" s="291" t="s">
        <v>32</v>
      </c>
      <c r="F23" s="202">
        <f>SUM(F24:F25)</f>
        <v>496</v>
      </c>
      <c r="G23" s="202">
        <f>SUM(G24:G25)</f>
        <v>213</v>
      </c>
      <c r="H23" s="131" t="s">
        <v>32</v>
      </c>
      <c r="I23" s="214" t="s">
        <v>9</v>
      </c>
    </row>
    <row r="24" spans="1:10" s="215" customFormat="1">
      <c r="A24" s="53" t="s">
        <v>5</v>
      </c>
      <c r="B24" s="204">
        <v>17</v>
      </c>
      <c r="C24" s="134" t="s">
        <v>46</v>
      </c>
      <c r="D24" s="292" t="s">
        <v>32</v>
      </c>
      <c r="E24" s="292" t="s">
        <v>32</v>
      </c>
      <c r="F24" s="204">
        <v>0</v>
      </c>
      <c r="G24" s="204">
        <v>0</v>
      </c>
      <c r="H24" s="216" t="s">
        <v>32</v>
      </c>
      <c r="I24" s="108" t="s">
        <v>10</v>
      </c>
    </row>
    <row r="25" spans="1:10" s="215" customFormat="1">
      <c r="A25" s="54" t="s">
        <v>7</v>
      </c>
      <c r="B25" s="56">
        <v>945</v>
      </c>
      <c r="C25" s="135" t="s">
        <v>46</v>
      </c>
      <c r="D25" s="275" t="s">
        <v>32</v>
      </c>
      <c r="E25" s="275" t="s">
        <v>32</v>
      </c>
      <c r="F25" s="56">
        <v>496</v>
      </c>
      <c r="G25" s="56">
        <v>213</v>
      </c>
      <c r="H25" s="56" t="s">
        <v>32</v>
      </c>
      <c r="I25" s="108" t="s">
        <v>11</v>
      </c>
      <c r="J25" s="217"/>
    </row>
    <row r="26" spans="1:10" s="215" customFormat="1" ht="15.75">
      <c r="A26" s="12" t="s">
        <v>346</v>
      </c>
      <c r="B26" s="94"/>
      <c r="C26" s="146"/>
      <c r="D26" s="146"/>
      <c r="E26" s="95"/>
      <c r="F26" s="94"/>
      <c r="G26" s="94"/>
      <c r="H26" s="94"/>
      <c r="I26" s="14" t="s">
        <v>347</v>
      </c>
      <c r="J26" s="217"/>
    </row>
    <row r="27" spans="1:10" s="215" customFormat="1">
      <c r="A27" s="47" t="s">
        <v>38</v>
      </c>
      <c r="B27" s="49">
        <v>2282</v>
      </c>
      <c r="C27" s="131" t="s">
        <v>46</v>
      </c>
      <c r="D27" s="131">
        <f t="shared" ref="D27" si="16">SUM(D28:D29)</f>
        <v>20726</v>
      </c>
      <c r="E27" s="291">
        <v>186</v>
      </c>
      <c r="F27" s="49">
        <f>SUM(F28:F29)</f>
        <v>1280</v>
      </c>
      <c r="G27" s="49">
        <f>SUM(G28:G29)</f>
        <v>7140</v>
      </c>
      <c r="H27" s="131">
        <f>SUM(B27:G27)</f>
        <v>31614</v>
      </c>
      <c r="I27" s="214" t="s">
        <v>0</v>
      </c>
      <c r="J27" s="217"/>
    </row>
    <row r="28" spans="1:10" s="215" customFormat="1">
      <c r="A28" s="53" t="s">
        <v>5</v>
      </c>
      <c r="B28" s="49">
        <v>14</v>
      </c>
      <c r="C28" s="132" t="s">
        <v>46</v>
      </c>
      <c r="D28" s="216">
        <v>0</v>
      </c>
      <c r="E28" s="291">
        <v>0</v>
      </c>
      <c r="F28" s="49">
        <f>SUM(F31,F34)</f>
        <v>0</v>
      </c>
      <c r="G28" s="49">
        <f>SUM(G31,G34)</f>
        <v>0</v>
      </c>
      <c r="H28" s="131">
        <f t="shared" ref="H28:H29" si="17">SUM(B28:G28)</f>
        <v>14</v>
      </c>
      <c r="I28" s="108" t="s">
        <v>10</v>
      </c>
      <c r="J28" s="217"/>
    </row>
    <row r="29" spans="1:10" s="215" customFormat="1">
      <c r="A29" s="54" t="s">
        <v>7</v>
      </c>
      <c r="B29" s="49">
        <v>2268</v>
      </c>
      <c r="C29" s="133" t="s">
        <v>46</v>
      </c>
      <c r="D29" s="131">
        <v>20726</v>
      </c>
      <c r="E29" s="291">
        <v>186</v>
      </c>
      <c r="F29" s="49">
        <f>SUM(F32,F35)</f>
        <v>1280</v>
      </c>
      <c r="G29" s="49">
        <f>SUM(G32,G35)</f>
        <v>7140</v>
      </c>
      <c r="H29" s="131">
        <f t="shared" si="17"/>
        <v>31600</v>
      </c>
      <c r="I29" s="108" t="s">
        <v>11</v>
      </c>
      <c r="J29" s="217"/>
    </row>
    <row r="30" spans="1:10" s="215" customFormat="1">
      <c r="A30" s="47" t="s">
        <v>4</v>
      </c>
      <c r="B30" s="49" t="s">
        <v>32</v>
      </c>
      <c r="C30" s="131" t="s">
        <v>46</v>
      </c>
      <c r="D30" s="291" t="s">
        <v>32</v>
      </c>
      <c r="E30" s="291" t="s">
        <v>32</v>
      </c>
      <c r="F30" s="202">
        <f>SUM(F31:F32)</f>
        <v>763</v>
      </c>
      <c r="G30" s="202">
        <f>SUM(G31:G32)</f>
        <v>6931</v>
      </c>
      <c r="H30" s="131" t="s">
        <v>32</v>
      </c>
      <c r="I30" s="214" t="s">
        <v>6</v>
      </c>
      <c r="J30" s="217"/>
    </row>
    <row r="31" spans="1:10" s="215" customFormat="1">
      <c r="A31" s="53" t="s">
        <v>5</v>
      </c>
      <c r="B31" s="204" t="s">
        <v>32</v>
      </c>
      <c r="C31" s="134" t="s">
        <v>46</v>
      </c>
      <c r="D31" s="292" t="s">
        <v>32</v>
      </c>
      <c r="E31" s="292" t="s">
        <v>32</v>
      </c>
      <c r="F31" s="204">
        <v>0</v>
      </c>
      <c r="G31" s="204">
        <v>0</v>
      </c>
      <c r="H31" s="216" t="s">
        <v>32</v>
      </c>
      <c r="I31" s="108" t="s">
        <v>10</v>
      </c>
      <c r="J31" s="217"/>
    </row>
    <row r="32" spans="1:10" s="215" customFormat="1">
      <c r="A32" s="54" t="s">
        <v>7</v>
      </c>
      <c r="B32" s="204" t="s">
        <v>32</v>
      </c>
      <c r="C32" s="135" t="s">
        <v>46</v>
      </c>
      <c r="D32" s="292" t="s">
        <v>32</v>
      </c>
      <c r="E32" s="292" t="s">
        <v>32</v>
      </c>
      <c r="F32" s="204">
        <v>763</v>
      </c>
      <c r="G32" s="203">
        <v>6931</v>
      </c>
      <c r="H32" s="216" t="s">
        <v>32</v>
      </c>
      <c r="I32" s="108" t="s">
        <v>11</v>
      </c>
      <c r="J32" s="217"/>
    </row>
    <row r="33" spans="1:15" s="215" customFormat="1">
      <c r="A33" s="47" t="s">
        <v>8</v>
      </c>
      <c r="B33" s="49" t="s">
        <v>32</v>
      </c>
      <c r="C33" s="131" t="s">
        <v>46</v>
      </c>
      <c r="D33" s="291" t="s">
        <v>32</v>
      </c>
      <c r="E33" s="291" t="s">
        <v>32</v>
      </c>
      <c r="F33" s="202">
        <f>SUM(F34:F35)</f>
        <v>517</v>
      </c>
      <c r="G33" s="202">
        <f>SUM(G34:G35)</f>
        <v>209</v>
      </c>
      <c r="H33" s="131" t="s">
        <v>32</v>
      </c>
      <c r="I33" s="214" t="s">
        <v>9</v>
      </c>
      <c r="J33" s="217"/>
    </row>
    <row r="34" spans="1:15" s="215" customFormat="1">
      <c r="A34" s="53" t="s">
        <v>5</v>
      </c>
      <c r="B34" s="204" t="s">
        <v>32</v>
      </c>
      <c r="C34" s="134" t="s">
        <v>46</v>
      </c>
      <c r="D34" s="292" t="s">
        <v>32</v>
      </c>
      <c r="E34" s="292" t="s">
        <v>32</v>
      </c>
      <c r="F34" s="204">
        <v>0</v>
      </c>
      <c r="G34" s="204">
        <v>0</v>
      </c>
      <c r="H34" s="216" t="s">
        <v>32</v>
      </c>
      <c r="I34" s="108" t="s">
        <v>10</v>
      </c>
      <c r="J34" s="217"/>
    </row>
    <row r="35" spans="1:15" s="215" customFormat="1">
      <c r="A35" s="54" t="s">
        <v>7</v>
      </c>
      <c r="B35" s="56" t="s">
        <v>32</v>
      </c>
      <c r="C35" s="135" t="s">
        <v>46</v>
      </c>
      <c r="D35" s="275" t="s">
        <v>32</v>
      </c>
      <c r="E35" s="275" t="s">
        <v>32</v>
      </c>
      <c r="F35" s="56">
        <v>517</v>
      </c>
      <c r="G35" s="56">
        <v>209</v>
      </c>
      <c r="H35" s="56" t="s">
        <v>32</v>
      </c>
      <c r="I35" s="108" t="s">
        <v>11</v>
      </c>
      <c r="J35" s="217"/>
    </row>
    <row r="36" spans="1:15" s="215" customFormat="1" ht="15.75">
      <c r="A36" s="12" t="s">
        <v>372</v>
      </c>
      <c r="B36" s="94"/>
      <c r="C36" s="146"/>
      <c r="D36" s="146"/>
      <c r="E36" s="95"/>
      <c r="F36" s="94"/>
      <c r="G36" s="94"/>
      <c r="H36" s="94"/>
      <c r="I36" s="14" t="s">
        <v>373</v>
      </c>
      <c r="J36" s="217"/>
    </row>
    <row r="37" spans="1:15" s="215" customFormat="1">
      <c r="A37" s="47" t="s">
        <v>38</v>
      </c>
      <c r="B37" s="49">
        <f>SUM(B38:B39)</f>
        <v>2400</v>
      </c>
      <c r="C37" s="131" t="s">
        <v>46</v>
      </c>
      <c r="D37" s="131">
        <f t="shared" ref="D37" si="18">SUM(D38:D39)</f>
        <v>12272</v>
      </c>
      <c r="E37" s="291">
        <v>199</v>
      </c>
      <c r="F37" s="131">
        <v>1057</v>
      </c>
      <c r="G37" s="49">
        <f>SUM(G40,G43)</f>
        <v>7182</v>
      </c>
      <c r="H37" s="131">
        <f>SUM(B37:G37)</f>
        <v>23110</v>
      </c>
      <c r="I37" s="214" t="s">
        <v>0</v>
      </c>
      <c r="J37" s="217"/>
    </row>
    <row r="38" spans="1:15" s="215" customFormat="1">
      <c r="A38" s="53" t="s">
        <v>5</v>
      </c>
      <c r="B38" s="49">
        <v>0</v>
      </c>
      <c r="C38" s="132" t="s">
        <v>46</v>
      </c>
      <c r="D38" s="216">
        <v>0</v>
      </c>
      <c r="E38" s="291">
        <v>0</v>
      </c>
      <c r="F38" s="131">
        <v>0</v>
      </c>
      <c r="G38" s="49">
        <f t="shared" ref="F38:G39" si="19">SUM(G41,G44)</f>
        <v>0</v>
      </c>
      <c r="H38" s="131">
        <f t="shared" ref="H38:H39" si="20">SUM(B38:G38)</f>
        <v>0</v>
      </c>
      <c r="I38" s="108" t="s">
        <v>10</v>
      </c>
      <c r="J38" s="217"/>
    </row>
    <row r="39" spans="1:15" s="215" customFormat="1">
      <c r="A39" s="54" t="s">
        <v>7</v>
      </c>
      <c r="B39" s="49">
        <v>2400</v>
      </c>
      <c r="C39" s="133" t="s">
        <v>46</v>
      </c>
      <c r="D39" s="131">
        <v>12272</v>
      </c>
      <c r="E39" s="291">
        <v>199</v>
      </c>
      <c r="F39" s="49">
        <f t="shared" si="19"/>
        <v>1057</v>
      </c>
      <c r="G39" s="49">
        <f t="shared" si="19"/>
        <v>7182</v>
      </c>
      <c r="H39" s="131">
        <f t="shared" si="20"/>
        <v>23110</v>
      </c>
      <c r="I39" s="108" t="s">
        <v>11</v>
      </c>
      <c r="J39" s="217"/>
    </row>
    <row r="40" spans="1:15" s="215" customFormat="1">
      <c r="A40" s="47" t="s">
        <v>4</v>
      </c>
      <c r="B40" s="49" t="s">
        <v>33</v>
      </c>
      <c r="C40" s="131" t="s">
        <v>46</v>
      </c>
      <c r="D40" s="291" t="s">
        <v>32</v>
      </c>
      <c r="E40" s="291" t="s">
        <v>32</v>
      </c>
      <c r="F40" s="202">
        <f>SUM(F41:F42)</f>
        <v>681</v>
      </c>
      <c r="G40" s="202">
        <f>SUM(G41:G42)</f>
        <v>6970</v>
      </c>
      <c r="H40" s="131" t="s">
        <v>32</v>
      </c>
      <c r="I40" s="214" t="s">
        <v>6</v>
      </c>
      <c r="J40" s="217"/>
    </row>
    <row r="41" spans="1:15" s="215" customFormat="1">
      <c r="A41" s="53" t="s">
        <v>5</v>
      </c>
      <c r="B41" s="204" t="s">
        <v>33</v>
      </c>
      <c r="C41" s="134" t="s">
        <v>46</v>
      </c>
      <c r="D41" s="292" t="s">
        <v>32</v>
      </c>
      <c r="E41" s="292" t="s">
        <v>32</v>
      </c>
      <c r="F41" s="292">
        <v>0</v>
      </c>
      <c r="G41" s="204">
        <v>0</v>
      </c>
      <c r="H41" s="216" t="s">
        <v>32</v>
      </c>
      <c r="I41" s="108" t="s">
        <v>10</v>
      </c>
      <c r="J41" s="217"/>
    </row>
    <row r="42" spans="1:15" s="215" customFormat="1">
      <c r="A42" s="54" t="s">
        <v>7</v>
      </c>
      <c r="B42" s="204" t="s">
        <v>33</v>
      </c>
      <c r="C42" s="135" t="s">
        <v>46</v>
      </c>
      <c r="D42" s="292" t="s">
        <v>32</v>
      </c>
      <c r="E42" s="292" t="s">
        <v>32</v>
      </c>
      <c r="F42" s="292">
        <v>681</v>
      </c>
      <c r="G42" s="203">
        <v>6970</v>
      </c>
      <c r="H42" s="216" t="s">
        <v>32</v>
      </c>
      <c r="I42" s="108" t="s">
        <v>11</v>
      </c>
      <c r="J42" s="217"/>
    </row>
    <row r="43" spans="1:15" s="215" customFormat="1">
      <c r="A43" s="47" t="s">
        <v>8</v>
      </c>
      <c r="B43" s="49" t="s">
        <v>33</v>
      </c>
      <c r="C43" s="131" t="s">
        <v>46</v>
      </c>
      <c r="D43" s="291" t="s">
        <v>32</v>
      </c>
      <c r="E43" s="291" t="s">
        <v>32</v>
      </c>
      <c r="F43" s="202">
        <f>SUM(F44:F45)</f>
        <v>376</v>
      </c>
      <c r="G43" s="202">
        <f>SUM(G44:G45)</f>
        <v>212</v>
      </c>
      <c r="H43" s="131" t="s">
        <v>32</v>
      </c>
      <c r="I43" s="214" t="s">
        <v>9</v>
      </c>
      <c r="J43" s="217"/>
    </row>
    <row r="44" spans="1:15" s="215" customFormat="1">
      <c r="A44" s="53" t="s">
        <v>5</v>
      </c>
      <c r="B44" s="204" t="s">
        <v>33</v>
      </c>
      <c r="C44" s="134" t="s">
        <v>46</v>
      </c>
      <c r="D44" s="292" t="s">
        <v>32</v>
      </c>
      <c r="E44" s="292" t="s">
        <v>32</v>
      </c>
      <c r="F44" s="292">
        <v>0</v>
      </c>
      <c r="G44" s="204">
        <v>0</v>
      </c>
      <c r="H44" s="216" t="s">
        <v>32</v>
      </c>
      <c r="I44" s="108" t="s">
        <v>10</v>
      </c>
      <c r="J44" s="217"/>
    </row>
    <row r="45" spans="1:15" s="215" customFormat="1">
      <c r="A45" s="54" t="s">
        <v>7</v>
      </c>
      <c r="B45" s="56" t="s">
        <v>33</v>
      </c>
      <c r="C45" s="56" t="s">
        <v>46</v>
      </c>
      <c r="D45" s="275" t="s">
        <v>32</v>
      </c>
      <c r="E45" s="275" t="s">
        <v>32</v>
      </c>
      <c r="F45" s="275">
        <v>376</v>
      </c>
      <c r="G45" s="56">
        <v>212</v>
      </c>
      <c r="H45" s="56" t="s">
        <v>32</v>
      </c>
      <c r="I45" s="108" t="s">
        <v>11</v>
      </c>
      <c r="J45" s="217"/>
    </row>
    <row r="46" spans="1:15" s="215" customFormat="1" ht="15.75">
      <c r="A46" s="156" t="s">
        <v>380</v>
      </c>
      <c r="B46" s="157"/>
      <c r="C46" s="158"/>
      <c r="D46" s="158"/>
      <c r="E46" s="158"/>
      <c r="F46" s="157"/>
      <c r="G46" s="157"/>
      <c r="H46" s="157"/>
      <c r="I46" s="159" t="s">
        <v>381</v>
      </c>
      <c r="K46" s="217" t="s">
        <v>36</v>
      </c>
    </row>
    <row r="47" spans="1:15" s="215" customFormat="1">
      <c r="A47" s="47" t="s">
        <v>38</v>
      </c>
      <c r="B47" s="49">
        <f>SUM(B48:B49)</f>
        <v>2191</v>
      </c>
      <c r="C47" s="131" t="s">
        <v>46</v>
      </c>
      <c r="D47" s="131">
        <f>SUM(D48:D49)</f>
        <v>13215</v>
      </c>
      <c r="E47" s="291">
        <v>153</v>
      </c>
      <c r="F47" s="49">
        <f>SUM(F50,F53)</f>
        <v>1045</v>
      </c>
      <c r="G47" s="49">
        <f>SUM(G50,G53)</f>
        <v>7207</v>
      </c>
      <c r="H47" s="131">
        <f>SUM(B47:G47)</f>
        <v>23811</v>
      </c>
      <c r="I47" s="214" t="s">
        <v>0</v>
      </c>
      <c r="J47" s="370" t="s">
        <v>470</v>
      </c>
      <c r="K47" s="487">
        <f>B48/B47</f>
        <v>0</v>
      </c>
      <c r="L47" s="370"/>
      <c r="M47" s="370"/>
      <c r="N47" s="370"/>
      <c r="O47" s="370"/>
    </row>
    <row r="48" spans="1:15" s="215" customFormat="1">
      <c r="A48" s="53" t="s">
        <v>5</v>
      </c>
      <c r="B48" s="49">
        <v>0</v>
      </c>
      <c r="C48" s="132" t="s">
        <v>46</v>
      </c>
      <c r="D48" s="216">
        <v>0</v>
      </c>
      <c r="E48" s="291">
        <v>0</v>
      </c>
      <c r="F48" s="49">
        <f t="shared" ref="F48:G49" si="21">SUM(F51,F54)</f>
        <v>0</v>
      </c>
      <c r="G48" s="49">
        <f t="shared" si="21"/>
        <v>0</v>
      </c>
      <c r="H48" s="131">
        <f t="shared" ref="H48:H49" si="22">SUM(B48:G48)</f>
        <v>0</v>
      </c>
      <c r="I48" s="108" t="s">
        <v>10</v>
      </c>
      <c r="J48" s="217" t="s">
        <v>471</v>
      </c>
      <c r="K48" s="486">
        <f>B49/B47</f>
        <v>1</v>
      </c>
    </row>
    <row r="49" spans="1:13" s="215" customFormat="1">
      <c r="A49" s="54" t="s">
        <v>7</v>
      </c>
      <c r="B49" s="49">
        <v>2191</v>
      </c>
      <c r="C49" s="133" t="s">
        <v>46</v>
      </c>
      <c r="D49" s="131">
        <v>13215</v>
      </c>
      <c r="E49" s="291">
        <v>153</v>
      </c>
      <c r="F49" s="49">
        <f t="shared" si="21"/>
        <v>1045</v>
      </c>
      <c r="G49" s="49">
        <f t="shared" si="21"/>
        <v>7207</v>
      </c>
      <c r="H49" s="131">
        <f t="shared" si="22"/>
        <v>23811</v>
      </c>
      <c r="I49" s="108" t="s">
        <v>11</v>
      </c>
      <c r="J49" s="217"/>
    </row>
    <row r="50" spans="1:13" s="215" customFormat="1">
      <c r="A50" s="47" t="s">
        <v>4</v>
      </c>
      <c r="B50" s="49" t="s">
        <v>33</v>
      </c>
      <c r="C50" s="131" t="s">
        <v>46</v>
      </c>
      <c r="D50" s="291" t="s">
        <v>32</v>
      </c>
      <c r="E50" s="291" t="s">
        <v>32</v>
      </c>
      <c r="F50" s="202">
        <f>SUM(F51:F52)</f>
        <v>637</v>
      </c>
      <c r="G50" s="202">
        <f>SUM(G51:G52)</f>
        <v>6993</v>
      </c>
      <c r="H50" s="131" t="s">
        <v>32</v>
      </c>
      <c r="I50" s="214" t="s">
        <v>6</v>
      </c>
      <c r="J50" s="217"/>
    </row>
    <row r="51" spans="1:13" s="215" customFormat="1">
      <c r="A51" s="53" t="s">
        <v>5</v>
      </c>
      <c r="B51" s="204" t="s">
        <v>33</v>
      </c>
      <c r="C51" s="134" t="s">
        <v>46</v>
      </c>
      <c r="D51" s="292" t="s">
        <v>32</v>
      </c>
      <c r="E51" s="292" t="s">
        <v>32</v>
      </c>
      <c r="F51" s="292">
        <v>0</v>
      </c>
      <c r="G51" s="204">
        <v>0</v>
      </c>
      <c r="H51" s="216" t="s">
        <v>32</v>
      </c>
      <c r="I51" s="108" t="s">
        <v>10</v>
      </c>
      <c r="J51" s="217"/>
    </row>
    <row r="52" spans="1:13" s="215" customFormat="1">
      <c r="A52" s="54" t="s">
        <v>7</v>
      </c>
      <c r="B52" s="204" t="s">
        <v>33</v>
      </c>
      <c r="C52" s="135" t="s">
        <v>46</v>
      </c>
      <c r="D52" s="292" t="s">
        <v>32</v>
      </c>
      <c r="E52" s="292" t="s">
        <v>32</v>
      </c>
      <c r="F52" s="292">
        <v>637</v>
      </c>
      <c r="G52" s="203">
        <v>6993</v>
      </c>
      <c r="H52" s="216" t="s">
        <v>32</v>
      </c>
      <c r="I52" s="108" t="s">
        <v>11</v>
      </c>
      <c r="J52" s="217"/>
    </row>
    <row r="53" spans="1:13" s="215" customFormat="1">
      <c r="A53" s="47" t="s">
        <v>8</v>
      </c>
      <c r="B53" s="49" t="s">
        <v>33</v>
      </c>
      <c r="C53" s="131" t="s">
        <v>46</v>
      </c>
      <c r="D53" s="291" t="s">
        <v>32</v>
      </c>
      <c r="E53" s="291" t="s">
        <v>32</v>
      </c>
      <c r="F53" s="202">
        <f>SUM(F54:F55)</f>
        <v>408</v>
      </c>
      <c r="G53" s="202">
        <f>SUM(G54:G55)</f>
        <v>214</v>
      </c>
      <c r="H53" s="131" t="s">
        <v>32</v>
      </c>
      <c r="I53" s="214" t="s">
        <v>9</v>
      </c>
      <c r="J53" s="217"/>
    </row>
    <row r="54" spans="1:13" s="215" customFormat="1">
      <c r="A54" s="53" t="s">
        <v>5</v>
      </c>
      <c r="B54" s="204" t="s">
        <v>33</v>
      </c>
      <c r="C54" s="134" t="s">
        <v>46</v>
      </c>
      <c r="D54" s="292" t="s">
        <v>32</v>
      </c>
      <c r="E54" s="292" t="s">
        <v>32</v>
      </c>
      <c r="F54" s="292">
        <v>0</v>
      </c>
      <c r="G54" s="204">
        <v>0</v>
      </c>
      <c r="H54" s="216" t="s">
        <v>32</v>
      </c>
      <c r="I54" s="108" t="s">
        <v>10</v>
      </c>
      <c r="J54" s="217"/>
    </row>
    <row r="55" spans="1:13" s="215" customFormat="1">
      <c r="A55" s="54" t="s">
        <v>7</v>
      </c>
      <c r="B55" s="56" t="s">
        <v>33</v>
      </c>
      <c r="C55" s="56" t="s">
        <v>46</v>
      </c>
      <c r="D55" s="275" t="s">
        <v>32</v>
      </c>
      <c r="E55" s="275" t="s">
        <v>32</v>
      </c>
      <c r="F55" s="275">
        <v>408</v>
      </c>
      <c r="G55" s="56">
        <v>214</v>
      </c>
      <c r="H55" s="56" t="s">
        <v>32</v>
      </c>
      <c r="I55" s="108" t="s">
        <v>11</v>
      </c>
      <c r="J55" s="217"/>
    </row>
    <row r="56" spans="1:13" s="215" customFormat="1" ht="15.75">
      <c r="A56" s="156" t="s">
        <v>466</v>
      </c>
      <c r="B56" s="157"/>
      <c r="C56" s="158"/>
      <c r="D56" s="158"/>
      <c r="E56" s="158"/>
      <c r="F56" s="157"/>
      <c r="G56" s="157"/>
      <c r="H56" s="157"/>
      <c r="I56" s="159" t="s">
        <v>467</v>
      </c>
      <c r="J56" s="217"/>
    </row>
    <row r="57" spans="1:13">
      <c r="A57" s="47" t="s">
        <v>38</v>
      </c>
      <c r="B57" s="319">
        <f>'T11'!B57*'T11'!AK57</f>
        <v>3238.7392716703712</v>
      </c>
      <c r="C57" s="131" t="s">
        <v>46</v>
      </c>
      <c r="D57" s="319">
        <v>14236</v>
      </c>
      <c r="E57" s="291">
        <v>171</v>
      </c>
      <c r="F57" s="49">
        <f>SUM(F60,F63)</f>
        <v>949</v>
      </c>
      <c r="G57" s="49">
        <f>SUM(G60,G63)</f>
        <v>7150</v>
      </c>
      <c r="H57" s="131">
        <f>SUM(B57:G57)</f>
        <v>25744.739271670373</v>
      </c>
      <c r="I57" s="214" t="s">
        <v>0</v>
      </c>
    </row>
    <row r="58" spans="1:13" s="218" customFormat="1" ht="17.25">
      <c r="A58" s="53" t="s">
        <v>5</v>
      </c>
      <c r="B58" s="319">
        <v>0</v>
      </c>
      <c r="C58" s="132" t="s">
        <v>46</v>
      </c>
      <c r="D58" s="321">
        <v>0</v>
      </c>
      <c r="E58" s="291">
        <v>0</v>
      </c>
      <c r="F58" s="49">
        <f t="shared" ref="F58:G58" si="23">SUM(F61,F64)</f>
        <v>0</v>
      </c>
      <c r="G58" s="49">
        <f t="shared" si="23"/>
        <v>0</v>
      </c>
      <c r="H58" s="131">
        <f t="shared" ref="H58:H59" si="24">SUM(B58:G58)</f>
        <v>0</v>
      </c>
      <c r="I58" s="108" t="s">
        <v>10</v>
      </c>
      <c r="K58" s="197"/>
      <c r="L58" s="197"/>
    </row>
    <row r="59" spans="1:13" s="219" customFormat="1">
      <c r="A59" s="54" t="s">
        <v>7</v>
      </c>
      <c r="B59" s="319">
        <v>3238.7392716703712</v>
      </c>
      <c r="C59" s="133" t="s">
        <v>46</v>
      </c>
      <c r="D59" s="319">
        <v>14236</v>
      </c>
      <c r="E59" s="291">
        <v>171</v>
      </c>
      <c r="F59" s="49">
        <f t="shared" ref="F59:G59" si="25">SUM(F62,F65)</f>
        <v>949</v>
      </c>
      <c r="G59" s="49">
        <f t="shared" si="25"/>
        <v>7150</v>
      </c>
      <c r="H59" s="131">
        <f t="shared" si="24"/>
        <v>25744.739271670373</v>
      </c>
      <c r="I59" s="108" t="s">
        <v>11</v>
      </c>
      <c r="M59" s="220"/>
    </row>
    <row r="60" spans="1:13">
      <c r="A60" s="47" t="s">
        <v>4</v>
      </c>
      <c r="B60" s="49" t="s">
        <v>33</v>
      </c>
      <c r="C60" s="131" t="s">
        <v>46</v>
      </c>
      <c r="D60" s="291" t="s">
        <v>32</v>
      </c>
      <c r="E60" s="291" t="s">
        <v>32</v>
      </c>
      <c r="F60" s="202">
        <f>SUM(F61:F62)</f>
        <v>595</v>
      </c>
      <c r="G60" s="202">
        <f>SUM(G61:G62)</f>
        <v>6944</v>
      </c>
      <c r="H60" s="131" t="s">
        <v>32</v>
      </c>
      <c r="I60" s="214" t="s">
        <v>6</v>
      </c>
    </row>
    <row r="61" spans="1:13">
      <c r="A61" s="53" t="s">
        <v>5</v>
      </c>
      <c r="B61" s="204" t="s">
        <v>33</v>
      </c>
      <c r="C61" s="134" t="s">
        <v>46</v>
      </c>
      <c r="D61" s="292" t="s">
        <v>32</v>
      </c>
      <c r="E61" s="292" t="s">
        <v>32</v>
      </c>
      <c r="F61" s="292">
        <v>0</v>
      </c>
      <c r="G61" s="204">
        <v>0</v>
      </c>
      <c r="H61" s="216" t="s">
        <v>32</v>
      </c>
      <c r="I61" s="108" t="s">
        <v>10</v>
      </c>
    </row>
    <row r="62" spans="1:13">
      <c r="A62" s="54" t="s">
        <v>7</v>
      </c>
      <c r="B62" s="204" t="s">
        <v>33</v>
      </c>
      <c r="C62" s="135" t="s">
        <v>46</v>
      </c>
      <c r="D62" s="292" t="s">
        <v>32</v>
      </c>
      <c r="E62" s="292" t="s">
        <v>32</v>
      </c>
      <c r="F62" s="292">
        <v>595</v>
      </c>
      <c r="G62" s="203">
        <v>6944</v>
      </c>
      <c r="H62" s="216" t="s">
        <v>32</v>
      </c>
      <c r="I62" s="108" t="s">
        <v>11</v>
      </c>
    </row>
    <row r="63" spans="1:13">
      <c r="A63" s="47" t="s">
        <v>8</v>
      </c>
      <c r="B63" s="49" t="s">
        <v>33</v>
      </c>
      <c r="C63" s="131" t="s">
        <v>46</v>
      </c>
      <c r="D63" s="291" t="s">
        <v>32</v>
      </c>
      <c r="E63" s="291" t="s">
        <v>32</v>
      </c>
      <c r="F63" s="202">
        <f>SUM(F64:F65)</f>
        <v>354</v>
      </c>
      <c r="G63" s="202">
        <f>SUM(G64:G65)</f>
        <v>206</v>
      </c>
      <c r="H63" s="131" t="s">
        <v>32</v>
      </c>
      <c r="I63" s="214" t="s">
        <v>9</v>
      </c>
    </row>
    <row r="64" spans="1:13">
      <c r="A64" s="53" t="s">
        <v>5</v>
      </c>
      <c r="B64" s="204" t="s">
        <v>33</v>
      </c>
      <c r="C64" s="134" t="s">
        <v>46</v>
      </c>
      <c r="D64" s="292" t="s">
        <v>32</v>
      </c>
      <c r="E64" s="292" t="s">
        <v>32</v>
      </c>
      <c r="F64" s="292">
        <v>0</v>
      </c>
      <c r="G64" s="204">
        <v>0</v>
      </c>
      <c r="H64" s="216" t="s">
        <v>32</v>
      </c>
      <c r="I64" s="108" t="s">
        <v>10</v>
      </c>
    </row>
    <row r="65" spans="1:13" ht="15.75" thickBot="1">
      <c r="A65" s="57" t="s">
        <v>7</v>
      </c>
      <c r="B65" s="58" t="s">
        <v>33</v>
      </c>
      <c r="C65" s="58" t="s">
        <v>46</v>
      </c>
      <c r="D65" s="272" t="s">
        <v>32</v>
      </c>
      <c r="E65" s="272" t="s">
        <v>32</v>
      </c>
      <c r="F65" s="272">
        <v>354</v>
      </c>
      <c r="G65" s="58">
        <v>206</v>
      </c>
      <c r="H65" s="58" t="s">
        <v>32</v>
      </c>
      <c r="I65" s="109" t="s">
        <v>11</v>
      </c>
    </row>
    <row r="66" spans="1:13" ht="15.75" thickTop="1">
      <c r="A66" s="184" t="s">
        <v>45</v>
      </c>
      <c r="I66" s="185" t="s">
        <v>198</v>
      </c>
    </row>
    <row r="67" spans="1:13" ht="18">
      <c r="A67" s="467" t="s">
        <v>479</v>
      </c>
    </row>
    <row r="68" spans="1:13" ht="18">
      <c r="A68" s="467" t="s">
        <v>473</v>
      </c>
    </row>
    <row r="71" spans="1:13">
      <c r="B71" s="184"/>
      <c r="C71" s="2"/>
      <c r="D71" s="2"/>
      <c r="E71" s="2"/>
      <c r="F71" s="2"/>
      <c r="G71" s="2"/>
      <c r="H71" s="185"/>
    </row>
    <row r="73" spans="1:13" s="218" customFormat="1" ht="30" customHeight="1">
      <c r="A73" s="200"/>
      <c r="B73" s="200"/>
      <c r="C73" s="200"/>
      <c r="D73" s="200"/>
      <c r="E73" s="200"/>
      <c r="F73" s="200"/>
      <c r="G73" s="200"/>
      <c r="H73" s="200"/>
      <c r="I73" s="200"/>
      <c r="K73" s="197"/>
      <c r="L73" s="197"/>
    </row>
    <row r="74" spans="1:13" s="219" customFormat="1" ht="30" customHeight="1">
      <c r="A74" s="201"/>
      <c r="B74" s="201"/>
      <c r="C74" s="201"/>
      <c r="D74" s="201"/>
      <c r="E74" s="201"/>
      <c r="F74" s="201"/>
      <c r="G74" s="201"/>
      <c r="H74" s="201"/>
      <c r="I74" s="201"/>
      <c r="M74" s="220"/>
    </row>
    <row r="89" spans="2:8">
      <c r="B89" s="184"/>
      <c r="C89" s="2"/>
      <c r="D89" s="2"/>
      <c r="E89" s="2"/>
      <c r="F89" s="2"/>
      <c r="G89" s="2"/>
      <c r="H89" s="18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6" orientation="portrait" r:id="rId1"/>
  <colBreaks count="2" manualBreakCount="2">
    <brk id="9" max="1048575" man="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rightToLeft="1" view="pageBreakPreview" topLeftCell="A34" zoomScaleNormal="100" zoomScaleSheetLayoutView="100" workbookViewId="0">
      <selection activeCell="H57" sqref="H57"/>
    </sheetView>
  </sheetViews>
  <sheetFormatPr defaultRowHeight="15"/>
  <cols>
    <col min="1" max="1" width="13.7109375" customWidth="1"/>
    <col min="2" max="7" width="9.7109375" customWidth="1"/>
    <col min="8" max="8" width="12.7109375" customWidth="1"/>
    <col min="9" max="9" width="13.7109375" customWidth="1"/>
  </cols>
  <sheetData>
    <row r="1" spans="1:9" s="218" customFormat="1" ht="18">
      <c r="A1" s="200" t="s">
        <v>212</v>
      </c>
      <c r="B1" s="200"/>
      <c r="C1" s="200"/>
      <c r="D1" s="200"/>
      <c r="E1" s="200"/>
      <c r="F1" s="200"/>
      <c r="G1" s="200"/>
      <c r="H1" s="200"/>
      <c r="I1" s="200"/>
    </row>
    <row r="2" spans="1:9" s="219" customFormat="1" ht="18">
      <c r="A2" s="201" t="s">
        <v>267</v>
      </c>
      <c r="B2" s="201"/>
      <c r="C2" s="201"/>
      <c r="D2" s="201"/>
      <c r="E2" s="201"/>
      <c r="F2" s="201"/>
      <c r="G2" s="201"/>
      <c r="H2" s="201"/>
      <c r="I2" s="201"/>
    </row>
    <row r="3" spans="1:9" ht="15" customHeight="1">
      <c r="A3" s="10" t="s">
        <v>34</v>
      </c>
      <c r="B3" s="9"/>
      <c r="C3" s="4"/>
      <c r="D3" s="4"/>
      <c r="E3" s="8"/>
      <c r="F3" s="5"/>
      <c r="G3" s="5"/>
      <c r="H3" s="5"/>
      <c r="I3" s="11" t="s">
        <v>35</v>
      </c>
    </row>
    <row r="4" spans="1:9" ht="24" customHeight="1">
      <c r="A4" s="496" t="s">
        <v>14</v>
      </c>
      <c r="B4" s="187" t="s">
        <v>44</v>
      </c>
      <c r="C4" s="187" t="s">
        <v>43</v>
      </c>
      <c r="D4" s="187" t="s">
        <v>42</v>
      </c>
      <c r="E4" s="187" t="s">
        <v>41</v>
      </c>
      <c r="F4" s="187" t="s">
        <v>40</v>
      </c>
      <c r="G4" s="187" t="s">
        <v>39</v>
      </c>
      <c r="H4" s="497" t="s">
        <v>275</v>
      </c>
      <c r="I4" s="495" t="s">
        <v>15</v>
      </c>
    </row>
    <row r="5" spans="1:9" ht="24" customHeight="1">
      <c r="A5" s="496"/>
      <c r="B5" s="188" t="s">
        <v>36</v>
      </c>
      <c r="C5" s="188" t="s">
        <v>16</v>
      </c>
      <c r="D5" s="188" t="s">
        <v>37</v>
      </c>
      <c r="E5" s="188" t="s">
        <v>17</v>
      </c>
      <c r="F5" s="188" t="s">
        <v>18</v>
      </c>
      <c r="G5" s="188" t="s">
        <v>19</v>
      </c>
      <c r="H5" s="497"/>
      <c r="I5" s="495"/>
    </row>
    <row r="6" spans="1:9" ht="15.75">
      <c r="A6" s="12" t="s">
        <v>235</v>
      </c>
      <c r="B6" s="94"/>
      <c r="C6" s="95"/>
      <c r="D6" s="95"/>
      <c r="E6" s="95"/>
      <c r="F6" s="94"/>
      <c r="G6" s="94"/>
      <c r="H6" s="94"/>
      <c r="I6" s="14" t="s">
        <v>234</v>
      </c>
    </row>
    <row r="7" spans="1:9" s="215" customFormat="1">
      <c r="A7" s="47" t="s">
        <v>38</v>
      </c>
      <c r="B7" s="291" t="s">
        <v>33</v>
      </c>
      <c r="C7" s="291">
        <f>SUM(C8:C9)</f>
        <v>2525</v>
      </c>
      <c r="D7" s="291">
        <f t="shared" ref="D7:G7" si="0">SUM(D8:D9)</f>
        <v>11897</v>
      </c>
      <c r="E7" s="291">
        <f t="shared" si="0"/>
        <v>2308</v>
      </c>
      <c r="F7" s="291">
        <f t="shared" si="0"/>
        <v>3168</v>
      </c>
      <c r="G7" s="291">
        <f t="shared" si="0"/>
        <v>2151</v>
      </c>
      <c r="H7" s="319">
        <f>SUM(B7:G7)</f>
        <v>22049</v>
      </c>
      <c r="I7" s="214" t="s">
        <v>0</v>
      </c>
    </row>
    <row r="8" spans="1:9" s="215" customFormat="1">
      <c r="A8" s="53" t="s">
        <v>5</v>
      </c>
      <c r="B8" s="291" t="s">
        <v>33</v>
      </c>
      <c r="C8" s="291">
        <v>3</v>
      </c>
      <c r="D8" s="291">
        <v>0</v>
      </c>
      <c r="E8" s="291">
        <v>4</v>
      </c>
      <c r="F8" s="291">
        <f>SUM(F11,F14)</f>
        <v>4</v>
      </c>
      <c r="G8" s="291">
        <v>21</v>
      </c>
      <c r="H8" s="131" t="s">
        <v>33</v>
      </c>
      <c r="I8" s="108" t="s">
        <v>10</v>
      </c>
    </row>
    <row r="9" spans="1:9" s="215" customFormat="1">
      <c r="A9" s="54" t="s">
        <v>7</v>
      </c>
      <c r="B9" s="291" t="s">
        <v>33</v>
      </c>
      <c r="C9" s="291">
        <v>2522</v>
      </c>
      <c r="D9" s="291">
        <v>11897</v>
      </c>
      <c r="E9" s="291">
        <v>2304</v>
      </c>
      <c r="F9" s="291">
        <f>SUM(F12,F15)</f>
        <v>3164</v>
      </c>
      <c r="G9" s="291">
        <v>2130</v>
      </c>
      <c r="H9" s="131" t="s">
        <v>33</v>
      </c>
      <c r="I9" s="108" t="s">
        <v>11</v>
      </c>
    </row>
    <row r="10" spans="1:9" s="215" customFormat="1">
      <c r="A10" s="47" t="s">
        <v>4</v>
      </c>
      <c r="B10" s="291" t="s">
        <v>33</v>
      </c>
      <c r="C10" s="291" t="s">
        <v>32</v>
      </c>
      <c r="D10" s="291" t="s">
        <v>32</v>
      </c>
      <c r="E10" s="291" t="s">
        <v>32</v>
      </c>
      <c r="F10" s="293">
        <f t="shared" ref="F10:G10" si="1">SUM(F11:F12)</f>
        <v>4</v>
      </c>
      <c r="G10" s="293">
        <f t="shared" si="1"/>
        <v>380</v>
      </c>
      <c r="H10" s="131" t="s">
        <v>33</v>
      </c>
      <c r="I10" s="214" t="s">
        <v>6</v>
      </c>
    </row>
    <row r="11" spans="1:9" s="215" customFormat="1">
      <c r="A11" s="53" t="s">
        <v>5</v>
      </c>
      <c r="B11" s="292" t="s">
        <v>33</v>
      </c>
      <c r="C11" s="292" t="s">
        <v>32</v>
      </c>
      <c r="D11" s="292" t="s">
        <v>32</v>
      </c>
      <c r="E11" s="292" t="s">
        <v>32</v>
      </c>
      <c r="F11" s="292">
        <v>0</v>
      </c>
      <c r="G11" s="292">
        <v>0</v>
      </c>
      <c r="H11" s="216" t="s">
        <v>33</v>
      </c>
      <c r="I11" s="108" t="s">
        <v>10</v>
      </c>
    </row>
    <row r="12" spans="1:9" s="215" customFormat="1">
      <c r="A12" s="54" t="s">
        <v>7</v>
      </c>
      <c r="B12" s="292" t="s">
        <v>33</v>
      </c>
      <c r="C12" s="292" t="s">
        <v>32</v>
      </c>
      <c r="D12" s="292" t="s">
        <v>32</v>
      </c>
      <c r="E12" s="292" t="s">
        <v>32</v>
      </c>
      <c r="F12" s="294">
        <v>4</v>
      </c>
      <c r="G12" s="294">
        <v>380</v>
      </c>
      <c r="H12" s="216" t="s">
        <v>33</v>
      </c>
      <c r="I12" s="108" t="s">
        <v>11</v>
      </c>
    </row>
    <row r="13" spans="1:9" s="215" customFormat="1">
      <c r="A13" s="47" t="s">
        <v>8</v>
      </c>
      <c r="B13" s="291" t="s">
        <v>33</v>
      </c>
      <c r="C13" s="291" t="s">
        <v>32</v>
      </c>
      <c r="D13" s="291" t="s">
        <v>32</v>
      </c>
      <c r="E13" s="291" t="s">
        <v>32</v>
      </c>
      <c r="F13" s="293">
        <f t="shared" ref="F13:G13" si="2">SUM(F14:F15)</f>
        <v>3164</v>
      </c>
      <c r="G13" s="291">
        <f t="shared" si="2"/>
        <v>1771</v>
      </c>
      <c r="H13" s="131" t="s">
        <v>33</v>
      </c>
      <c r="I13" s="214" t="s">
        <v>9</v>
      </c>
    </row>
    <row r="14" spans="1:9" s="215" customFormat="1">
      <c r="A14" s="53" t="s">
        <v>5</v>
      </c>
      <c r="B14" s="292" t="s">
        <v>33</v>
      </c>
      <c r="C14" s="292" t="s">
        <v>32</v>
      </c>
      <c r="D14" s="292" t="s">
        <v>32</v>
      </c>
      <c r="E14" s="292" t="s">
        <v>32</v>
      </c>
      <c r="F14" s="294">
        <v>4</v>
      </c>
      <c r="G14" s="294">
        <v>21</v>
      </c>
      <c r="H14" s="216" t="s">
        <v>33</v>
      </c>
      <c r="I14" s="108" t="s">
        <v>10</v>
      </c>
    </row>
    <row r="15" spans="1:9" s="215" customFormat="1">
      <c r="A15" s="54" t="s">
        <v>7</v>
      </c>
      <c r="B15" s="275" t="s">
        <v>33</v>
      </c>
      <c r="C15" s="275" t="s">
        <v>32</v>
      </c>
      <c r="D15" s="275" t="s">
        <v>32</v>
      </c>
      <c r="E15" s="275" t="s">
        <v>32</v>
      </c>
      <c r="F15" s="275">
        <v>3160</v>
      </c>
      <c r="G15" s="275">
        <v>1750</v>
      </c>
      <c r="H15" s="56" t="s">
        <v>33</v>
      </c>
      <c r="I15" s="108" t="s">
        <v>11</v>
      </c>
    </row>
    <row r="16" spans="1:9" ht="15.75">
      <c r="A16" s="12" t="s">
        <v>339</v>
      </c>
      <c r="B16" s="94"/>
      <c r="C16" s="95"/>
      <c r="D16" s="95"/>
      <c r="E16" s="95"/>
      <c r="F16" s="94"/>
      <c r="G16" s="94"/>
      <c r="H16" s="94"/>
      <c r="I16" s="14" t="s">
        <v>340</v>
      </c>
    </row>
    <row r="17" spans="1:9" s="215" customFormat="1">
      <c r="A17" s="47" t="s">
        <v>38</v>
      </c>
      <c r="B17" s="291" t="s">
        <v>33</v>
      </c>
      <c r="C17" s="291">
        <v>2805</v>
      </c>
      <c r="D17" s="291">
        <f t="shared" ref="D17" si="3">SUM(D18:D19)</f>
        <v>12165</v>
      </c>
      <c r="E17" s="291">
        <v>3008</v>
      </c>
      <c r="F17" s="291">
        <f>SUM(F23,F20)</f>
        <v>2954</v>
      </c>
      <c r="G17" s="291">
        <f>SUM(G23,G20)</f>
        <v>2229</v>
      </c>
      <c r="H17" s="131">
        <f>SUM(B17:G17)</f>
        <v>23161</v>
      </c>
      <c r="I17" s="214" t="s">
        <v>0</v>
      </c>
    </row>
    <row r="18" spans="1:9" s="215" customFormat="1">
      <c r="A18" s="53" t="s">
        <v>5</v>
      </c>
      <c r="B18" s="291" t="s">
        <v>33</v>
      </c>
      <c r="C18" s="291">
        <v>7</v>
      </c>
      <c r="D18" s="291">
        <v>0</v>
      </c>
      <c r="E18" s="291">
        <v>4</v>
      </c>
      <c r="F18" s="291">
        <f>SUM(F21,F24)</f>
        <v>0</v>
      </c>
      <c r="G18" s="291">
        <f>SUM(G21,G24)</f>
        <v>15</v>
      </c>
      <c r="H18" s="131">
        <f t="shared" ref="H18:H19" si="4">SUM(B18:G18)</f>
        <v>26</v>
      </c>
      <c r="I18" s="108" t="s">
        <v>10</v>
      </c>
    </row>
    <row r="19" spans="1:9" s="215" customFormat="1">
      <c r="A19" s="54" t="s">
        <v>7</v>
      </c>
      <c r="B19" s="291" t="s">
        <v>33</v>
      </c>
      <c r="C19" s="291">
        <v>2798</v>
      </c>
      <c r="D19" s="291">
        <v>12165</v>
      </c>
      <c r="E19" s="291">
        <v>3004</v>
      </c>
      <c r="F19" s="291">
        <f>SUM(F22,F25)</f>
        <v>2954</v>
      </c>
      <c r="G19" s="291">
        <f>SUM(G22,G25)</f>
        <v>2214</v>
      </c>
      <c r="H19" s="131">
        <f t="shared" si="4"/>
        <v>23135</v>
      </c>
      <c r="I19" s="108" t="s">
        <v>11</v>
      </c>
    </row>
    <row r="20" spans="1:9" s="215" customFormat="1">
      <c r="A20" s="47" t="s">
        <v>4</v>
      </c>
      <c r="B20" s="291" t="s">
        <v>33</v>
      </c>
      <c r="C20" s="291" t="s">
        <v>32</v>
      </c>
      <c r="D20" s="291" t="s">
        <v>32</v>
      </c>
      <c r="E20" s="291" t="s">
        <v>32</v>
      </c>
      <c r="F20" s="293">
        <f>SUM(F21:F22)</f>
        <v>15</v>
      </c>
      <c r="G20" s="293">
        <f>SUM(G21:G22)</f>
        <v>169</v>
      </c>
      <c r="H20" s="131"/>
      <c r="I20" s="214" t="s">
        <v>6</v>
      </c>
    </row>
    <row r="21" spans="1:9" s="215" customFormat="1">
      <c r="A21" s="53" t="s">
        <v>5</v>
      </c>
      <c r="B21" s="292" t="s">
        <v>33</v>
      </c>
      <c r="C21" s="292" t="s">
        <v>32</v>
      </c>
      <c r="D21" s="292" t="s">
        <v>32</v>
      </c>
      <c r="E21" s="292" t="s">
        <v>32</v>
      </c>
      <c r="F21" s="292">
        <v>0</v>
      </c>
      <c r="G21" s="292">
        <v>0</v>
      </c>
      <c r="H21" s="216"/>
      <c r="I21" s="108" t="s">
        <v>10</v>
      </c>
    </row>
    <row r="22" spans="1:9" s="215" customFormat="1">
      <c r="A22" s="54" t="s">
        <v>7</v>
      </c>
      <c r="B22" s="292" t="s">
        <v>33</v>
      </c>
      <c r="C22" s="292" t="s">
        <v>32</v>
      </c>
      <c r="D22" s="292" t="s">
        <v>32</v>
      </c>
      <c r="E22" s="292" t="s">
        <v>32</v>
      </c>
      <c r="F22" s="294">
        <v>15</v>
      </c>
      <c r="G22" s="294">
        <v>169</v>
      </c>
      <c r="H22" s="216"/>
      <c r="I22" s="108" t="s">
        <v>11</v>
      </c>
    </row>
    <row r="23" spans="1:9" s="215" customFormat="1">
      <c r="A23" s="47" t="s">
        <v>8</v>
      </c>
      <c r="B23" s="291" t="s">
        <v>33</v>
      </c>
      <c r="C23" s="291" t="s">
        <v>32</v>
      </c>
      <c r="D23" s="291" t="s">
        <v>32</v>
      </c>
      <c r="E23" s="291" t="s">
        <v>32</v>
      </c>
      <c r="F23" s="293">
        <f>SUM(F24:F25)</f>
        <v>2939</v>
      </c>
      <c r="G23" s="293">
        <f>SUM(G24:G25)</f>
        <v>2060</v>
      </c>
      <c r="H23" s="131"/>
      <c r="I23" s="214" t="s">
        <v>9</v>
      </c>
    </row>
    <row r="24" spans="1:9" s="215" customFormat="1">
      <c r="A24" s="53" t="s">
        <v>5</v>
      </c>
      <c r="B24" s="292" t="s">
        <v>33</v>
      </c>
      <c r="C24" s="292" t="s">
        <v>32</v>
      </c>
      <c r="D24" s="292" t="s">
        <v>32</v>
      </c>
      <c r="E24" s="292" t="s">
        <v>32</v>
      </c>
      <c r="F24" s="294">
        <v>0</v>
      </c>
      <c r="G24" s="294">
        <v>15</v>
      </c>
      <c r="H24" s="216"/>
      <c r="I24" s="108" t="s">
        <v>10</v>
      </c>
    </row>
    <row r="25" spans="1:9" s="215" customFormat="1">
      <c r="A25" s="54" t="s">
        <v>7</v>
      </c>
      <c r="B25" s="275" t="s">
        <v>33</v>
      </c>
      <c r="C25" s="275" t="s">
        <v>32</v>
      </c>
      <c r="D25" s="275" t="s">
        <v>32</v>
      </c>
      <c r="E25" s="275" t="s">
        <v>32</v>
      </c>
      <c r="F25" s="275">
        <v>2939</v>
      </c>
      <c r="G25" s="275">
        <v>2045</v>
      </c>
      <c r="H25" s="56"/>
      <c r="I25" s="108" t="s">
        <v>11</v>
      </c>
    </row>
    <row r="26" spans="1:9" s="215" customFormat="1" ht="15.75">
      <c r="A26" s="12" t="s">
        <v>346</v>
      </c>
      <c r="B26" s="94"/>
      <c r="C26" s="95"/>
      <c r="D26" s="95"/>
      <c r="E26" s="95"/>
      <c r="F26" s="94"/>
      <c r="G26" s="94"/>
      <c r="H26" s="94"/>
      <c r="I26" s="14" t="s">
        <v>347</v>
      </c>
    </row>
    <row r="27" spans="1:9" s="215" customFormat="1">
      <c r="A27" s="47" t="s">
        <v>38</v>
      </c>
      <c r="B27" s="291" t="s">
        <v>32</v>
      </c>
      <c r="C27" s="291">
        <f t="shared" ref="C27:D27" si="5">SUM(C28:C29)</f>
        <v>2970</v>
      </c>
      <c r="D27" s="291">
        <f t="shared" si="5"/>
        <v>15267</v>
      </c>
      <c r="E27" s="291">
        <v>2885</v>
      </c>
      <c r="F27" s="291">
        <f>SUM(F28:F29)</f>
        <v>3182</v>
      </c>
      <c r="G27" s="291">
        <f>SUM(G28:G29)</f>
        <v>2151</v>
      </c>
      <c r="H27" s="131">
        <f>SUM(B27:G27)</f>
        <v>26455</v>
      </c>
      <c r="I27" s="214" t="s">
        <v>0</v>
      </c>
    </row>
    <row r="28" spans="1:9" s="215" customFormat="1">
      <c r="A28" s="53" t="s">
        <v>5</v>
      </c>
      <c r="B28" s="291" t="s">
        <v>32</v>
      </c>
      <c r="C28" s="291">
        <v>6</v>
      </c>
      <c r="D28" s="291">
        <v>0</v>
      </c>
      <c r="E28" s="291">
        <v>1</v>
      </c>
      <c r="F28" s="291">
        <f>SUM(F31,F34)</f>
        <v>17</v>
      </c>
      <c r="G28" s="291">
        <f>SUM(G31,G34)</f>
        <v>14</v>
      </c>
      <c r="H28" s="131">
        <f t="shared" ref="H28:H29" si="6">SUM(B28:G28)</f>
        <v>38</v>
      </c>
      <c r="I28" s="108" t="s">
        <v>10</v>
      </c>
    </row>
    <row r="29" spans="1:9" s="215" customFormat="1">
      <c r="A29" s="54" t="s">
        <v>7</v>
      </c>
      <c r="B29" s="291" t="s">
        <v>32</v>
      </c>
      <c r="C29" s="291">
        <v>2964</v>
      </c>
      <c r="D29" s="291">
        <v>15267</v>
      </c>
      <c r="E29" s="291">
        <v>2884</v>
      </c>
      <c r="F29" s="291">
        <f>SUM(F32,F35)</f>
        <v>3165</v>
      </c>
      <c r="G29" s="291">
        <f>SUM(G32,G35)</f>
        <v>2137</v>
      </c>
      <c r="H29" s="131">
        <f t="shared" si="6"/>
        <v>26417</v>
      </c>
      <c r="I29" s="108" t="s">
        <v>11</v>
      </c>
    </row>
    <row r="30" spans="1:9" s="215" customFormat="1">
      <c r="A30" s="47" t="s">
        <v>4</v>
      </c>
      <c r="B30" s="291" t="s">
        <v>32</v>
      </c>
      <c r="C30" s="291" t="s">
        <v>32</v>
      </c>
      <c r="D30" s="291" t="s">
        <v>32</v>
      </c>
      <c r="E30" s="291" t="s">
        <v>32</v>
      </c>
      <c r="F30" s="293">
        <f>SUM(F31:F32)</f>
        <v>4</v>
      </c>
      <c r="G30" s="293">
        <f>SUM(G31:G32)</f>
        <v>132</v>
      </c>
      <c r="H30" s="131"/>
      <c r="I30" s="214" t="s">
        <v>6</v>
      </c>
    </row>
    <row r="31" spans="1:9" s="215" customFormat="1">
      <c r="A31" s="53" t="s">
        <v>5</v>
      </c>
      <c r="B31" s="292" t="s">
        <v>32</v>
      </c>
      <c r="C31" s="292" t="s">
        <v>32</v>
      </c>
      <c r="D31" s="292" t="s">
        <v>32</v>
      </c>
      <c r="E31" s="292" t="s">
        <v>32</v>
      </c>
      <c r="F31" s="292">
        <v>0</v>
      </c>
      <c r="G31" s="292">
        <v>1</v>
      </c>
      <c r="H31" s="216"/>
      <c r="I31" s="108" t="s">
        <v>10</v>
      </c>
    </row>
    <row r="32" spans="1:9" s="215" customFormat="1">
      <c r="A32" s="54" t="s">
        <v>7</v>
      </c>
      <c r="B32" s="292" t="s">
        <v>32</v>
      </c>
      <c r="C32" s="292" t="s">
        <v>32</v>
      </c>
      <c r="D32" s="292" t="s">
        <v>32</v>
      </c>
      <c r="E32" s="292" t="s">
        <v>32</v>
      </c>
      <c r="F32" s="294">
        <v>4</v>
      </c>
      <c r="G32" s="294">
        <v>131</v>
      </c>
      <c r="H32" s="216"/>
      <c r="I32" s="108" t="s">
        <v>11</v>
      </c>
    </row>
    <row r="33" spans="1:15" s="215" customFormat="1">
      <c r="A33" s="47" t="s">
        <v>8</v>
      </c>
      <c r="B33" s="291" t="s">
        <v>32</v>
      </c>
      <c r="C33" s="291" t="s">
        <v>32</v>
      </c>
      <c r="D33" s="291" t="s">
        <v>32</v>
      </c>
      <c r="E33" s="291" t="s">
        <v>32</v>
      </c>
      <c r="F33" s="293">
        <f>SUM(F34:F35)</f>
        <v>3178</v>
      </c>
      <c r="G33" s="293">
        <f>SUM(G34:G35)</f>
        <v>2019</v>
      </c>
      <c r="H33" s="131"/>
      <c r="I33" s="214" t="s">
        <v>9</v>
      </c>
    </row>
    <row r="34" spans="1:15" s="215" customFormat="1">
      <c r="A34" s="53" t="s">
        <v>5</v>
      </c>
      <c r="B34" s="292" t="s">
        <v>32</v>
      </c>
      <c r="C34" s="292" t="s">
        <v>32</v>
      </c>
      <c r="D34" s="292" t="s">
        <v>32</v>
      </c>
      <c r="E34" s="292" t="s">
        <v>32</v>
      </c>
      <c r="F34" s="294">
        <v>17</v>
      </c>
      <c r="G34" s="294">
        <v>13</v>
      </c>
      <c r="H34" s="216"/>
      <c r="I34" s="108" t="s">
        <v>10</v>
      </c>
    </row>
    <row r="35" spans="1:15" s="215" customFormat="1">
      <c r="A35" s="54" t="s">
        <v>7</v>
      </c>
      <c r="B35" s="275" t="s">
        <v>32</v>
      </c>
      <c r="C35" s="275" t="s">
        <v>32</v>
      </c>
      <c r="D35" s="275" t="s">
        <v>32</v>
      </c>
      <c r="E35" s="275" t="s">
        <v>32</v>
      </c>
      <c r="F35" s="275">
        <v>3161</v>
      </c>
      <c r="G35" s="275">
        <v>2006</v>
      </c>
      <c r="H35" s="56"/>
      <c r="I35" s="108" t="s">
        <v>11</v>
      </c>
    </row>
    <row r="36" spans="1:15" s="215" customFormat="1" ht="15.75">
      <c r="A36" s="12" t="s">
        <v>372</v>
      </c>
      <c r="B36" s="94"/>
      <c r="C36" s="95"/>
      <c r="D36" s="95"/>
      <c r="E36" s="95"/>
      <c r="F36" s="94"/>
      <c r="G36" s="94"/>
      <c r="H36" s="94"/>
      <c r="I36" s="14" t="s">
        <v>373</v>
      </c>
    </row>
    <row r="37" spans="1:15" s="215" customFormat="1">
      <c r="A37" s="47" t="s">
        <v>38</v>
      </c>
      <c r="B37" s="291">
        <f>SUM(B38:B39)</f>
        <v>3093</v>
      </c>
      <c r="C37" s="291">
        <f t="shared" ref="C37:D37" si="7">SUM(C38:C39)</f>
        <v>3005</v>
      </c>
      <c r="D37" s="291">
        <f t="shared" si="7"/>
        <v>14152</v>
      </c>
      <c r="E37" s="291">
        <f>SUM(E38:E39)</f>
        <v>3629</v>
      </c>
      <c r="F37" s="291">
        <f>SUM(F40,F43)</f>
        <v>3412</v>
      </c>
      <c r="G37" s="291">
        <f>SUM(G40,G43)</f>
        <v>2262</v>
      </c>
      <c r="H37" s="131">
        <f>SUM(B37:G37)</f>
        <v>29553</v>
      </c>
      <c r="I37" s="214" t="s">
        <v>0</v>
      </c>
    </row>
    <row r="38" spans="1:15" s="215" customFormat="1">
      <c r="A38" s="53" t="s">
        <v>5</v>
      </c>
      <c r="B38" s="291">
        <v>41</v>
      </c>
      <c r="C38" s="291">
        <v>5</v>
      </c>
      <c r="D38" s="291">
        <v>0</v>
      </c>
      <c r="E38" s="291">
        <v>2</v>
      </c>
      <c r="F38" s="291">
        <f>SUM(F41,F44)</f>
        <v>3</v>
      </c>
      <c r="G38" s="291">
        <f>SUM(G41,G44)</f>
        <v>18</v>
      </c>
      <c r="H38" s="131">
        <f t="shared" ref="H38:H39" si="8">SUM(B38:G38)</f>
        <v>69</v>
      </c>
      <c r="I38" s="108" t="s">
        <v>10</v>
      </c>
    </row>
    <row r="39" spans="1:15" s="215" customFormat="1">
      <c r="A39" s="54" t="s">
        <v>7</v>
      </c>
      <c r="B39" s="291">
        <v>3052</v>
      </c>
      <c r="C39" s="291">
        <v>3000</v>
      </c>
      <c r="D39" s="291">
        <v>14152</v>
      </c>
      <c r="E39" s="291">
        <v>3627</v>
      </c>
      <c r="F39" s="291">
        <f t="shared" ref="F39:G39" si="9">SUM(F42,F45)</f>
        <v>3409</v>
      </c>
      <c r="G39" s="291">
        <f t="shared" si="9"/>
        <v>2244</v>
      </c>
      <c r="H39" s="131">
        <f t="shared" si="8"/>
        <v>29484</v>
      </c>
      <c r="I39" s="108" t="s">
        <v>11</v>
      </c>
    </row>
    <row r="40" spans="1:15" s="215" customFormat="1">
      <c r="A40" s="47" t="s">
        <v>4</v>
      </c>
      <c r="B40" s="291" t="s">
        <v>32</v>
      </c>
      <c r="C40" s="291" t="s">
        <v>32</v>
      </c>
      <c r="D40" s="291" t="s">
        <v>32</v>
      </c>
      <c r="E40" s="291" t="s">
        <v>32</v>
      </c>
      <c r="F40" s="293">
        <f>SUM(F41:F42)</f>
        <v>8</v>
      </c>
      <c r="G40" s="293">
        <f>SUM(G41:G42)</f>
        <v>99</v>
      </c>
      <c r="H40" s="131"/>
      <c r="I40" s="214" t="s">
        <v>6</v>
      </c>
    </row>
    <row r="41" spans="1:15" s="215" customFormat="1">
      <c r="A41" s="53" t="s">
        <v>5</v>
      </c>
      <c r="B41" s="292" t="s">
        <v>32</v>
      </c>
      <c r="C41" s="292" t="s">
        <v>32</v>
      </c>
      <c r="D41" s="292" t="s">
        <v>32</v>
      </c>
      <c r="E41" s="292" t="s">
        <v>32</v>
      </c>
      <c r="F41" s="292">
        <v>0</v>
      </c>
      <c r="G41" s="292">
        <v>1</v>
      </c>
      <c r="H41" s="216"/>
      <c r="I41" s="108" t="s">
        <v>10</v>
      </c>
    </row>
    <row r="42" spans="1:15" s="215" customFormat="1">
      <c r="A42" s="54" t="s">
        <v>7</v>
      </c>
      <c r="B42" s="292" t="s">
        <v>32</v>
      </c>
      <c r="C42" s="292" t="s">
        <v>32</v>
      </c>
      <c r="D42" s="292" t="s">
        <v>32</v>
      </c>
      <c r="E42" s="292" t="s">
        <v>32</v>
      </c>
      <c r="F42" s="292">
        <v>8</v>
      </c>
      <c r="G42" s="294">
        <v>98</v>
      </c>
      <c r="H42" s="216"/>
      <c r="I42" s="108" t="s">
        <v>11</v>
      </c>
    </row>
    <row r="43" spans="1:15" s="215" customFormat="1">
      <c r="A43" s="47" t="s">
        <v>8</v>
      </c>
      <c r="B43" s="291" t="s">
        <v>32</v>
      </c>
      <c r="C43" s="291" t="s">
        <v>32</v>
      </c>
      <c r="D43" s="291" t="s">
        <v>32</v>
      </c>
      <c r="E43" s="291" t="s">
        <v>32</v>
      </c>
      <c r="F43" s="293">
        <f>SUM(F44:F45)</f>
        <v>3404</v>
      </c>
      <c r="G43" s="293">
        <f>SUM(G44:G45)</f>
        <v>2163</v>
      </c>
      <c r="H43" s="131"/>
      <c r="I43" s="214" t="s">
        <v>9</v>
      </c>
    </row>
    <row r="44" spans="1:15" s="215" customFormat="1">
      <c r="A44" s="53" t="s">
        <v>5</v>
      </c>
      <c r="B44" s="292" t="s">
        <v>32</v>
      </c>
      <c r="C44" s="292" t="s">
        <v>32</v>
      </c>
      <c r="D44" s="292" t="s">
        <v>32</v>
      </c>
      <c r="E44" s="292" t="s">
        <v>32</v>
      </c>
      <c r="F44" s="292">
        <v>3</v>
      </c>
      <c r="G44" s="294">
        <v>17</v>
      </c>
      <c r="H44" s="216"/>
      <c r="I44" s="108" t="s">
        <v>10</v>
      </c>
    </row>
    <row r="45" spans="1:15" s="215" customFormat="1">
      <c r="A45" s="54" t="s">
        <v>7</v>
      </c>
      <c r="B45" s="275" t="s">
        <v>32</v>
      </c>
      <c r="C45" s="275" t="s">
        <v>32</v>
      </c>
      <c r="D45" s="275" t="s">
        <v>32</v>
      </c>
      <c r="E45" s="275" t="s">
        <v>32</v>
      </c>
      <c r="F45" s="275">
        <v>3401</v>
      </c>
      <c r="G45" s="275">
        <v>2146</v>
      </c>
      <c r="H45" s="56"/>
      <c r="I45" s="108" t="s">
        <v>11</v>
      </c>
    </row>
    <row r="46" spans="1:15" s="215" customFormat="1" ht="15.75">
      <c r="A46" s="156" t="s">
        <v>380</v>
      </c>
      <c r="B46" s="157"/>
      <c r="C46" s="158"/>
      <c r="D46" s="158"/>
      <c r="E46" s="158"/>
      <c r="F46" s="157"/>
      <c r="G46" s="157"/>
      <c r="H46" s="157"/>
      <c r="I46" s="159" t="s">
        <v>381</v>
      </c>
      <c r="L46" s="217" t="s">
        <v>36</v>
      </c>
    </row>
    <row r="47" spans="1:15" s="215" customFormat="1">
      <c r="A47" s="47" t="s">
        <v>38</v>
      </c>
      <c r="B47" s="291">
        <f>SUM(B48:B49)</f>
        <v>3658</v>
      </c>
      <c r="C47" s="291">
        <f>SUM(C48:C49)</f>
        <v>3142</v>
      </c>
      <c r="D47" s="291">
        <f>SUM(D48:D49)</f>
        <v>10268</v>
      </c>
      <c r="E47" s="291">
        <f t="shared" ref="E47:G48" si="10">SUM(E50,E53)</f>
        <v>3969</v>
      </c>
      <c r="F47" s="291">
        <f t="shared" si="10"/>
        <v>3598</v>
      </c>
      <c r="G47" s="291">
        <f t="shared" si="10"/>
        <v>2202</v>
      </c>
      <c r="H47" s="131">
        <f>SUM(B47:G47)</f>
        <v>26837</v>
      </c>
      <c r="I47" s="214" t="s">
        <v>0</v>
      </c>
      <c r="K47" s="370" t="s">
        <v>470</v>
      </c>
      <c r="L47" s="488">
        <f>B48/B47</f>
        <v>3.5811919081465284E-2</v>
      </c>
      <c r="M47" s="221"/>
      <c r="N47" s="221"/>
      <c r="O47" s="221"/>
    </row>
    <row r="48" spans="1:15" s="215" customFormat="1">
      <c r="A48" s="53" t="s">
        <v>5</v>
      </c>
      <c r="B48" s="291">
        <v>131</v>
      </c>
      <c r="C48" s="291">
        <v>3</v>
      </c>
      <c r="D48" s="291">
        <v>0</v>
      </c>
      <c r="E48" s="291">
        <f t="shared" si="10"/>
        <v>1</v>
      </c>
      <c r="F48" s="291">
        <f t="shared" si="10"/>
        <v>456</v>
      </c>
      <c r="G48" s="291">
        <f t="shared" si="10"/>
        <v>18</v>
      </c>
      <c r="H48" s="131">
        <f t="shared" ref="H48:H49" si="11">SUM(B48:G48)</f>
        <v>609</v>
      </c>
      <c r="I48" s="108" t="s">
        <v>10</v>
      </c>
      <c r="K48" s="217" t="s">
        <v>471</v>
      </c>
      <c r="L48" s="339">
        <f>B49/B47</f>
        <v>0.9641880809185347</v>
      </c>
    </row>
    <row r="49" spans="1:10" s="215" customFormat="1">
      <c r="A49" s="54" t="s">
        <v>7</v>
      </c>
      <c r="B49" s="291">
        <v>3527</v>
      </c>
      <c r="C49" s="291">
        <v>3139</v>
      </c>
      <c r="D49" s="291">
        <v>10268</v>
      </c>
      <c r="E49" s="291">
        <f t="shared" ref="E49" si="12">SUM(E52,E55)</f>
        <v>3968</v>
      </c>
      <c r="F49" s="291">
        <f t="shared" ref="F49:G49" si="13">SUM(F52,F55)</f>
        <v>3142</v>
      </c>
      <c r="G49" s="291">
        <f t="shared" si="13"/>
        <v>2184</v>
      </c>
      <c r="H49" s="131">
        <f t="shared" si="11"/>
        <v>26228</v>
      </c>
      <c r="I49" s="108" t="s">
        <v>11</v>
      </c>
    </row>
    <row r="50" spans="1:10" s="215" customFormat="1">
      <c r="A50" s="47" t="s">
        <v>4</v>
      </c>
      <c r="B50" s="291" t="s">
        <v>32</v>
      </c>
      <c r="C50" s="291" t="s">
        <v>32</v>
      </c>
      <c r="D50" s="291" t="s">
        <v>32</v>
      </c>
      <c r="E50" s="293">
        <f>SUM(E51:E52)</f>
        <v>3303</v>
      </c>
      <c r="F50" s="293">
        <f>SUM(F51:F52)</f>
        <v>9</v>
      </c>
      <c r="G50" s="293">
        <f>SUM(G51:G52)</f>
        <v>127</v>
      </c>
      <c r="H50" s="131"/>
      <c r="I50" s="214" t="s">
        <v>6</v>
      </c>
      <c r="J50" s="235"/>
    </row>
    <row r="51" spans="1:10" s="215" customFormat="1">
      <c r="A51" s="53" t="s">
        <v>5</v>
      </c>
      <c r="B51" s="292" t="s">
        <v>32</v>
      </c>
      <c r="C51" s="292" t="s">
        <v>32</v>
      </c>
      <c r="D51" s="292" t="s">
        <v>32</v>
      </c>
      <c r="E51" s="292">
        <v>0</v>
      </c>
      <c r="F51" s="292">
        <v>2</v>
      </c>
      <c r="G51" s="292">
        <v>0</v>
      </c>
      <c r="H51" s="216"/>
      <c r="I51" s="108" t="s">
        <v>10</v>
      </c>
    </row>
    <row r="52" spans="1:10" s="215" customFormat="1">
      <c r="A52" s="54" t="s">
        <v>7</v>
      </c>
      <c r="B52" s="292" t="s">
        <v>32</v>
      </c>
      <c r="C52" s="292" t="s">
        <v>32</v>
      </c>
      <c r="D52" s="292" t="s">
        <v>32</v>
      </c>
      <c r="E52" s="292">
        <v>3303</v>
      </c>
      <c r="F52" s="292">
        <v>7</v>
      </c>
      <c r="G52" s="294">
        <v>127</v>
      </c>
      <c r="H52" s="216"/>
      <c r="I52" s="108" t="s">
        <v>11</v>
      </c>
    </row>
    <row r="53" spans="1:10" s="215" customFormat="1">
      <c r="A53" s="47" t="s">
        <v>8</v>
      </c>
      <c r="B53" s="291" t="s">
        <v>32</v>
      </c>
      <c r="C53" s="291" t="s">
        <v>32</v>
      </c>
      <c r="D53" s="291" t="s">
        <v>32</v>
      </c>
      <c r="E53" s="293">
        <f>SUM(E54:E55)</f>
        <v>666</v>
      </c>
      <c r="F53" s="293">
        <f>SUM(F54:F55)</f>
        <v>3589</v>
      </c>
      <c r="G53" s="293">
        <f>SUM(G54:G55)</f>
        <v>2075</v>
      </c>
      <c r="H53" s="131"/>
      <c r="I53" s="214" t="s">
        <v>9</v>
      </c>
    </row>
    <row r="54" spans="1:10" s="215" customFormat="1">
      <c r="A54" s="53" t="s">
        <v>5</v>
      </c>
      <c r="B54" s="292" t="s">
        <v>32</v>
      </c>
      <c r="C54" s="292" t="s">
        <v>32</v>
      </c>
      <c r="D54" s="292" t="s">
        <v>32</v>
      </c>
      <c r="E54" s="292">
        <v>1</v>
      </c>
      <c r="F54" s="292">
        <v>454</v>
      </c>
      <c r="G54" s="294">
        <v>18</v>
      </c>
      <c r="H54" s="216"/>
      <c r="I54" s="108" t="s">
        <v>10</v>
      </c>
    </row>
    <row r="55" spans="1:10" s="215" customFormat="1">
      <c r="A55" s="54" t="s">
        <v>7</v>
      </c>
      <c r="B55" s="275" t="s">
        <v>32</v>
      </c>
      <c r="C55" s="275" t="s">
        <v>32</v>
      </c>
      <c r="D55" s="275" t="s">
        <v>32</v>
      </c>
      <c r="E55" s="275">
        <v>665</v>
      </c>
      <c r="F55" s="275">
        <v>3135</v>
      </c>
      <c r="G55" s="275">
        <v>2057</v>
      </c>
      <c r="H55" s="56"/>
      <c r="I55" s="108" t="s">
        <v>11</v>
      </c>
    </row>
    <row r="56" spans="1:10" s="215" customFormat="1" ht="15.75">
      <c r="A56" s="156" t="s">
        <v>466</v>
      </c>
      <c r="B56" s="157"/>
      <c r="C56" s="158"/>
      <c r="D56" s="158"/>
      <c r="E56" s="158"/>
      <c r="F56" s="157"/>
      <c r="G56" s="157"/>
      <c r="H56" s="157"/>
      <c r="I56" s="159" t="s">
        <v>467</v>
      </c>
    </row>
    <row r="57" spans="1:10">
      <c r="A57" s="47" t="s">
        <v>38</v>
      </c>
      <c r="B57" s="319">
        <f>'T11'!B57*'T11'!AK58</f>
        <v>5407.2607283296293</v>
      </c>
      <c r="C57" s="362">
        <v>3142</v>
      </c>
      <c r="D57" s="362">
        <v>15649</v>
      </c>
      <c r="E57" s="291">
        <f t="shared" ref="E57:G58" si="14">SUM(E60,E63)</f>
        <v>4926</v>
      </c>
      <c r="F57" s="291">
        <f t="shared" si="14"/>
        <v>2474</v>
      </c>
      <c r="G57" s="291">
        <f t="shared" si="14"/>
        <v>2205</v>
      </c>
      <c r="H57" s="131">
        <f>SUM(B57:G57)</f>
        <v>33803.260728329631</v>
      </c>
      <c r="I57" s="214" t="s">
        <v>0</v>
      </c>
    </row>
    <row r="58" spans="1:10" s="218" customFormat="1">
      <c r="A58" s="53" t="s">
        <v>5</v>
      </c>
      <c r="B58" s="362">
        <f>B57*L47</f>
        <v>193.64438365532573</v>
      </c>
      <c r="C58" s="362">
        <v>3</v>
      </c>
      <c r="D58" s="362">
        <v>0</v>
      </c>
      <c r="E58" s="291">
        <f t="shared" si="14"/>
        <v>2</v>
      </c>
      <c r="F58" s="291">
        <f t="shared" si="14"/>
        <v>0</v>
      </c>
      <c r="G58" s="291">
        <f t="shared" si="14"/>
        <v>15</v>
      </c>
      <c r="H58" s="131">
        <f t="shared" ref="H58:H59" si="15">SUM(B58:G58)</f>
        <v>213.64438365532573</v>
      </c>
      <c r="I58" s="108" t="s">
        <v>10</v>
      </c>
    </row>
    <row r="59" spans="1:10" s="219" customFormat="1">
      <c r="A59" s="54" t="s">
        <v>7</v>
      </c>
      <c r="B59" s="362">
        <f>B57*L48</f>
        <v>5213.616344674303</v>
      </c>
      <c r="C59" s="362">
        <v>3139</v>
      </c>
      <c r="D59" s="362">
        <v>15649</v>
      </c>
      <c r="E59" s="291">
        <f t="shared" ref="E59" si="16">SUM(E62,E65)</f>
        <v>4924</v>
      </c>
      <c r="F59" s="291">
        <f t="shared" ref="F59:G59" si="17">SUM(F62,F65)</f>
        <v>2474</v>
      </c>
      <c r="G59" s="291">
        <f t="shared" si="17"/>
        <v>2190</v>
      </c>
      <c r="H59" s="131">
        <f t="shared" si="15"/>
        <v>33589.616344674301</v>
      </c>
      <c r="I59" s="108" t="s">
        <v>11</v>
      </c>
    </row>
    <row r="60" spans="1:10">
      <c r="A60" s="47" t="s">
        <v>4</v>
      </c>
      <c r="B60" s="291" t="s">
        <v>32</v>
      </c>
      <c r="C60" s="291" t="s">
        <v>32</v>
      </c>
      <c r="D60" s="291" t="s">
        <v>32</v>
      </c>
      <c r="E60" s="293">
        <f>SUM(E61:E62)</f>
        <v>4242</v>
      </c>
      <c r="F60" s="293">
        <f>SUM(F61:F62)</f>
        <v>6</v>
      </c>
      <c r="G60" s="293">
        <f>SUM(G61:G62)</f>
        <v>120</v>
      </c>
      <c r="H60" s="131"/>
      <c r="I60" s="214" t="s">
        <v>6</v>
      </c>
    </row>
    <row r="61" spans="1:10">
      <c r="A61" s="53" t="s">
        <v>5</v>
      </c>
      <c r="B61" s="292" t="s">
        <v>32</v>
      </c>
      <c r="C61" s="292" t="s">
        <v>32</v>
      </c>
      <c r="D61" s="292" t="s">
        <v>32</v>
      </c>
      <c r="E61" s="292">
        <v>0</v>
      </c>
      <c r="F61" s="292">
        <v>0</v>
      </c>
      <c r="G61" s="292">
        <v>0</v>
      </c>
      <c r="H61" s="216"/>
      <c r="I61" s="108" t="s">
        <v>10</v>
      </c>
    </row>
    <row r="62" spans="1:10">
      <c r="A62" s="54" t="s">
        <v>7</v>
      </c>
      <c r="B62" s="292" t="s">
        <v>32</v>
      </c>
      <c r="C62" s="292" t="s">
        <v>32</v>
      </c>
      <c r="D62" s="292" t="s">
        <v>32</v>
      </c>
      <c r="E62" s="292">
        <v>4242</v>
      </c>
      <c r="F62" s="292">
        <v>6</v>
      </c>
      <c r="G62" s="294">
        <v>120</v>
      </c>
      <c r="H62" s="216"/>
      <c r="I62" s="108" t="s">
        <v>11</v>
      </c>
    </row>
    <row r="63" spans="1:10">
      <c r="A63" s="47" t="s">
        <v>8</v>
      </c>
      <c r="B63" s="291" t="s">
        <v>32</v>
      </c>
      <c r="C63" s="291" t="s">
        <v>32</v>
      </c>
      <c r="D63" s="291" t="s">
        <v>32</v>
      </c>
      <c r="E63" s="293">
        <f>SUM(E64:E65)</f>
        <v>684</v>
      </c>
      <c r="F63" s="293">
        <f>SUM(F64:F65)</f>
        <v>2468</v>
      </c>
      <c r="G63" s="293">
        <f>SUM(G64:G65)</f>
        <v>2085</v>
      </c>
      <c r="H63" s="131"/>
      <c r="I63" s="214" t="s">
        <v>9</v>
      </c>
    </row>
    <row r="64" spans="1:10">
      <c r="A64" s="53" t="s">
        <v>5</v>
      </c>
      <c r="B64" s="292" t="s">
        <v>32</v>
      </c>
      <c r="C64" s="292" t="s">
        <v>32</v>
      </c>
      <c r="D64" s="292" t="s">
        <v>32</v>
      </c>
      <c r="E64" s="292">
        <v>2</v>
      </c>
      <c r="F64" s="292">
        <v>0</v>
      </c>
      <c r="G64" s="294">
        <v>15</v>
      </c>
      <c r="H64" s="216"/>
      <c r="I64" s="108" t="s">
        <v>10</v>
      </c>
    </row>
    <row r="65" spans="1:9" ht="15.75" thickBot="1">
      <c r="A65" s="57" t="s">
        <v>7</v>
      </c>
      <c r="B65" s="272" t="s">
        <v>32</v>
      </c>
      <c r="C65" s="272" t="s">
        <v>32</v>
      </c>
      <c r="D65" s="272" t="s">
        <v>32</v>
      </c>
      <c r="E65" s="272">
        <v>682</v>
      </c>
      <c r="F65" s="272">
        <v>2468</v>
      </c>
      <c r="G65" s="272">
        <v>2070</v>
      </c>
      <c r="H65" s="58"/>
      <c r="I65" s="109" t="s">
        <v>11</v>
      </c>
    </row>
    <row r="66" spans="1:9" ht="15.75" thickTop="1">
      <c r="A66" s="184" t="s">
        <v>45</v>
      </c>
      <c r="B66" s="2"/>
      <c r="C66" s="2"/>
      <c r="D66" s="2"/>
      <c r="E66" s="2"/>
      <c r="F66" s="2"/>
      <c r="G66" s="2"/>
      <c r="H66" s="2"/>
      <c r="I66" s="185" t="s">
        <v>198</v>
      </c>
    </row>
    <row r="67" spans="1:9" ht="18">
      <c r="A67" s="467" t="s">
        <v>479</v>
      </c>
    </row>
    <row r="68" spans="1:9" ht="18">
      <c r="A68" s="467" t="s">
        <v>473</v>
      </c>
    </row>
    <row r="69" spans="1:9" ht="18">
      <c r="A69" s="467" t="s">
        <v>481</v>
      </c>
    </row>
    <row r="71" spans="1:9">
      <c r="B71" s="186"/>
      <c r="C71" s="2"/>
      <c r="D71" s="2"/>
      <c r="E71" s="2"/>
      <c r="F71" s="2"/>
      <c r="G71" s="2"/>
      <c r="H71" s="185"/>
    </row>
    <row r="73" spans="1:9" s="218" customFormat="1" ht="30" customHeight="1">
      <c r="A73" s="200"/>
      <c r="B73" s="200"/>
      <c r="C73" s="200"/>
      <c r="D73" s="200"/>
      <c r="E73" s="200"/>
      <c r="F73" s="200"/>
      <c r="G73" s="200"/>
      <c r="H73" s="200"/>
      <c r="I73" s="200"/>
    </row>
    <row r="74" spans="1:9" s="219" customFormat="1" ht="30" customHeight="1">
      <c r="A74" s="201"/>
      <c r="B74" s="201"/>
      <c r="C74" s="201"/>
      <c r="D74" s="201"/>
      <c r="E74" s="201"/>
      <c r="F74" s="201"/>
      <c r="G74" s="201"/>
      <c r="H74" s="201"/>
      <c r="I74" s="201"/>
    </row>
    <row r="89" spans="2:8">
      <c r="B89" s="186"/>
      <c r="C89" s="2"/>
      <c r="D89" s="2"/>
      <c r="E89" s="2"/>
      <c r="F89" s="2"/>
      <c r="G89" s="2"/>
      <c r="H89" s="18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showGridLines="0" rightToLeft="1" view="pageBreakPreview" topLeftCell="A4" zoomScaleNormal="100" zoomScaleSheetLayoutView="100" workbookViewId="0">
      <selection activeCell="AL45" sqref="AL45"/>
    </sheetView>
  </sheetViews>
  <sheetFormatPr defaultRowHeight="15"/>
  <cols>
    <col min="1" max="1" width="12.42578125" customWidth="1"/>
    <col min="8" max="8" width="12" customWidth="1"/>
    <col min="9" max="9" width="11.7109375" customWidth="1"/>
    <col min="10" max="11" width="0" hidden="1" customWidth="1"/>
    <col min="12" max="16" width="10.5703125" hidden="1" customWidth="1"/>
    <col min="17" max="18" width="0" hidden="1" customWidth="1"/>
    <col min="19" max="19" width="10.7109375" hidden="1" customWidth="1"/>
    <col min="20" max="20" width="9.7109375" hidden="1" customWidth="1"/>
    <col min="21" max="35" width="0" hidden="1" customWidth="1"/>
    <col min="37" max="37" width="11.5703125" bestFit="1" customWidth="1"/>
  </cols>
  <sheetData>
    <row r="1" spans="1:20" s="218" customFormat="1" ht="18.75">
      <c r="A1" s="200" t="s">
        <v>268</v>
      </c>
      <c r="B1" s="200"/>
      <c r="C1" s="200"/>
      <c r="D1" s="200"/>
      <c r="E1" s="200"/>
      <c r="F1" s="200"/>
      <c r="G1" s="200"/>
      <c r="H1" s="200"/>
      <c r="I1" s="200"/>
      <c r="K1" s="197"/>
    </row>
    <row r="2" spans="1:20" s="219" customFormat="1" ht="31.5">
      <c r="A2" s="201" t="s">
        <v>269</v>
      </c>
      <c r="B2" s="201"/>
      <c r="C2" s="201"/>
      <c r="D2" s="201"/>
      <c r="E2" s="201"/>
      <c r="F2" s="201"/>
      <c r="G2" s="201"/>
      <c r="H2" s="201"/>
      <c r="I2" s="201"/>
      <c r="K2" s="2" t="s">
        <v>375</v>
      </c>
      <c r="L2" s="2" t="s">
        <v>422</v>
      </c>
      <c r="M2" s="16" t="s">
        <v>404</v>
      </c>
      <c r="N2" s="2"/>
    </row>
    <row r="3" spans="1:20" ht="12" customHeight="1">
      <c r="A3" s="125" t="s">
        <v>34</v>
      </c>
      <c r="B3" s="126"/>
      <c r="C3" s="4"/>
      <c r="D3" s="4"/>
      <c r="E3" s="8"/>
      <c r="F3" s="5"/>
      <c r="G3" s="5"/>
      <c r="H3" s="5"/>
      <c r="I3" s="11" t="s">
        <v>35</v>
      </c>
      <c r="K3" s="2" t="s">
        <v>235</v>
      </c>
      <c r="L3" s="327">
        <v>44.1</v>
      </c>
      <c r="M3" s="2">
        <v>-3.8</v>
      </c>
      <c r="N3" s="371">
        <v>13.4</v>
      </c>
    </row>
    <row r="4" spans="1:20" ht="24" customHeight="1">
      <c r="A4" s="496" t="s">
        <v>14</v>
      </c>
      <c r="B4" s="187" t="s">
        <v>44</v>
      </c>
      <c r="C4" s="187" t="s">
        <v>43</v>
      </c>
      <c r="D4" s="187" t="s">
        <v>42</v>
      </c>
      <c r="E4" s="187" t="s">
        <v>41</v>
      </c>
      <c r="F4" s="187" t="s">
        <v>40</v>
      </c>
      <c r="G4" s="187" t="s">
        <v>39</v>
      </c>
      <c r="H4" s="497" t="s">
        <v>275</v>
      </c>
      <c r="I4" s="495" t="s">
        <v>15</v>
      </c>
      <c r="K4" s="2" t="s">
        <v>339</v>
      </c>
      <c r="L4" s="327">
        <v>47.6</v>
      </c>
      <c r="M4" s="2">
        <v>-9.3000000000000007</v>
      </c>
      <c r="N4" s="371">
        <f>((H17-H7)/H7)*100</f>
        <v>7.943988761499071</v>
      </c>
    </row>
    <row r="5" spans="1:20" ht="24" customHeight="1">
      <c r="A5" s="496"/>
      <c r="B5" s="188" t="s">
        <v>36</v>
      </c>
      <c r="C5" s="188" t="s">
        <v>16</v>
      </c>
      <c r="D5" s="188" t="s">
        <v>37</v>
      </c>
      <c r="E5" s="188" t="s">
        <v>17</v>
      </c>
      <c r="F5" s="188" t="s">
        <v>18</v>
      </c>
      <c r="G5" s="188" t="s">
        <v>19</v>
      </c>
      <c r="H5" s="497"/>
      <c r="I5" s="495"/>
      <c r="K5" s="2" t="s">
        <v>346</v>
      </c>
      <c r="L5" s="327">
        <v>58</v>
      </c>
      <c r="M5" s="2">
        <v>21.9</v>
      </c>
      <c r="N5" s="371">
        <f>((H27-H17)/H17)*100</f>
        <v>21.891267842149453</v>
      </c>
    </row>
    <row r="6" spans="1:20" ht="15.75">
      <c r="A6" s="12" t="s">
        <v>235</v>
      </c>
      <c r="B6" s="94"/>
      <c r="C6" s="95"/>
      <c r="D6" s="95"/>
      <c r="E6" s="95"/>
      <c r="F6" s="94"/>
      <c r="G6" s="94"/>
      <c r="H6" s="94"/>
      <c r="I6" s="14" t="s">
        <v>234</v>
      </c>
      <c r="K6" s="2" t="s">
        <v>372</v>
      </c>
      <c r="L6" s="327">
        <v>52.7</v>
      </c>
      <c r="M6" s="16">
        <v>7.9</v>
      </c>
      <c r="N6" s="371">
        <f>((H37-H27)/H27)*100</f>
        <v>-9.3096144242194629</v>
      </c>
      <c r="S6" s="29"/>
      <c r="T6" s="30"/>
    </row>
    <row r="7" spans="1:20" s="215" customFormat="1">
      <c r="A7" s="47" t="s">
        <v>38</v>
      </c>
      <c r="B7" s="291">
        <f>SUM('T09'!B7,'T10'!B7)</f>
        <v>2497</v>
      </c>
      <c r="C7" s="291">
        <f>SUM('T09'!C7,'T10'!C7)</f>
        <v>2525</v>
      </c>
      <c r="D7" s="291">
        <f>SUM('T09'!D7,'T10'!D7)</f>
        <v>23644</v>
      </c>
      <c r="E7" s="291">
        <f>SUM('T09'!E7,'T10'!E7)</f>
        <v>2308</v>
      </c>
      <c r="F7" s="291">
        <f>SUM('T09'!F7,'T10'!F7)</f>
        <v>4404</v>
      </c>
      <c r="G7" s="291">
        <f>SUM('T09'!G7,'T10'!G7)</f>
        <v>8756</v>
      </c>
      <c r="H7" s="131">
        <f>SUM(B7:G7)</f>
        <v>44134</v>
      </c>
      <c r="I7" s="214" t="s">
        <v>0</v>
      </c>
      <c r="K7" s="16" t="s">
        <v>380</v>
      </c>
      <c r="L7" s="371">
        <v>50.6</v>
      </c>
      <c r="M7" s="16">
        <v>13.4</v>
      </c>
      <c r="N7" s="371">
        <f>((H47-H37)/H37)*100</f>
        <v>-3.8262157491977291</v>
      </c>
    </row>
    <row r="8" spans="1:20" s="215" customFormat="1">
      <c r="A8" s="53" t="s">
        <v>5</v>
      </c>
      <c r="B8" s="291">
        <f>SUM('T09'!B8,'T10'!B8)</f>
        <v>0</v>
      </c>
      <c r="C8" s="291">
        <f>SUM('T09'!C8,'T10'!C8)</f>
        <v>3</v>
      </c>
      <c r="D8" s="291">
        <f>SUM('T09'!D8,'T10'!D8)</f>
        <v>0</v>
      </c>
      <c r="E8" s="291">
        <f>SUM('T09'!E8,'T10'!E8)</f>
        <v>4</v>
      </c>
      <c r="F8" s="291">
        <f>SUM('T09'!F8,'T10'!F8)</f>
        <v>4</v>
      </c>
      <c r="G8" s="291">
        <f>SUM('T09'!G8,'T10'!G8)</f>
        <v>21</v>
      </c>
      <c r="H8" s="131">
        <f t="shared" ref="H8:H9" si="0">SUM(B8:G8)</f>
        <v>32</v>
      </c>
      <c r="I8" s="108" t="s">
        <v>10</v>
      </c>
    </row>
    <row r="9" spans="1:20" s="215" customFormat="1">
      <c r="A9" s="54" t="s">
        <v>7</v>
      </c>
      <c r="B9" s="291">
        <f>SUM('T09'!B9,'T10'!B9)</f>
        <v>2497</v>
      </c>
      <c r="C9" s="291">
        <f>SUM('T09'!C9,'T10'!C9)</f>
        <v>2522</v>
      </c>
      <c r="D9" s="291">
        <f>SUM('T09'!D9,'T10'!D9)</f>
        <v>23644</v>
      </c>
      <c r="E9" s="291">
        <f>SUM('T09'!E9,'T10'!E9)</f>
        <v>2304</v>
      </c>
      <c r="F9" s="291">
        <f>SUM('T09'!F9,'T10'!F9)</f>
        <v>4400</v>
      </c>
      <c r="G9" s="291">
        <f>SUM('T09'!G9,'T10'!G9)</f>
        <v>8735</v>
      </c>
      <c r="H9" s="131">
        <f t="shared" si="0"/>
        <v>44102</v>
      </c>
      <c r="I9" s="108" t="s">
        <v>11</v>
      </c>
    </row>
    <row r="10" spans="1:20" s="215" customFormat="1">
      <c r="A10" s="47" t="s">
        <v>4</v>
      </c>
      <c r="B10" s="291" t="s">
        <v>33</v>
      </c>
      <c r="C10" s="291" t="s">
        <v>33</v>
      </c>
      <c r="D10" s="291">
        <f>SUM('T09'!D10,'T10'!D10)</f>
        <v>0</v>
      </c>
      <c r="E10" s="291" t="s">
        <v>32</v>
      </c>
      <c r="F10" s="291">
        <f>SUM('T09'!F10,'T10'!F10)</f>
        <v>721</v>
      </c>
      <c r="G10" s="291">
        <f>SUM('T09'!G10,'T10'!G10)</f>
        <v>6785</v>
      </c>
      <c r="H10" s="131" t="s">
        <v>32</v>
      </c>
      <c r="I10" s="214" t="s">
        <v>6</v>
      </c>
    </row>
    <row r="11" spans="1:20" s="215" customFormat="1">
      <c r="A11" s="53" t="s">
        <v>5</v>
      </c>
      <c r="B11" s="292" t="s">
        <v>33</v>
      </c>
      <c r="C11" s="292" t="s">
        <v>32</v>
      </c>
      <c r="D11" s="292">
        <f>SUM('T09'!D11,'T10'!D11)</f>
        <v>0</v>
      </c>
      <c r="E11" s="292" t="s">
        <v>32</v>
      </c>
      <c r="F11" s="292">
        <f>SUM('T09'!F11,'T10'!F11)</f>
        <v>0</v>
      </c>
      <c r="G11" s="292">
        <f>SUM('T09'!G11,'T10'!G11)</f>
        <v>0</v>
      </c>
      <c r="H11" s="216" t="s">
        <v>32</v>
      </c>
      <c r="I11" s="108" t="s">
        <v>10</v>
      </c>
    </row>
    <row r="12" spans="1:20" s="215" customFormat="1">
      <c r="A12" s="54" t="s">
        <v>7</v>
      </c>
      <c r="B12" s="292" t="s">
        <v>33</v>
      </c>
      <c r="C12" s="292" t="s">
        <v>32</v>
      </c>
      <c r="D12" s="292">
        <f>SUM('T09'!D12,'T10'!D12)</f>
        <v>0</v>
      </c>
      <c r="E12" s="292" t="s">
        <v>32</v>
      </c>
      <c r="F12" s="292">
        <f>SUM('T09'!F12,'T10'!F12)</f>
        <v>721</v>
      </c>
      <c r="G12" s="292">
        <f>SUM('T09'!G12,'T10'!G12)</f>
        <v>6785</v>
      </c>
      <c r="H12" s="216" t="s">
        <v>32</v>
      </c>
      <c r="I12" s="108" t="s">
        <v>11</v>
      </c>
    </row>
    <row r="13" spans="1:20" s="215" customFormat="1">
      <c r="A13" s="47" t="s">
        <v>8</v>
      </c>
      <c r="B13" s="291" t="s">
        <v>33</v>
      </c>
      <c r="C13" s="291" t="s">
        <v>33</v>
      </c>
      <c r="D13" s="291">
        <f>SUM('T09'!D13,'T10'!D13)</f>
        <v>0</v>
      </c>
      <c r="E13" s="291" t="s">
        <v>32</v>
      </c>
      <c r="F13" s="291">
        <f>SUM('T09'!F13,'T10'!F13)</f>
        <v>3683</v>
      </c>
      <c r="G13" s="291">
        <f>SUM('T09'!G13,'T10'!G13)</f>
        <v>1971</v>
      </c>
      <c r="H13" s="131" t="s">
        <v>32</v>
      </c>
      <c r="I13" s="214" t="s">
        <v>9</v>
      </c>
    </row>
    <row r="14" spans="1:20" s="215" customFormat="1">
      <c r="A14" s="53" t="s">
        <v>5</v>
      </c>
      <c r="B14" s="292" t="s">
        <v>33</v>
      </c>
      <c r="C14" s="292" t="s">
        <v>32</v>
      </c>
      <c r="D14" s="292">
        <f>SUM('T09'!D14,'T10'!D14)</f>
        <v>0</v>
      </c>
      <c r="E14" s="292" t="s">
        <v>32</v>
      </c>
      <c r="F14" s="292">
        <f>SUM('T09'!F14,'T10'!F14)</f>
        <v>4</v>
      </c>
      <c r="G14" s="292">
        <f>SUM('T09'!G14,'T10'!G14)</f>
        <v>21</v>
      </c>
      <c r="H14" s="216" t="s">
        <v>32</v>
      </c>
      <c r="I14" s="108" t="s">
        <v>10</v>
      </c>
    </row>
    <row r="15" spans="1:20" s="215" customFormat="1">
      <c r="A15" s="54" t="s">
        <v>7</v>
      </c>
      <c r="B15" s="275" t="s">
        <v>33</v>
      </c>
      <c r="C15" s="275" t="s">
        <v>32</v>
      </c>
      <c r="D15" s="292">
        <f>SUM('T09'!D15,'T10'!D15)</f>
        <v>0</v>
      </c>
      <c r="E15" s="292" t="s">
        <v>32</v>
      </c>
      <c r="F15" s="292">
        <f>SUM('T09'!F15,'T10'!F15)</f>
        <v>3679</v>
      </c>
      <c r="G15" s="292">
        <f>SUM('T09'!G15,'T10'!G15)</f>
        <v>1950</v>
      </c>
      <c r="H15" s="56" t="s">
        <v>32</v>
      </c>
      <c r="I15" s="108" t="s">
        <v>11</v>
      </c>
    </row>
    <row r="16" spans="1:20" ht="15.75">
      <c r="A16" s="12" t="s">
        <v>339</v>
      </c>
      <c r="B16" s="94"/>
      <c r="C16" s="95"/>
      <c r="D16" s="95"/>
      <c r="E16" s="95"/>
      <c r="F16" s="94"/>
      <c r="G16" s="94"/>
      <c r="H16" s="94"/>
      <c r="I16" s="14" t="s">
        <v>340</v>
      </c>
      <c r="K16" s="2" t="s">
        <v>375</v>
      </c>
      <c r="L16" s="16" t="s">
        <v>48</v>
      </c>
      <c r="M16" s="16" t="s">
        <v>43</v>
      </c>
      <c r="N16" s="16" t="s">
        <v>42</v>
      </c>
      <c r="O16" s="16" t="s">
        <v>49</v>
      </c>
      <c r="P16" s="16" t="s">
        <v>50</v>
      </c>
      <c r="Q16" s="16" t="s">
        <v>39</v>
      </c>
    </row>
    <row r="17" spans="1:17" s="215" customFormat="1">
      <c r="A17" s="47" t="s">
        <v>38</v>
      </c>
      <c r="B17" s="291">
        <f>SUM('T09'!B17,'T10'!B17)</f>
        <v>2367</v>
      </c>
      <c r="C17" s="291">
        <f>SUM('T09'!C17,'T10'!C17)</f>
        <v>2805</v>
      </c>
      <c r="D17" s="291">
        <f>SUM('T09'!D17,'T10'!D17)</f>
        <v>28536</v>
      </c>
      <c r="E17" s="291">
        <f>SUM('T09'!E17,'T10'!E17)</f>
        <v>3198</v>
      </c>
      <c r="F17" s="291">
        <f>SUM('T09'!F17,'T10'!F17)</f>
        <v>4200</v>
      </c>
      <c r="G17" s="291">
        <f>SUM('T09'!G17,'T10'!G17)</f>
        <v>8901</v>
      </c>
      <c r="H17" s="131">
        <f>SUM(C17:G17)</f>
        <v>47640</v>
      </c>
      <c r="I17" s="214" t="s">
        <v>0</v>
      </c>
      <c r="K17" s="2" t="s">
        <v>235</v>
      </c>
      <c r="L17" s="38"/>
      <c r="M17" s="38">
        <v>5</v>
      </c>
      <c r="N17" s="2">
        <v>19.2</v>
      </c>
      <c r="O17" s="16">
        <v>11.3</v>
      </c>
      <c r="P17" s="16">
        <v>10.7</v>
      </c>
      <c r="Q17" s="38">
        <v>4</v>
      </c>
    </row>
    <row r="18" spans="1:17" s="215" customFormat="1">
      <c r="A18" s="53" t="s">
        <v>5</v>
      </c>
      <c r="B18" s="291">
        <f>SUM('T09'!B18,'T10'!B18)</f>
        <v>17</v>
      </c>
      <c r="C18" s="291">
        <f>SUM('T09'!C18,'T10'!C18)</f>
        <v>7</v>
      </c>
      <c r="D18" s="291">
        <f>SUM('T09'!D18,'T10'!D18)</f>
        <v>0</v>
      </c>
      <c r="E18" s="291">
        <f>SUM('T09'!E18,'T10'!E18)</f>
        <v>4</v>
      </c>
      <c r="F18" s="291">
        <f>SUM('T09'!F18,'T10'!F18)</f>
        <v>0</v>
      </c>
      <c r="G18" s="291">
        <f>SUM('T09'!G18,'T10'!G18)</f>
        <v>15</v>
      </c>
      <c r="H18" s="131">
        <f t="shared" ref="H18:H19" si="1">SUM(C18:G18)</f>
        <v>26</v>
      </c>
      <c r="I18" s="108" t="s">
        <v>10</v>
      </c>
      <c r="K18" s="2" t="s">
        <v>339</v>
      </c>
      <c r="L18" s="20"/>
      <c r="M18" s="20">
        <f>((C17-C7)/C7)*100</f>
        <v>11.08910891089109</v>
      </c>
      <c r="N18" s="20">
        <f t="shared" ref="N18:Q18" si="2">((D17-D7)/D7)*100</f>
        <v>20.69023853831839</v>
      </c>
      <c r="O18" s="20">
        <f t="shared" si="2"/>
        <v>38.56152512998267</v>
      </c>
      <c r="P18" s="20">
        <f t="shared" si="2"/>
        <v>-4.6321525885558579</v>
      </c>
      <c r="Q18" s="20">
        <f t="shared" si="2"/>
        <v>1.6560073092736411</v>
      </c>
    </row>
    <row r="19" spans="1:17" s="215" customFormat="1">
      <c r="A19" s="54" t="s">
        <v>7</v>
      </c>
      <c r="B19" s="291">
        <f>SUM('T09'!B19,'T10'!B19)</f>
        <v>2350</v>
      </c>
      <c r="C19" s="291">
        <f>SUM('T09'!C19,'T10'!C19)</f>
        <v>2798</v>
      </c>
      <c r="D19" s="291">
        <f>SUM('T09'!D19,'T10'!D19)</f>
        <v>28536</v>
      </c>
      <c r="E19" s="291">
        <f>SUM('T09'!E19,'T10'!E19)</f>
        <v>3194</v>
      </c>
      <c r="F19" s="291">
        <f>SUM('T09'!F19,'T10'!F19)</f>
        <v>4200</v>
      </c>
      <c r="G19" s="291">
        <f>SUM('T09'!G19,'T10'!G19)</f>
        <v>8886</v>
      </c>
      <c r="H19" s="131">
        <f t="shared" si="1"/>
        <v>47614</v>
      </c>
      <c r="I19" s="108" t="s">
        <v>11</v>
      </c>
      <c r="K19" s="2" t="s">
        <v>346</v>
      </c>
      <c r="L19" s="20"/>
      <c r="M19" s="20">
        <f>((C27-C17)/C17)*100</f>
        <v>5.8823529411764701</v>
      </c>
      <c r="N19" s="20">
        <f t="shared" ref="N19:Q19" si="3">((D27-D17)/D17)*100</f>
        <v>26.131903560414916</v>
      </c>
      <c r="O19" s="20">
        <f t="shared" si="3"/>
        <v>-3.9712320200125077</v>
      </c>
      <c r="P19" s="20">
        <f t="shared" si="3"/>
        <v>6.2380952380952381</v>
      </c>
      <c r="Q19" s="20">
        <f t="shared" si="3"/>
        <v>4.3815301651499832</v>
      </c>
    </row>
    <row r="20" spans="1:17" s="215" customFormat="1">
      <c r="A20" s="47" t="s">
        <v>4</v>
      </c>
      <c r="B20" s="291" t="s">
        <v>32</v>
      </c>
      <c r="C20" s="291" t="s">
        <v>32</v>
      </c>
      <c r="D20" s="291" t="s">
        <v>32</v>
      </c>
      <c r="E20" s="291" t="s">
        <v>32</v>
      </c>
      <c r="F20" s="291">
        <f>SUM('T09'!F20,'T10'!F20)</f>
        <v>765</v>
      </c>
      <c r="G20" s="291">
        <f>SUM('T09'!G20,'T10'!G20)</f>
        <v>6628</v>
      </c>
      <c r="H20" s="131" t="s">
        <v>32</v>
      </c>
      <c r="I20" s="214" t="s">
        <v>6</v>
      </c>
      <c r="K20" s="2" t="s">
        <v>372</v>
      </c>
      <c r="L20" s="20"/>
      <c r="M20" s="20">
        <f>((C37-C27)/C27)*100</f>
        <v>1.1784511784511784</v>
      </c>
      <c r="N20" s="20">
        <f t="shared" ref="N20:Q20" si="4">((D37-D27)/D27)*100</f>
        <v>-26.585725002083738</v>
      </c>
      <c r="O20" s="20">
        <f t="shared" si="4"/>
        <v>24.649951155975252</v>
      </c>
      <c r="P20" s="20">
        <f t="shared" si="4"/>
        <v>0.1568803227252353</v>
      </c>
      <c r="Q20" s="20">
        <f t="shared" si="4"/>
        <v>1.646754924120116</v>
      </c>
    </row>
    <row r="21" spans="1:17" s="215" customFormat="1">
      <c r="A21" s="53" t="s">
        <v>5</v>
      </c>
      <c r="B21" s="292" t="s">
        <v>32</v>
      </c>
      <c r="C21" s="292" t="s">
        <v>32</v>
      </c>
      <c r="D21" s="292" t="s">
        <v>32</v>
      </c>
      <c r="E21" s="292" t="s">
        <v>32</v>
      </c>
      <c r="F21" s="292">
        <f>SUM('T09'!F21,'T10'!F21)</f>
        <v>0</v>
      </c>
      <c r="G21" s="292">
        <f>SUM('T09'!G21,'T10'!G21)</f>
        <v>0</v>
      </c>
      <c r="H21" s="216" t="s">
        <v>32</v>
      </c>
      <c r="I21" s="108" t="s">
        <v>10</v>
      </c>
      <c r="K21" s="16" t="s">
        <v>380</v>
      </c>
      <c r="L21" s="20">
        <f>((B47-B37)/B37)*100</f>
        <v>6.4809757873657379</v>
      </c>
      <c r="M21" s="20">
        <f>((C47-C37)/C37)*100</f>
        <v>4.5590682196339429</v>
      </c>
      <c r="N21" s="20">
        <f t="shared" ref="N21:Q21" si="5">((D47-D37)/D37)*100</f>
        <v>-11.130033303057827</v>
      </c>
      <c r="O21" s="20">
        <f t="shared" si="5"/>
        <v>7.6802507836990594</v>
      </c>
      <c r="P21" s="20">
        <f t="shared" si="5"/>
        <v>3.893488476169165</v>
      </c>
      <c r="Q21" s="20">
        <f t="shared" si="5"/>
        <v>-0.37060567556120289</v>
      </c>
    </row>
    <row r="22" spans="1:17" s="215" customFormat="1">
      <c r="A22" s="54" t="s">
        <v>7</v>
      </c>
      <c r="B22" s="292" t="s">
        <v>32</v>
      </c>
      <c r="C22" s="292" t="s">
        <v>32</v>
      </c>
      <c r="D22" s="292" t="s">
        <v>32</v>
      </c>
      <c r="E22" s="292" t="s">
        <v>32</v>
      </c>
      <c r="F22" s="292">
        <f>SUM('T09'!F22,'T10'!F22)</f>
        <v>765</v>
      </c>
      <c r="G22" s="292">
        <f>SUM('T09'!G22,'T10'!G22)</f>
        <v>6628</v>
      </c>
      <c r="H22" s="216" t="s">
        <v>32</v>
      </c>
      <c r="I22" s="108" t="s">
        <v>11</v>
      </c>
    </row>
    <row r="23" spans="1:17" s="215" customFormat="1">
      <c r="A23" s="47" t="s">
        <v>8</v>
      </c>
      <c r="B23" s="291" t="s">
        <v>32</v>
      </c>
      <c r="C23" s="291" t="s">
        <v>32</v>
      </c>
      <c r="D23" s="291" t="s">
        <v>32</v>
      </c>
      <c r="E23" s="291" t="s">
        <v>32</v>
      </c>
      <c r="F23" s="291">
        <f>SUM('T09'!F23,'T10'!F23)</f>
        <v>3435</v>
      </c>
      <c r="G23" s="291">
        <f>SUM('T09'!G23,'T10'!G23)</f>
        <v>2273</v>
      </c>
      <c r="H23" s="131" t="s">
        <v>32</v>
      </c>
      <c r="I23" s="214" t="s">
        <v>9</v>
      </c>
    </row>
    <row r="24" spans="1:17" s="215" customFormat="1">
      <c r="A24" s="53" t="s">
        <v>5</v>
      </c>
      <c r="B24" s="292" t="s">
        <v>32</v>
      </c>
      <c r="C24" s="292" t="s">
        <v>32</v>
      </c>
      <c r="D24" s="292" t="s">
        <v>32</v>
      </c>
      <c r="E24" s="292" t="s">
        <v>32</v>
      </c>
      <c r="F24" s="292">
        <f>SUM('T09'!F24,'T10'!F24)</f>
        <v>0</v>
      </c>
      <c r="G24" s="292">
        <f>SUM('T09'!G24,'T10'!G24)</f>
        <v>15</v>
      </c>
      <c r="H24" s="216" t="s">
        <v>32</v>
      </c>
      <c r="I24" s="108" t="s">
        <v>10</v>
      </c>
    </row>
    <row r="25" spans="1:17" s="215" customFormat="1">
      <c r="A25" s="54" t="s">
        <v>7</v>
      </c>
      <c r="B25" s="275" t="s">
        <v>32</v>
      </c>
      <c r="C25" s="275" t="s">
        <v>32</v>
      </c>
      <c r="D25" s="292" t="s">
        <v>32</v>
      </c>
      <c r="E25" s="292" t="s">
        <v>32</v>
      </c>
      <c r="F25" s="292">
        <f>SUM('T09'!F25,'T10'!F25)</f>
        <v>3435</v>
      </c>
      <c r="G25" s="292">
        <f>SUM('T09'!G25,'T10'!G25)</f>
        <v>2258</v>
      </c>
      <c r="H25" s="56" t="s">
        <v>32</v>
      </c>
      <c r="I25" s="108" t="s">
        <v>11</v>
      </c>
    </row>
    <row r="26" spans="1:17" s="215" customFormat="1" ht="15.75">
      <c r="A26" s="12" t="s">
        <v>346</v>
      </c>
      <c r="B26" s="94"/>
      <c r="C26" s="95"/>
      <c r="D26" s="95"/>
      <c r="E26" s="95"/>
      <c r="F26" s="94"/>
      <c r="G26" s="94"/>
      <c r="H26" s="94"/>
      <c r="I26" s="14" t="s">
        <v>347</v>
      </c>
      <c r="J26" s="2"/>
      <c r="K26" s="3" t="s">
        <v>48</v>
      </c>
      <c r="L26" s="3" t="s">
        <v>43</v>
      </c>
      <c r="M26" s="3" t="s">
        <v>42</v>
      </c>
      <c r="N26" s="3" t="s">
        <v>49</v>
      </c>
      <c r="O26" s="3" t="s">
        <v>50</v>
      </c>
      <c r="P26" s="3" t="s">
        <v>39</v>
      </c>
    </row>
    <row r="27" spans="1:17" s="215" customFormat="1">
      <c r="A27" s="47" t="s">
        <v>38</v>
      </c>
      <c r="B27" s="291">
        <f>SUM('T09'!B27,'T10'!B27)</f>
        <v>2282</v>
      </c>
      <c r="C27" s="291">
        <f>SUM('T09'!C27,'T10'!C27)</f>
        <v>2970</v>
      </c>
      <c r="D27" s="291">
        <f>SUM('T09'!D27,'T10'!D27)</f>
        <v>35993</v>
      </c>
      <c r="E27" s="291">
        <f>SUM('T09'!E27,'T10'!E27)</f>
        <v>3071</v>
      </c>
      <c r="F27" s="291">
        <f>'T09'!F27+'T10'!F27</f>
        <v>4462</v>
      </c>
      <c r="G27" s="291">
        <f>'T09'!G27+'T10'!G27</f>
        <v>9291</v>
      </c>
      <c r="H27" s="131">
        <f>SUM(B27:G27)</f>
        <v>58069</v>
      </c>
      <c r="I27" s="214" t="s">
        <v>0</v>
      </c>
      <c r="J27" s="16" t="s">
        <v>376</v>
      </c>
      <c r="K27" s="20"/>
      <c r="L27" s="20"/>
      <c r="M27" s="20"/>
      <c r="N27" s="20"/>
      <c r="O27" s="20"/>
      <c r="P27" s="20"/>
    </row>
    <row r="28" spans="1:17" s="215" customFormat="1">
      <c r="A28" s="53" t="s">
        <v>5</v>
      </c>
      <c r="B28" s="291">
        <f>SUM('T09'!B28,'T10'!B28)</f>
        <v>14</v>
      </c>
      <c r="C28" s="291">
        <f>SUM('T09'!C28,'T10'!C28)</f>
        <v>6</v>
      </c>
      <c r="D28" s="291">
        <f>SUM('T09'!D28,'T10'!D28)</f>
        <v>0</v>
      </c>
      <c r="E28" s="291">
        <f>SUM('T09'!E28,'T10'!E28)</f>
        <v>1</v>
      </c>
      <c r="F28" s="291">
        <f>'T09'!F28+'T10'!F28</f>
        <v>17</v>
      </c>
      <c r="G28" s="291">
        <f>'T09'!G28+'T10'!G28</f>
        <v>14</v>
      </c>
      <c r="H28" s="131">
        <f t="shared" ref="H28:H29" si="6">SUM(B28:G28)</f>
        <v>52</v>
      </c>
      <c r="I28" s="108" t="s">
        <v>10</v>
      </c>
      <c r="J28" s="16" t="s">
        <v>29</v>
      </c>
      <c r="K28" s="38">
        <f>'T09'!B47/'T11'!B47*100</f>
        <v>37.459394768336466</v>
      </c>
      <c r="L28" s="38"/>
      <c r="M28" s="38">
        <f>'T09'!D47/'T11'!D47*100</f>
        <v>56.274751948217862</v>
      </c>
      <c r="N28" s="38">
        <f>'T09'!E47/'T11'!E47*100</f>
        <v>3.7117903930131009</v>
      </c>
      <c r="O28" s="38">
        <f>'T09'!F47/'T11'!F47*100</f>
        <v>22.50699978462201</v>
      </c>
      <c r="P28" s="38">
        <f>'T09'!G47/'T11'!G47*100</f>
        <v>76.596875332128818</v>
      </c>
    </row>
    <row r="29" spans="1:17" s="215" customFormat="1">
      <c r="A29" s="54" t="s">
        <v>7</v>
      </c>
      <c r="B29" s="291">
        <f>SUM('T09'!B29,'T10'!B29)</f>
        <v>2268</v>
      </c>
      <c r="C29" s="291">
        <f>SUM('T09'!C29,'T10'!C29)</f>
        <v>2964</v>
      </c>
      <c r="D29" s="291">
        <f>SUM('T09'!D29,'T10'!D29)</f>
        <v>35993</v>
      </c>
      <c r="E29" s="291">
        <f>SUM('T09'!E29,'T10'!E29)</f>
        <v>3070</v>
      </c>
      <c r="F29" s="291">
        <f>'T09'!F29+'T10'!F29</f>
        <v>4445</v>
      </c>
      <c r="G29" s="291">
        <f>'T09'!G29+'T10'!G29</f>
        <v>9277</v>
      </c>
      <c r="H29" s="131">
        <f t="shared" si="6"/>
        <v>58017</v>
      </c>
      <c r="I29" s="108" t="s">
        <v>11</v>
      </c>
      <c r="J29" s="16" t="s">
        <v>30</v>
      </c>
      <c r="K29" s="20">
        <f>100-K28</f>
        <v>62.540605231663534</v>
      </c>
      <c r="L29" s="20">
        <f t="shared" ref="L29:P29" si="7">100-L28</f>
        <v>100</v>
      </c>
      <c r="M29" s="20">
        <f t="shared" si="7"/>
        <v>43.725248051782138</v>
      </c>
      <c r="N29" s="20">
        <f t="shared" si="7"/>
        <v>96.288209606986896</v>
      </c>
      <c r="O29" s="20">
        <f t="shared" si="7"/>
        <v>77.49300021537799</v>
      </c>
      <c r="P29" s="20">
        <f t="shared" si="7"/>
        <v>23.403124667871182</v>
      </c>
    </row>
    <row r="30" spans="1:17" s="215" customFormat="1">
      <c r="A30" s="47" t="s">
        <v>4</v>
      </c>
      <c r="B30" s="291" t="s">
        <v>32</v>
      </c>
      <c r="C30" s="291" t="s">
        <v>32</v>
      </c>
      <c r="D30" s="291" t="s">
        <v>32</v>
      </c>
      <c r="E30" s="291" t="s">
        <v>32</v>
      </c>
      <c r="F30" s="291">
        <f>'T09'!F30+'T10'!F30</f>
        <v>767</v>
      </c>
      <c r="G30" s="291">
        <f>'T09'!G30+'T10'!G30</f>
        <v>7063</v>
      </c>
      <c r="H30" s="131"/>
      <c r="I30" s="214" t="s">
        <v>6</v>
      </c>
    </row>
    <row r="31" spans="1:17" s="215" customFormat="1">
      <c r="A31" s="53" t="s">
        <v>5</v>
      </c>
      <c r="B31" s="292" t="s">
        <v>32</v>
      </c>
      <c r="C31" s="292" t="s">
        <v>32</v>
      </c>
      <c r="D31" s="292" t="s">
        <v>32</v>
      </c>
      <c r="E31" s="292" t="s">
        <v>32</v>
      </c>
      <c r="F31" s="292">
        <f>'T09'!F31+'T10'!F31</f>
        <v>0</v>
      </c>
      <c r="G31" s="292">
        <f>'T09'!G31+'T10'!G31</f>
        <v>1</v>
      </c>
      <c r="H31" s="216"/>
      <c r="I31" s="108" t="s">
        <v>10</v>
      </c>
    </row>
    <row r="32" spans="1:17" s="215" customFormat="1">
      <c r="A32" s="54" t="s">
        <v>7</v>
      </c>
      <c r="B32" s="292" t="s">
        <v>32</v>
      </c>
      <c r="C32" s="292" t="s">
        <v>32</v>
      </c>
      <c r="D32" s="292" t="s">
        <v>32</v>
      </c>
      <c r="E32" s="292" t="s">
        <v>32</v>
      </c>
      <c r="F32" s="292">
        <f>'T09'!F32+'T10'!F32</f>
        <v>767</v>
      </c>
      <c r="G32" s="292">
        <f>'T09'!G32+'T10'!G32</f>
        <v>7062</v>
      </c>
      <c r="H32" s="216"/>
      <c r="I32" s="108" t="s">
        <v>11</v>
      </c>
    </row>
    <row r="33" spans="1:24" s="215" customFormat="1">
      <c r="A33" s="47" t="s">
        <v>8</v>
      </c>
      <c r="B33" s="291" t="s">
        <v>32</v>
      </c>
      <c r="C33" s="291" t="s">
        <v>32</v>
      </c>
      <c r="D33" s="291" t="s">
        <v>32</v>
      </c>
      <c r="E33" s="291" t="s">
        <v>32</v>
      </c>
      <c r="F33" s="291">
        <f>'T09'!F33+'T10'!F33</f>
        <v>3695</v>
      </c>
      <c r="G33" s="291">
        <f>'T09'!G33+'T10'!G33</f>
        <v>2228</v>
      </c>
      <c r="H33" s="131"/>
      <c r="I33" s="214" t="s">
        <v>9</v>
      </c>
      <c r="K33" s="2"/>
      <c r="L33" s="194" t="s">
        <v>48</v>
      </c>
      <c r="M33" s="194" t="s">
        <v>43</v>
      </c>
      <c r="N33" s="194" t="s">
        <v>42</v>
      </c>
      <c r="O33" s="194" t="s">
        <v>49</v>
      </c>
      <c r="P33" s="194" t="s">
        <v>50</v>
      </c>
      <c r="Q33" s="194" t="s">
        <v>39</v>
      </c>
    </row>
    <row r="34" spans="1:24" s="215" customFormat="1">
      <c r="A34" s="53" t="s">
        <v>5</v>
      </c>
      <c r="B34" s="292" t="s">
        <v>32</v>
      </c>
      <c r="C34" s="292" t="s">
        <v>32</v>
      </c>
      <c r="D34" s="292" t="s">
        <v>32</v>
      </c>
      <c r="E34" s="292" t="s">
        <v>32</v>
      </c>
      <c r="F34" s="292">
        <f>'T09'!F34+'T10'!F34</f>
        <v>17</v>
      </c>
      <c r="G34" s="292">
        <f>'T09'!G34+'T10'!G34</f>
        <v>13</v>
      </c>
      <c r="H34" s="216"/>
      <c r="I34" s="108" t="s">
        <v>10</v>
      </c>
      <c r="K34" s="2" t="s">
        <v>376</v>
      </c>
      <c r="L34" s="20">
        <f>B47/$H47*100</f>
        <v>11.548333596588217</v>
      </c>
      <c r="M34" s="20">
        <f t="shared" ref="M34:Q34" si="8">C47/$H47*100</f>
        <v>6.2036013268046117</v>
      </c>
      <c r="N34" s="20">
        <f t="shared" si="8"/>
        <v>46.365108197757074</v>
      </c>
      <c r="O34" s="20">
        <f t="shared" si="8"/>
        <v>8.1385247196335495</v>
      </c>
      <c r="P34" s="20">
        <f t="shared" si="8"/>
        <v>9.1671931764334236</v>
      </c>
      <c r="Q34" s="20">
        <f t="shared" si="8"/>
        <v>18.577238982783133</v>
      </c>
      <c r="R34" s="221"/>
    </row>
    <row r="35" spans="1:24" s="215" customFormat="1">
      <c r="A35" s="54" t="s">
        <v>7</v>
      </c>
      <c r="B35" s="275" t="s">
        <v>32</v>
      </c>
      <c r="C35" s="275" t="s">
        <v>32</v>
      </c>
      <c r="D35" s="275" t="s">
        <v>32</v>
      </c>
      <c r="E35" s="275" t="s">
        <v>32</v>
      </c>
      <c r="F35" s="292">
        <f>'T09'!F35+'T10'!F35</f>
        <v>3678</v>
      </c>
      <c r="G35" s="292">
        <f>'T09'!G35+'T10'!G35</f>
        <v>2215</v>
      </c>
      <c r="H35" s="56"/>
      <c r="I35" s="108" t="s">
        <v>11</v>
      </c>
      <c r="K35" s="2" t="s">
        <v>377</v>
      </c>
      <c r="L35" s="20">
        <f>'T09'!B47/'T09'!$H47*100</f>
        <v>9.2016294989710623</v>
      </c>
      <c r="M35" s="20"/>
      <c r="N35" s="20">
        <f>'T09'!D47/'T09'!$H47*100</f>
        <v>55.499559027340304</v>
      </c>
      <c r="O35" s="20">
        <f>'T09'!E47/'T09'!$H47*100</f>
        <v>0.64256016127000126</v>
      </c>
      <c r="P35" s="20">
        <f>'T09'!F47/'T09'!$H47*100</f>
        <v>4.38872789887027</v>
      </c>
      <c r="Q35" s="20">
        <f>'T09'!G47/'T09'!$H47*100</f>
        <v>30.267523413548357</v>
      </c>
      <c r="R35" s="221"/>
    </row>
    <row r="36" spans="1:24" s="215" customFormat="1" ht="15.75">
      <c r="A36" s="12" t="s">
        <v>372</v>
      </c>
      <c r="B36" s="94"/>
      <c r="C36" s="95"/>
      <c r="D36" s="95"/>
      <c r="E36" s="95"/>
      <c r="F36" s="94"/>
      <c r="G36" s="94"/>
      <c r="H36" s="94"/>
      <c r="I36" s="14" t="s">
        <v>373</v>
      </c>
      <c r="K36" s="2" t="s">
        <v>30</v>
      </c>
      <c r="L36" s="38">
        <f>'T10'!B47/'T10'!$H47*100</f>
        <v>13.630435592651935</v>
      </c>
      <c r="M36" s="38">
        <f>'T10'!C47/'T10'!$H47*100</f>
        <v>11.707716957931215</v>
      </c>
      <c r="N36" s="38">
        <f>'T10'!D47/'T10'!$H47*100</f>
        <v>38.260610351380556</v>
      </c>
      <c r="O36" s="38">
        <f>'T10'!E47/'T10'!$H47*100</f>
        <v>14.789283451950666</v>
      </c>
      <c r="P36" s="38">
        <f>'T10'!F47/'T10'!$H47*100</f>
        <v>13.406863658382084</v>
      </c>
      <c r="Q36" s="38">
        <f>'T10'!G47/'T10'!$H47*100</f>
        <v>8.2050899877035448</v>
      </c>
      <c r="R36" s="221"/>
    </row>
    <row r="37" spans="1:24" s="215" customFormat="1">
      <c r="A37" s="47" t="s">
        <v>38</v>
      </c>
      <c r="B37" s="291">
        <f>SUM('T09'!B37,'T10'!B37)</f>
        <v>5493</v>
      </c>
      <c r="C37" s="291">
        <f>SUM('T09'!C37,'T10'!C37)</f>
        <v>3005</v>
      </c>
      <c r="D37" s="291">
        <f>SUM('T09'!D37,'T10'!D37)</f>
        <v>26424</v>
      </c>
      <c r="E37" s="291">
        <f>SUM('T09'!E37,'T10'!E37)</f>
        <v>3828</v>
      </c>
      <c r="F37" s="291">
        <f>SUM('T09'!F37,'T10'!F37)</f>
        <v>4469</v>
      </c>
      <c r="G37" s="291">
        <f>SUM('T09'!G37,'T10'!G37)</f>
        <v>9444</v>
      </c>
      <c r="H37" s="131">
        <f>SUM(B37:G37)</f>
        <v>52663</v>
      </c>
      <c r="I37" s="214" t="s">
        <v>0</v>
      </c>
    </row>
    <row r="38" spans="1:24" s="215" customFormat="1">
      <c r="A38" s="53" t="s">
        <v>5</v>
      </c>
      <c r="B38" s="291">
        <f>SUM('T09'!B38,'T10'!B38)</f>
        <v>41</v>
      </c>
      <c r="C38" s="291">
        <f>SUM('T09'!C38,'T10'!C38)</f>
        <v>5</v>
      </c>
      <c r="D38" s="291">
        <f>SUM('T09'!D38,'T10'!D38)</f>
        <v>0</v>
      </c>
      <c r="E38" s="291">
        <f>SUM('T09'!E38,'T10'!E38)</f>
        <v>2</v>
      </c>
      <c r="F38" s="291">
        <f>SUM('T09'!F38,'T10'!F38)</f>
        <v>3</v>
      </c>
      <c r="G38" s="291">
        <f>SUM('T09'!G38,'T10'!G38)</f>
        <v>18</v>
      </c>
      <c r="H38" s="131">
        <f t="shared" ref="H38:H39" si="9">SUM(B38:G38)</f>
        <v>69</v>
      </c>
      <c r="I38" s="108" t="s">
        <v>10</v>
      </c>
    </row>
    <row r="39" spans="1:24" s="215" customFormat="1">
      <c r="A39" s="54" t="s">
        <v>7</v>
      </c>
      <c r="B39" s="291">
        <f>SUM('T09'!B39,'T10'!B39)</f>
        <v>5452</v>
      </c>
      <c r="C39" s="291">
        <f>SUM('T09'!C39,'T10'!C39)</f>
        <v>3000</v>
      </c>
      <c r="D39" s="291">
        <f>SUM('T09'!D39,'T10'!D39)</f>
        <v>26424</v>
      </c>
      <c r="E39" s="291">
        <f>SUM('T09'!E39,'T10'!E39)</f>
        <v>3826</v>
      </c>
      <c r="F39" s="291">
        <f>SUM('T09'!F39,'T10'!F39)</f>
        <v>4466</v>
      </c>
      <c r="G39" s="291">
        <f>SUM('T09'!G39,'T10'!G39)</f>
        <v>9426</v>
      </c>
      <c r="H39" s="131">
        <f t="shared" si="9"/>
        <v>52594</v>
      </c>
      <c r="I39" s="108" t="s">
        <v>11</v>
      </c>
    </row>
    <row r="40" spans="1:24" s="215" customFormat="1">
      <c r="A40" s="47" t="s">
        <v>4</v>
      </c>
      <c r="B40" s="291" t="s">
        <v>32</v>
      </c>
      <c r="C40" s="291"/>
      <c r="D40" s="291" t="s">
        <v>32</v>
      </c>
      <c r="E40" s="291" t="s">
        <v>32</v>
      </c>
      <c r="F40" s="291">
        <f>SUM('T09'!F40,'T10'!F40)</f>
        <v>689</v>
      </c>
      <c r="G40" s="291">
        <f>SUM('T09'!G40,'T10'!G40)</f>
        <v>7069</v>
      </c>
      <c r="H40" s="131"/>
      <c r="I40" s="214" t="s">
        <v>6</v>
      </c>
    </row>
    <row r="41" spans="1:24" s="215" customFormat="1">
      <c r="A41" s="53" t="s">
        <v>5</v>
      </c>
      <c r="B41" s="292" t="s">
        <v>32</v>
      </c>
      <c r="C41" s="292"/>
      <c r="D41" s="292" t="s">
        <v>32</v>
      </c>
      <c r="E41" s="292" t="s">
        <v>32</v>
      </c>
      <c r="F41" s="292">
        <f>SUM('T09'!F41,'T10'!F41)</f>
        <v>0</v>
      </c>
      <c r="G41" s="292">
        <f>SUM('T09'!G41,'T10'!G41)</f>
        <v>1</v>
      </c>
      <c r="H41" s="216"/>
      <c r="I41" s="108" t="s">
        <v>10</v>
      </c>
    </row>
    <row r="42" spans="1:24" s="215" customFormat="1">
      <c r="A42" s="54" t="s">
        <v>7</v>
      </c>
      <c r="B42" s="292" t="s">
        <v>32</v>
      </c>
      <c r="C42" s="292"/>
      <c r="D42" s="292" t="s">
        <v>32</v>
      </c>
      <c r="E42" s="292" t="s">
        <v>32</v>
      </c>
      <c r="F42" s="292">
        <f>SUM('T09'!F42,'T10'!F42)</f>
        <v>689</v>
      </c>
      <c r="G42" s="292">
        <f>SUM('T09'!G42,'T10'!G42)</f>
        <v>7068</v>
      </c>
      <c r="H42" s="216"/>
      <c r="I42" s="108" t="s">
        <v>11</v>
      </c>
    </row>
    <row r="43" spans="1:24" s="215" customFormat="1">
      <c r="A43" s="47" t="s">
        <v>8</v>
      </c>
      <c r="B43" s="291" t="s">
        <v>32</v>
      </c>
      <c r="C43" s="291"/>
      <c r="D43" s="291" t="s">
        <v>32</v>
      </c>
      <c r="E43" s="291" t="s">
        <v>32</v>
      </c>
      <c r="F43" s="291">
        <f>SUM('T09'!F43,'T10'!F43)</f>
        <v>3780</v>
      </c>
      <c r="G43" s="291">
        <f>SUM('T09'!G43,'T10'!G43)</f>
        <v>2375</v>
      </c>
      <c r="H43" s="131"/>
      <c r="I43" s="214" t="s">
        <v>9</v>
      </c>
    </row>
    <row r="44" spans="1:24" s="215" customFormat="1">
      <c r="A44" s="53" t="s">
        <v>5</v>
      </c>
      <c r="B44" s="292" t="s">
        <v>32</v>
      </c>
      <c r="C44" s="292"/>
      <c r="D44" s="292" t="s">
        <v>32</v>
      </c>
      <c r="E44" s="292" t="s">
        <v>32</v>
      </c>
      <c r="F44" s="292">
        <f>SUM('T09'!F44,'T10'!F44)</f>
        <v>3</v>
      </c>
      <c r="G44" s="292">
        <f>SUM('T09'!G44,'T10'!G44)</f>
        <v>17</v>
      </c>
      <c r="H44" s="216"/>
      <c r="I44" s="108" t="s">
        <v>10</v>
      </c>
    </row>
    <row r="45" spans="1:24" s="215" customFormat="1">
      <c r="A45" s="54" t="s">
        <v>7</v>
      </c>
      <c r="B45" s="275" t="s">
        <v>32</v>
      </c>
      <c r="C45" s="275"/>
      <c r="D45" s="275" t="s">
        <v>32</v>
      </c>
      <c r="E45" s="275" t="s">
        <v>32</v>
      </c>
      <c r="F45" s="292">
        <f>SUM('T09'!F45,'T10'!F45)</f>
        <v>3777</v>
      </c>
      <c r="G45" s="292">
        <f>SUM('T09'!G45,'T10'!G45)</f>
        <v>2358</v>
      </c>
      <c r="H45" s="56"/>
      <c r="I45" s="108" t="s">
        <v>11</v>
      </c>
    </row>
    <row r="46" spans="1:24" s="215" customFormat="1" ht="15.75">
      <c r="A46" s="156" t="s">
        <v>380</v>
      </c>
      <c r="B46" s="157"/>
      <c r="C46" s="158"/>
      <c r="D46" s="158"/>
      <c r="E46" s="158"/>
      <c r="F46" s="157"/>
      <c r="G46" s="157"/>
      <c r="H46" s="157"/>
      <c r="I46" s="159" t="s">
        <v>381</v>
      </c>
      <c r="J46" s="215" t="s">
        <v>379</v>
      </c>
      <c r="K46" s="215">
        <f xml:space="preserve"> ((B47-B7)/B7)*100</f>
        <v>134.24108930716861</v>
      </c>
      <c r="L46" s="221">
        <f t="shared" ref="L46:P46" si="10" xml:space="preserve"> ((C47-C7)/C7)*100</f>
        <v>24.435643564356436</v>
      </c>
      <c r="M46" s="221">
        <f t="shared" si="10"/>
        <v>-0.68093385214007784</v>
      </c>
      <c r="N46" s="221">
        <f t="shared" si="10"/>
        <v>78.596187175043326</v>
      </c>
      <c r="O46" s="221">
        <f t="shared" si="10"/>
        <v>5.4268846503178931</v>
      </c>
      <c r="P46" s="221">
        <f t="shared" si="10"/>
        <v>7.4577432617633628</v>
      </c>
      <c r="R46" s="377">
        <f>'T03'!B47/'T11'!B47</f>
        <v>33.1113010771072</v>
      </c>
      <c r="S46" s="377">
        <f>'T03'!C47/'T11'!C47</f>
        <v>12.385105028644176</v>
      </c>
      <c r="T46" s="377">
        <f>'T03'!D47/'T11'!D47</f>
        <v>16.611974619937829</v>
      </c>
      <c r="U46" s="377">
        <f>'T03'!E47/'T11'!E47</f>
        <v>23.841096555070354</v>
      </c>
      <c r="V46" s="377">
        <f>'T03'!F47/'T11'!F47</f>
        <v>11.730992892526384</v>
      </c>
      <c r="W46" s="377">
        <f>'T03'!G47/'T11'!G47</f>
        <v>8.0743968540758839</v>
      </c>
      <c r="X46" s="377">
        <f>'T03'!H47/'T11'!H47</f>
        <v>16.810002369293951</v>
      </c>
    </row>
    <row r="47" spans="1:24" s="215" customFormat="1">
      <c r="A47" s="47" t="s">
        <v>38</v>
      </c>
      <c r="B47" s="291">
        <f>SUM('T09'!B47,'T10'!B47)</f>
        <v>5849</v>
      </c>
      <c r="C47" s="291">
        <f>SUM('T09'!C47,'T10'!C47)</f>
        <v>3142</v>
      </c>
      <c r="D47" s="291">
        <f>SUM('T09'!D47,'T10'!D47)</f>
        <v>23483</v>
      </c>
      <c r="E47" s="291">
        <f>SUM('T09'!E47,'T10'!E47)</f>
        <v>4122</v>
      </c>
      <c r="F47" s="291">
        <f>SUM('T09'!F47,'T10'!F47)</f>
        <v>4643</v>
      </c>
      <c r="G47" s="291">
        <f>SUM('T09'!G47,'T10'!G47)</f>
        <v>9409</v>
      </c>
      <c r="H47" s="131">
        <f>SUM(B47:G47)</f>
        <v>50648</v>
      </c>
      <c r="I47" s="214" t="s">
        <v>0</v>
      </c>
      <c r="K47" s="339">
        <f>B47/$H47</f>
        <v>0.11548333596588217</v>
      </c>
      <c r="L47" s="339">
        <f t="shared" ref="L47:P47" si="11">C47/$H47</f>
        <v>6.2036013268046121E-2</v>
      </c>
      <c r="M47" s="339">
        <f t="shared" si="11"/>
        <v>0.46365108197757071</v>
      </c>
      <c r="N47" s="339">
        <f t="shared" si="11"/>
        <v>8.1385247196335497E-2</v>
      </c>
      <c r="O47" s="339">
        <f t="shared" si="11"/>
        <v>9.1671931764334233E-2</v>
      </c>
      <c r="P47" s="339">
        <f t="shared" si="11"/>
        <v>0.18577238982783131</v>
      </c>
    </row>
    <row r="48" spans="1:24" s="215" customFormat="1">
      <c r="A48" s="53" t="s">
        <v>5</v>
      </c>
      <c r="B48" s="291">
        <f>SUM('T09'!B48,'T10'!B48)</f>
        <v>131</v>
      </c>
      <c r="C48" s="291">
        <f>SUM('T09'!C48,'T10'!C48)</f>
        <v>3</v>
      </c>
      <c r="D48" s="291">
        <f>SUM('T09'!D48,'T10'!D48)</f>
        <v>0</v>
      </c>
      <c r="E48" s="291">
        <f>SUM('T09'!E48,'T10'!E48)</f>
        <v>1</v>
      </c>
      <c r="F48" s="291">
        <f>SUM('T09'!F48,'T10'!F48)</f>
        <v>456</v>
      </c>
      <c r="G48" s="291">
        <f>SUM('T09'!G48,'T10'!G48)</f>
        <v>18</v>
      </c>
      <c r="H48" s="131">
        <f t="shared" ref="H48:H49" si="12">SUM(B48:G48)</f>
        <v>609</v>
      </c>
      <c r="I48" s="108" t="s">
        <v>10</v>
      </c>
    </row>
    <row r="49" spans="1:37" s="215" customFormat="1">
      <c r="A49" s="54" t="s">
        <v>7</v>
      </c>
      <c r="B49" s="291">
        <f>SUM('T09'!B49,'T10'!B49)</f>
        <v>5718</v>
      </c>
      <c r="C49" s="291">
        <f>SUM('T09'!C49,'T10'!C49)</f>
        <v>3139</v>
      </c>
      <c r="D49" s="291">
        <f>SUM('T09'!D49,'T10'!D49)</f>
        <v>23483</v>
      </c>
      <c r="E49" s="291">
        <f>SUM('T09'!E49,'T10'!E49)</f>
        <v>4121</v>
      </c>
      <c r="F49" s="291">
        <f>SUM('T09'!F49,'T10'!F49)</f>
        <v>4187</v>
      </c>
      <c r="G49" s="291">
        <f>SUM('T09'!G49,'T10'!G49)</f>
        <v>9391</v>
      </c>
      <c r="H49" s="131">
        <f t="shared" si="12"/>
        <v>50039</v>
      </c>
      <c r="I49" s="108" t="s">
        <v>11</v>
      </c>
      <c r="J49" s="215" t="s">
        <v>29</v>
      </c>
      <c r="K49" s="377">
        <f>'T09'!B47/'T11'!B47*100</f>
        <v>37.459394768336466</v>
      </c>
      <c r="L49" s="377" t="e">
        <f>'T09'!C47/'T11'!C47*100</f>
        <v>#VALUE!</v>
      </c>
      <c r="M49" s="377">
        <f>'T09'!D47/'T11'!D47*100</f>
        <v>56.274751948217862</v>
      </c>
      <c r="N49" s="377">
        <f>'T09'!E47/'T11'!E47*100</f>
        <v>3.7117903930131009</v>
      </c>
      <c r="O49" s="377">
        <f>'T09'!F47/'T11'!F47*100</f>
        <v>22.50699978462201</v>
      </c>
      <c r="P49" s="377">
        <f>'T09'!G47/'T11'!G47*100</f>
        <v>76.596875332128818</v>
      </c>
      <c r="Q49" s="377">
        <f>'T09'!H47/'T11'!H47*100</f>
        <v>47.012715210867164</v>
      </c>
    </row>
    <row r="50" spans="1:37" s="215" customFormat="1">
      <c r="A50" s="47" t="s">
        <v>4</v>
      </c>
      <c r="B50" s="291" t="s">
        <v>32</v>
      </c>
      <c r="C50" s="291" t="s">
        <v>32</v>
      </c>
      <c r="D50" s="291" t="s">
        <v>32</v>
      </c>
      <c r="E50" s="291">
        <f>SUM('T09'!E50,'T10'!E50)</f>
        <v>3303</v>
      </c>
      <c r="F50" s="291">
        <f>SUM('T09'!F50,'T10'!F50)</f>
        <v>646</v>
      </c>
      <c r="G50" s="291">
        <f>SUM('T09'!G50,'T10'!G50)</f>
        <v>7120</v>
      </c>
      <c r="H50" s="131"/>
      <c r="I50" s="214" t="s">
        <v>6</v>
      </c>
      <c r="J50" s="215" t="s">
        <v>30</v>
      </c>
      <c r="K50" s="377">
        <f t="shared" ref="K50:Q50" si="13">100-K49</f>
        <v>62.540605231663534</v>
      </c>
      <c r="L50" s="377" t="e">
        <f t="shared" si="13"/>
        <v>#VALUE!</v>
      </c>
      <c r="M50" s="377">
        <f t="shared" si="13"/>
        <v>43.725248051782138</v>
      </c>
      <c r="N50" s="377">
        <f t="shared" si="13"/>
        <v>96.288209606986896</v>
      </c>
      <c r="O50" s="377">
        <f t="shared" si="13"/>
        <v>77.49300021537799</v>
      </c>
      <c r="P50" s="377">
        <f t="shared" si="13"/>
        <v>23.403124667871182</v>
      </c>
      <c r="Q50" s="377">
        <f t="shared" si="13"/>
        <v>52.987284789132836</v>
      </c>
    </row>
    <row r="51" spans="1:37" s="215" customFormat="1">
      <c r="A51" s="53" t="s">
        <v>5</v>
      </c>
      <c r="B51" s="292" t="s">
        <v>32</v>
      </c>
      <c r="C51" s="292" t="s">
        <v>32</v>
      </c>
      <c r="D51" s="292" t="s">
        <v>32</v>
      </c>
      <c r="E51" s="292">
        <f>SUM('T09'!E51,'T10'!E51)</f>
        <v>0</v>
      </c>
      <c r="F51" s="292">
        <f>SUM('T09'!F51,'T10'!F51)</f>
        <v>2</v>
      </c>
      <c r="G51" s="292">
        <f>SUM('T09'!G51,'T10'!G51)</f>
        <v>0</v>
      </c>
      <c r="H51" s="216"/>
      <c r="I51" s="108" t="s">
        <v>10</v>
      </c>
    </row>
    <row r="52" spans="1:37" s="215" customFormat="1">
      <c r="A52" s="54" t="s">
        <v>7</v>
      </c>
      <c r="B52" s="292" t="s">
        <v>32</v>
      </c>
      <c r="C52" s="292" t="s">
        <v>32</v>
      </c>
      <c r="D52" s="292" t="s">
        <v>32</v>
      </c>
      <c r="E52" s="292">
        <f>SUM('T09'!E52,'T10'!E52)</f>
        <v>3303</v>
      </c>
      <c r="F52" s="292">
        <f>SUM('T09'!F52,'T10'!F52)</f>
        <v>644</v>
      </c>
      <c r="G52" s="292">
        <f>SUM('T09'!G52,'T10'!G52)</f>
        <v>7120</v>
      </c>
      <c r="H52" s="216"/>
      <c r="I52" s="108" t="s">
        <v>11</v>
      </c>
      <c r="K52" s="2"/>
      <c r="L52" s="16" t="s">
        <v>48</v>
      </c>
      <c r="M52" s="16" t="s">
        <v>43</v>
      </c>
      <c r="N52" s="16" t="s">
        <v>42</v>
      </c>
      <c r="O52" s="16" t="s">
        <v>49</v>
      </c>
      <c r="P52" s="16" t="s">
        <v>50</v>
      </c>
      <c r="Q52" s="16" t="s">
        <v>39</v>
      </c>
    </row>
    <row r="53" spans="1:37" s="215" customFormat="1">
      <c r="A53" s="47" t="s">
        <v>8</v>
      </c>
      <c r="B53" s="291" t="s">
        <v>32</v>
      </c>
      <c r="C53" s="291" t="s">
        <v>32</v>
      </c>
      <c r="D53" s="291" t="s">
        <v>32</v>
      </c>
      <c r="E53" s="291">
        <f>SUM('T09'!E53,'T10'!E53)</f>
        <v>666</v>
      </c>
      <c r="F53" s="291">
        <f>SUM('T09'!F53,'T10'!F53)</f>
        <v>3997</v>
      </c>
      <c r="G53" s="291">
        <f>SUM('T09'!G53,'T10'!G53)</f>
        <v>2289</v>
      </c>
      <c r="H53" s="131"/>
      <c r="I53" s="214" t="s">
        <v>9</v>
      </c>
      <c r="K53" s="2" t="s">
        <v>408</v>
      </c>
      <c r="L53" s="20">
        <v>66.599999999999994</v>
      </c>
      <c r="M53" s="2">
        <v>0</v>
      </c>
      <c r="N53" s="2">
        <v>0</v>
      </c>
      <c r="O53" s="16">
        <v>-24.2</v>
      </c>
      <c r="P53" s="38">
        <v>129.69999999999999</v>
      </c>
      <c r="Q53" s="38">
        <v>-3</v>
      </c>
    </row>
    <row r="54" spans="1:37" s="215" customFormat="1">
      <c r="A54" s="53" t="s">
        <v>5</v>
      </c>
      <c r="B54" s="292" t="s">
        <v>32</v>
      </c>
      <c r="C54" s="292" t="s">
        <v>32</v>
      </c>
      <c r="D54" s="292" t="s">
        <v>32</v>
      </c>
      <c r="E54" s="292">
        <f>SUM('T09'!E54,'T10'!E54)</f>
        <v>1</v>
      </c>
      <c r="F54" s="292">
        <f>SUM('T09'!F54,'T10'!F54)</f>
        <v>454</v>
      </c>
      <c r="G54" s="292">
        <f>SUM('T09'!G54,'T10'!G54)</f>
        <v>18</v>
      </c>
      <c r="H54" s="216"/>
      <c r="I54" s="108" t="s">
        <v>10</v>
      </c>
      <c r="K54" s="2" t="s">
        <v>409</v>
      </c>
      <c r="L54" s="2">
        <v>18</v>
      </c>
      <c r="M54" s="2">
        <v>4.5</v>
      </c>
      <c r="N54" s="2">
        <v>-0.1</v>
      </c>
      <c r="O54" s="16">
        <v>12.3</v>
      </c>
      <c r="P54" s="38">
        <v>-1</v>
      </c>
      <c r="Q54" s="16">
        <v>1.5</v>
      </c>
    </row>
    <row r="55" spans="1:37" s="215" customFormat="1">
      <c r="A55" s="54" t="s">
        <v>7</v>
      </c>
      <c r="B55" s="275" t="s">
        <v>32</v>
      </c>
      <c r="C55" s="275" t="s">
        <v>32</v>
      </c>
      <c r="D55" s="275" t="s">
        <v>32</v>
      </c>
      <c r="E55" s="275">
        <f>SUM('T09'!E55,'T10'!E55)</f>
        <v>665</v>
      </c>
      <c r="F55" s="275">
        <f>SUM('T09'!F55,'T10'!F55)</f>
        <v>3543</v>
      </c>
      <c r="G55" s="275">
        <f>SUM('T09'!G55,'T10'!G55)</f>
        <v>2271</v>
      </c>
      <c r="H55" s="56"/>
      <c r="I55" s="108" t="s">
        <v>11</v>
      </c>
    </row>
    <row r="56" spans="1:37" ht="15.75">
      <c r="A56" s="156" t="s">
        <v>466</v>
      </c>
      <c r="B56" s="157"/>
      <c r="C56" s="158"/>
      <c r="D56" s="158"/>
      <c r="E56" s="158"/>
      <c r="F56" s="157"/>
      <c r="G56" s="157"/>
      <c r="H56" s="157"/>
      <c r="I56" s="159" t="s">
        <v>467</v>
      </c>
      <c r="AK56" t="s">
        <v>36</v>
      </c>
    </row>
    <row r="57" spans="1:37">
      <c r="A57" s="47" t="s">
        <v>38</v>
      </c>
      <c r="B57" s="291">
        <v>8646</v>
      </c>
      <c r="C57" s="362">
        <f>SUM('T09'!C57,'T10'!C57)</f>
        <v>3142</v>
      </c>
      <c r="D57" s="362">
        <f>SUM('T09'!D57,'T10'!D57)</f>
        <v>29885</v>
      </c>
      <c r="E57" s="291">
        <f>SUM('T09'!E57,'T10'!E57)</f>
        <v>5097</v>
      </c>
      <c r="F57" s="291">
        <f>SUM('T09'!F57,'T10'!F57)</f>
        <v>3423</v>
      </c>
      <c r="G57" s="291">
        <f>SUM('T09'!G57,'T10'!G57)</f>
        <v>9355</v>
      </c>
      <c r="H57" s="131">
        <f>SUM(B57:G57)</f>
        <v>59548</v>
      </c>
      <c r="I57" s="214" t="s">
        <v>0</v>
      </c>
      <c r="AJ57" t="s">
        <v>486</v>
      </c>
      <c r="AK57" s="338">
        <f>'T09'!B47/'T11'!B47</f>
        <v>0.37459394768336468</v>
      </c>
    </row>
    <row r="58" spans="1:37" s="218" customFormat="1">
      <c r="A58" s="53" t="s">
        <v>5</v>
      </c>
      <c r="B58" s="291">
        <v>8477</v>
      </c>
      <c r="C58" s="362">
        <f>SUM('T09'!C58,'T10'!C58)</f>
        <v>3</v>
      </c>
      <c r="D58" s="362">
        <f>SUM('T09'!D58,'T10'!D58)</f>
        <v>0</v>
      </c>
      <c r="E58" s="291">
        <f>SUM('T09'!E58,'T10'!E58)</f>
        <v>2</v>
      </c>
      <c r="F58" s="291">
        <f>SUM('T09'!F58,'T10'!F58)</f>
        <v>0</v>
      </c>
      <c r="G58" s="291">
        <f>SUM('T09'!G58,'T10'!G58)</f>
        <v>15</v>
      </c>
      <c r="H58" s="131">
        <f t="shared" ref="H58:H59" si="14">SUM(B58:G58)</f>
        <v>8497</v>
      </c>
      <c r="I58" s="108" t="s">
        <v>10</v>
      </c>
      <c r="J58" s="2"/>
      <c r="K58" s="3" t="s">
        <v>48</v>
      </c>
      <c r="L58" s="3" t="s">
        <v>43</v>
      </c>
      <c r="M58" s="3" t="s">
        <v>42</v>
      </c>
      <c r="N58" s="3" t="s">
        <v>49</v>
      </c>
      <c r="O58" s="3" t="s">
        <v>50</v>
      </c>
      <c r="P58" s="3" t="s">
        <v>39</v>
      </c>
      <c r="AJ58" s="218" t="s">
        <v>476</v>
      </c>
      <c r="AK58" s="485">
        <f>'T10'!B47/'T11'!B47</f>
        <v>0.62540605231663537</v>
      </c>
    </row>
    <row r="59" spans="1:37" s="219" customFormat="1" ht="14.25" customHeight="1">
      <c r="A59" s="54" t="s">
        <v>7</v>
      </c>
      <c r="B59" s="291">
        <v>169</v>
      </c>
      <c r="C59" s="362">
        <f>SUM('T09'!C59,'T10'!C59)</f>
        <v>3139</v>
      </c>
      <c r="D59" s="362">
        <f>SUM('T09'!D59,'T10'!D59)</f>
        <v>29885</v>
      </c>
      <c r="E59" s="291">
        <f>SUM('T09'!E59,'T10'!E59)</f>
        <v>5095</v>
      </c>
      <c r="F59" s="291">
        <f>SUM('T09'!F59,'T10'!F59)</f>
        <v>3423</v>
      </c>
      <c r="G59" s="291">
        <f>SUM('T09'!G59,'T10'!G59)</f>
        <v>9340</v>
      </c>
      <c r="H59" s="131">
        <f t="shared" si="14"/>
        <v>51051</v>
      </c>
      <c r="I59" s="108" t="s">
        <v>11</v>
      </c>
      <c r="J59" s="16" t="s">
        <v>5</v>
      </c>
      <c r="K59" s="20">
        <f>100-K60</f>
        <v>2.2396990938621997</v>
      </c>
      <c r="L59" s="20">
        <f t="shared" ref="L59:P59" si="15">100-L60</f>
        <v>9.548058561425421E-2</v>
      </c>
      <c r="M59" s="20">
        <f t="shared" si="15"/>
        <v>0</v>
      </c>
      <c r="N59" s="20">
        <f t="shared" si="15"/>
        <v>2.4260067928196349E-2</v>
      </c>
      <c r="O59" s="20">
        <f t="shared" si="15"/>
        <v>9.8212362696532409</v>
      </c>
      <c r="P59" s="20">
        <f t="shared" si="15"/>
        <v>0.19130619619512856</v>
      </c>
    </row>
    <row r="60" spans="1:37">
      <c r="A60" s="47" t="s">
        <v>4</v>
      </c>
      <c r="B60" s="291" t="s">
        <v>32</v>
      </c>
      <c r="C60" s="291" t="s">
        <v>32</v>
      </c>
      <c r="D60" s="291" t="s">
        <v>32</v>
      </c>
      <c r="E60" s="291">
        <f>SUM('T09'!E60,'T10'!E60)</f>
        <v>4242</v>
      </c>
      <c r="F60" s="291">
        <f>SUM('T09'!F60,'T10'!F60)</f>
        <v>601</v>
      </c>
      <c r="G60" s="291">
        <f>SUM('T09'!G60,'T10'!G60)</f>
        <v>7064</v>
      </c>
      <c r="H60" s="131"/>
      <c r="I60" s="214" t="s">
        <v>6</v>
      </c>
      <c r="J60" s="16" t="s">
        <v>7</v>
      </c>
      <c r="K60" s="20">
        <f>B49/B47*100</f>
        <v>97.7603009061378</v>
      </c>
      <c r="L60" s="20">
        <f t="shared" ref="L60:P60" si="16">C49/C47*100</f>
        <v>99.904519414385746</v>
      </c>
      <c r="M60" s="20">
        <f t="shared" si="16"/>
        <v>100</v>
      </c>
      <c r="N60" s="20">
        <f t="shared" si="16"/>
        <v>99.975739932071804</v>
      </c>
      <c r="O60" s="20">
        <f t="shared" si="16"/>
        <v>90.178763730346759</v>
      </c>
      <c r="P60" s="20">
        <f t="shared" si="16"/>
        <v>99.808693803804871</v>
      </c>
    </row>
    <row r="61" spans="1:37">
      <c r="A61" s="53" t="s">
        <v>5</v>
      </c>
      <c r="B61" s="292" t="s">
        <v>32</v>
      </c>
      <c r="C61" s="292" t="s">
        <v>32</v>
      </c>
      <c r="D61" s="292" t="s">
        <v>32</v>
      </c>
      <c r="E61" s="292">
        <f>SUM('T09'!E61,'T10'!E61)</f>
        <v>0</v>
      </c>
      <c r="F61" s="292">
        <f>SUM('T09'!F61,'T10'!F61)</f>
        <v>0</v>
      </c>
      <c r="G61" s="292">
        <f>SUM('T09'!G61,'T10'!G61)</f>
        <v>0</v>
      </c>
      <c r="H61" s="216"/>
      <c r="I61" s="108" t="s">
        <v>10</v>
      </c>
    </row>
    <row r="62" spans="1:37">
      <c r="A62" s="54" t="s">
        <v>7</v>
      </c>
      <c r="B62" s="292" t="s">
        <v>32</v>
      </c>
      <c r="C62" s="292" t="s">
        <v>32</v>
      </c>
      <c r="D62" s="292" t="s">
        <v>32</v>
      </c>
      <c r="E62" s="292">
        <f>SUM('T09'!E62,'T10'!E62)</f>
        <v>4242</v>
      </c>
      <c r="F62" s="292">
        <f>SUM('T09'!F62,'T10'!F62)</f>
        <v>601</v>
      </c>
      <c r="G62" s="292">
        <f>SUM('T09'!G62,'T10'!G62)</f>
        <v>7064</v>
      </c>
      <c r="H62" s="216"/>
      <c r="I62" s="108" t="s">
        <v>11</v>
      </c>
    </row>
    <row r="63" spans="1:37">
      <c r="A63" s="47" t="s">
        <v>8</v>
      </c>
      <c r="B63" s="291" t="s">
        <v>32</v>
      </c>
      <c r="C63" s="291" t="s">
        <v>32</v>
      </c>
      <c r="D63" s="291" t="s">
        <v>32</v>
      </c>
      <c r="E63" s="291">
        <f>SUM('T09'!E63,'T10'!E63)</f>
        <v>684</v>
      </c>
      <c r="F63" s="291">
        <f>SUM('T09'!F63,'T10'!F63)</f>
        <v>2822</v>
      </c>
      <c r="G63" s="291">
        <f>SUM('T09'!G63,'T10'!G63)</f>
        <v>2291</v>
      </c>
      <c r="H63" s="131"/>
      <c r="I63" s="214" t="s">
        <v>9</v>
      </c>
    </row>
    <row r="64" spans="1:37">
      <c r="A64" s="53" t="s">
        <v>5</v>
      </c>
      <c r="B64" s="292" t="s">
        <v>32</v>
      </c>
      <c r="C64" s="292" t="s">
        <v>32</v>
      </c>
      <c r="D64" s="292" t="s">
        <v>32</v>
      </c>
      <c r="E64" s="292">
        <f>SUM('T09'!E64,'T10'!E64)</f>
        <v>2</v>
      </c>
      <c r="F64" s="292">
        <f>SUM('T09'!F64,'T10'!F64)</f>
        <v>0</v>
      </c>
      <c r="G64" s="292">
        <f>SUM('T09'!G64,'T10'!G64)</f>
        <v>15</v>
      </c>
      <c r="H64" s="216"/>
      <c r="I64" s="108" t="s">
        <v>10</v>
      </c>
    </row>
    <row r="65" spans="1:12" ht="15.75" thickBot="1">
      <c r="A65" s="57" t="s">
        <v>7</v>
      </c>
      <c r="B65" s="272" t="s">
        <v>32</v>
      </c>
      <c r="C65" s="272" t="s">
        <v>32</v>
      </c>
      <c r="D65" s="272" t="s">
        <v>32</v>
      </c>
      <c r="E65" s="272">
        <f>SUM('T09'!E65,'T10'!E65)</f>
        <v>682</v>
      </c>
      <c r="F65" s="272">
        <f>SUM('T09'!F65,'T10'!F65)</f>
        <v>2822</v>
      </c>
      <c r="G65" s="272">
        <f>SUM('T09'!G65,'T10'!G65)</f>
        <v>2276</v>
      </c>
      <c r="H65" s="58"/>
      <c r="I65" s="109" t="s">
        <v>11</v>
      </c>
    </row>
    <row r="66" spans="1:12" ht="15.75" thickTop="1">
      <c r="A66" s="184" t="s">
        <v>45</v>
      </c>
      <c r="B66" s="2"/>
      <c r="C66" s="2"/>
      <c r="D66" s="2"/>
      <c r="E66" s="2"/>
      <c r="F66" s="2"/>
      <c r="G66" s="2"/>
      <c r="H66" s="2"/>
      <c r="I66" s="185" t="s">
        <v>198</v>
      </c>
    </row>
    <row r="67" spans="1:12" ht="18">
      <c r="A67" s="467" t="s">
        <v>479</v>
      </c>
    </row>
    <row r="68" spans="1:12" ht="18">
      <c r="A68" s="467" t="s">
        <v>481</v>
      </c>
    </row>
    <row r="74" spans="1:12">
      <c r="B74" s="186"/>
      <c r="C74" s="2"/>
      <c r="D74" s="2"/>
      <c r="E74" s="2"/>
      <c r="F74" s="2"/>
      <c r="G74" s="2"/>
      <c r="H74" s="185"/>
    </row>
    <row r="76" spans="1:12" s="218" customFormat="1" ht="30" customHeight="1">
      <c r="A76" s="200"/>
      <c r="B76" s="200"/>
      <c r="C76" s="200"/>
      <c r="D76" s="200"/>
      <c r="E76" s="200"/>
      <c r="F76" s="200"/>
      <c r="G76" s="200"/>
      <c r="H76" s="200"/>
      <c r="I76" s="200"/>
      <c r="K76" s="197"/>
    </row>
    <row r="77" spans="1:12" s="219" customFormat="1" ht="15.75">
      <c r="A77" s="201"/>
      <c r="B77" s="201"/>
      <c r="C77" s="201"/>
      <c r="D77" s="201"/>
      <c r="E77" s="201"/>
      <c r="F77" s="201"/>
      <c r="G77" s="201"/>
      <c r="H77" s="201"/>
      <c r="I77" s="201"/>
      <c r="L77" s="220"/>
    </row>
    <row r="92" spans="2:8">
      <c r="B92" s="186"/>
      <c r="C92" s="2"/>
      <c r="D92" s="2"/>
      <c r="E92" s="2"/>
      <c r="F92" s="2"/>
      <c r="G92" s="2"/>
      <c r="H92" s="18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4"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showGridLines="0" rightToLeft="1" view="pageBreakPreview" topLeftCell="A40" zoomScaleNormal="100" zoomScaleSheetLayoutView="100" workbookViewId="0">
      <selection activeCell="C57" sqref="C57:C59"/>
    </sheetView>
  </sheetViews>
  <sheetFormatPr defaultRowHeight="15"/>
  <cols>
    <col min="1" max="1" width="13.7109375" customWidth="1"/>
    <col min="2" max="7" width="9.7109375" customWidth="1"/>
    <col min="8" max="8" width="12.7109375" customWidth="1"/>
    <col min="9" max="9" width="13.7109375" customWidth="1"/>
    <col min="10" max="14" width="0" hidden="1" customWidth="1"/>
    <col min="15" max="15" width="9.7109375" hidden="1" customWidth="1"/>
    <col min="16" max="33" width="0" hidden="1" customWidth="1"/>
  </cols>
  <sheetData>
    <row r="1" spans="1:21" s="218" customFormat="1" ht="15.75">
      <c r="A1" s="200" t="s">
        <v>270</v>
      </c>
      <c r="B1" s="200"/>
      <c r="C1" s="200"/>
      <c r="D1" s="200"/>
      <c r="E1" s="200"/>
      <c r="F1" s="200"/>
      <c r="G1" s="200"/>
      <c r="H1" s="200"/>
      <c r="I1" s="200"/>
    </row>
    <row r="2" spans="1:21" s="219" customFormat="1" ht="17.25" customHeight="1">
      <c r="A2" s="201" t="s">
        <v>271</v>
      </c>
      <c r="B2" s="201"/>
      <c r="C2" s="201"/>
      <c r="D2" s="201"/>
      <c r="E2" s="201"/>
      <c r="F2" s="201"/>
      <c r="G2" s="201"/>
      <c r="H2" s="201"/>
      <c r="I2" s="201"/>
    </row>
    <row r="3" spans="1:21" ht="12.75" customHeight="1">
      <c r="A3" s="10" t="s">
        <v>34</v>
      </c>
      <c r="B3" s="9"/>
      <c r="C3" s="4"/>
      <c r="D3" s="4"/>
      <c r="E3" s="8"/>
      <c r="F3" s="5"/>
      <c r="G3" s="5"/>
      <c r="H3" s="5"/>
      <c r="I3" s="11" t="s">
        <v>35</v>
      </c>
    </row>
    <row r="4" spans="1:21" ht="24" customHeight="1">
      <c r="A4" s="496" t="s">
        <v>14</v>
      </c>
      <c r="B4" s="187" t="s">
        <v>44</v>
      </c>
      <c r="C4" s="187" t="s">
        <v>43</v>
      </c>
      <c r="D4" s="187" t="s">
        <v>42</v>
      </c>
      <c r="E4" s="187" t="s">
        <v>41</v>
      </c>
      <c r="F4" s="187" t="s">
        <v>40</v>
      </c>
      <c r="G4" s="187" t="s">
        <v>39</v>
      </c>
      <c r="H4" s="497" t="s">
        <v>275</v>
      </c>
      <c r="I4" s="495" t="s">
        <v>15</v>
      </c>
    </row>
    <row r="5" spans="1:21" ht="24" customHeight="1">
      <c r="A5" s="496"/>
      <c r="B5" s="188" t="s">
        <v>36</v>
      </c>
      <c r="C5" s="188" t="s">
        <v>16</v>
      </c>
      <c r="D5" s="188" t="s">
        <v>37</v>
      </c>
      <c r="E5" s="188" t="s">
        <v>17</v>
      </c>
      <c r="F5" s="188" t="s">
        <v>18</v>
      </c>
      <c r="G5" s="188" t="s">
        <v>19</v>
      </c>
      <c r="H5" s="497"/>
      <c r="I5" s="495"/>
    </row>
    <row r="6" spans="1:21" ht="15.75">
      <c r="A6" s="12" t="s">
        <v>235</v>
      </c>
      <c r="B6" s="94"/>
      <c r="C6" s="95"/>
      <c r="D6" s="95"/>
      <c r="E6" s="95"/>
      <c r="F6" s="94"/>
      <c r="G6" s="94"/>
      <c r="H6" s="97"/>
      <c r="I6" s="14" t="s">
        <v>234</v>
      </c>
    </row>
    <row r="7" spans="1:21" s="215" customFormat="1">
      <c r="A7" s="47" t="s">
        <v>38</v>
      </c>
      <c r="B7" s="49">
        <f t="shared" ref="B7:G7" si="0">SUM(B8:B9)</f>
        <v>21166</v>
      </c>
      <c r="C7" s="49">
        <f t="shared" si="0"/>
        <v>14170</v>
      </c>
      <c r="D7" s="49">
        <f t="shared" si="0"/>
        <v>462395</v>
      </c>
      <c r="E7" s="49">
        <f t="shared" si="0"/>
        <v>56211</v>
      </c>
      <c r="F7" s="49">
        <f t="shared" si="0"/>
        <v>12492</v>
      </c>
      <c r="G7" s="49">
        <f t="shared" si="0"/>
        <v>57240</v>
      </c>
      <c r="H7" s="131">
        <f>SUM(B7:G7)</f>
        <v>623674</v>
      </c>
      <c r="I7" s="214" t="s">
        <v>0</v>
      </c>
    </row>
    <row r="8" spans="1:21" s="215" customFormat="1">
      <c r="A8" s="53" t="s">
        <v>5</v>
      </c>
      <c r="B8" s="49">
        <f t="shared" ref="B8:B9" si="1">SUM(B11,B14)</f>
        <v>6532</v>
      </c>
      <c r="C8" s="49">
        <v>5490</v>
      </c>
      <c r="D8" s="49">
        <v>208540</v>
      </c>
      <c r="E8" s="49">
        <f t="shared" ref="E8:G8" si="2">SUM(E11,E14)</f>
        <v>19361</v>
      </c>
      <c r="F8" s="49">
        <f t="shared" si="2"/>
        <v>3047</v>
      </c>
      <c r="G8" s="49">
        <f t="shared" si="2"/>
        <v>16355</v>
      </c>
      <c r="H8" s="131">
        <f t="shared" ref="H8:H9" si="3">SUM(B8:G8)</f>
        <v>259325</v>
      </c>
      <c r="I8" s="108" t="s">
        <v>10</v>
      </c>
      <c r="O8" s="16"/>
      <c r="P8" s="16" t="s">
        <v>48</v>
      </c>
      <c r="Q8" s="16" t="s">
        <v>43</v>
      </c>
      <c r="R8" s="16" t="s">
        <v>42</v>
      </c>
      <c r="S8" s="16" t="s">
        <v>49</v>
      </c>
      <c r="T8" s="16" t="s">
        <v>50</v>
      </c>
      <c r="U8" s="16" t="s">
        <v>39</v>
      </c>
    </row>
    <row r="9" spans="1:21" s="215" customFormat="1">
      <c r="A9" s="54" t="s">
        <v>7</v>
      </c>
      <c r="B9" s="49">
        <f t="shared" si="1"/>
        <v>14634</v>
      </c>
      <c r="C9" s="49">
        <v>8680</v>
      </c>
      <c r="D9" s="49">
        <v>253855</v>
      </c>
      <c r="E9" s="49">
        <f t="shared" ref="E9:G9" si="4">SUM(E12,E15)</f>
        <v>36850</v>
      </c>
      <c r="F9" s="49">
        <f t="shared" si="4"/>
        <v>9445</v>
      </c>
      <c r="G9" s="49">
        <f t="shared" si="4"/>
        <v>40885</v>
      </c>
      <c r="H9" s="131">
        <f t="shared" si="3"/>
        <v>364349</v>
      </c>
      <c r="I9" s="108" t="s">
        <v>11</v>
      </c>
      <c r="O9" s="16"/>
      <c r="P9" s="18" t="s">
        <v>36</v>
      </c>
      <c r="Q9" s="18" t="s">
        <v>16</v>
      </c>
      <c r="R9" s="18" t="s">
        <v>37</v>
      </c>
      <c r="S9" s="18" t="s">
        <v>17</v>
      </c>
      <c r="T9" s="18" t="s">
        <v>18</v>
      </c>
      <c r="U9" s="18" t="s">
        <v>19</v>
      </c>
    </row>
    <row r="10" spans="1:21" s="215" customFormat="1">
      <c r="A10" s="47" t="s">
        <v>4</v>
      </c>
      <c r="B10" s="49">
        <f t="shared" ref="B10" si="5">SUM(B11:B12)</f>
        <v>10211</v>
      </c>
      <c r="C10" s="49" t="s">
        <v>32</v>
      </c>
      <c r="D10" s="49" t="s">
        <v>32</v>
      </c>
      <c r="E10" s="49">
        <f t="shared" ref="E10:G10" si="6">SUM(E11:E12)</f>
        <v>46877</v>
      </c>
      <c r="F10" s="49">
        <f t="shared" si="6"/>
        <v>3317</v>
      </c>
      <c r="G10" s="49">
        <f t="shared" si="6"/>
        <v>32211</v>
      </c>
      <c r="H10" s="131" t="s">
        <v>32</v>
      </c>
      <c r="I10" s="214" t="s">
        <v>6</v>
      </c>
      <c r="O10" s="215" t="s">
        <v>1</v>
      </c>
      <c r="P10" s="21"/>
      <c r="Q10" s="21"/>
      <c r="R10" s="21"/>
      <c r="S10" s="21"/>
      <c r="T10" s="21"/>
      <c r="U10" s="21"/>
    </row>
    <row r="11" spans="1:21" s="215" customFormat="1">
      <c r="A11" s="53" t="s">
        <v>5</v>
      </c>
      <c r="B11" s="204">
        <v>737</v>
      </c>
      <c r="C11" s="204" t="s">
        <v>32</v>
      </c>
      <c r="D11" s="204" t="s">
        <v>32</v>
      </c>
      <c r="E11" s="204">
        <v>13691</v>
      </c>
      <c r="F11" s="204">
        <v>223</v>
      </c>
      <c r="G11" s="204">
        <v>5884</v>
      </c>
      <c r="H11" s="216" t="s">
        <v>32</v>
      </c>
      <c r="I11" s="108" t="s">
        <v>10</v>
      </c>
      <c r="O11" s="16" t="s">
        <v>2</v>
      </c>
      <c r="P11" s="38"/>
      <c r="Q11" s="221">
        <v>6.1235309711054171</v>
      </c>
      <c r="R11" s="221">
        <v>1.9732541869011362</v>
      </c>
      <c r="S11" s="221">
        <v>14.773381773071639</v>
      </c>
      <c r="T11" s="221">
        <v>32.134729176149293</v>
      </c>
      <c r="U11" s="221">
        <v>5.3488897561777211</v>
      </c>
    </row>
    <row r="12" spans="1:21" s="215" customFormat="1">
      <c r="A12" s="54" t="s">
        <v>7</v>
      </c>
      <c r="B12" s="204">
        <v>9474</v>
      </c>
      <c r="C12" s="204" t="s">
        <v>32</v>
      </c>
      <c r="D12" s="204" t="s">
        <v>32</v>
      </c>
      <c r="E12" s="204">
        <v>33186</v>
      </c>
      <c r="F12" s="203">
        <v>3094</v>
      </c>
      <c r="G12" s="203">
        <v>26327</v>
      </c>
      <c r="H12" s="216" t="s">
        <v>32</v>
      </c>
      <c r="I12" s="108" t="s">
        <v>11</v>
      </c>
      <c r="O12" s="16" t="s">
        <v>3</v>
      </c>
      <c r="P12" s="38"/>
      <c r="Q12" s="221">
        <v>12.614487926727728</v>
      </c>
      <c r="R12" s="221">
        <v>4.612499258116209</v>
      </c>
      <c r="S12" s="221">
        <v>2.6712474185018626</v>
      </c>
      <c r="T12" s="221">
        <v>-1.9807096107475024</v>
      </c>
      <c r="U12" s="221">
        <v>4.3831770234172405</v>
      </c>
    </row>
    <row r="13" spans="1:21" s="215" customFormat="1">
      <c r="A13" s="47" t="s">
        <v>8</v>
      </c>
      <c r="B13" s="49">
        <f t="shared" ref="B13" si="7">SUM(B14:B15)</f>
        <v>10955</v>
      </c>
      <c r="C13" s="49" t="s">
        <v>32</v>
      </c>
      <c r="D13" s="49" t="s">
        <v>32</v>
      </c>
      <c r="E13" s="49">
        <f t="shared" ref="E13:G13" si="8">SUM(E14:E15)</f>
        <v>9334</v>
      </c>
      <c r="F13" s="49">
        <f t="shared" si="8"/>
        <v>9175</v>
      </c>
      <c r="G13" s="49">
        <f t="shared" si="8"/>
        <v>25029</v>
      </c>
      <c r="H13" s="131" t="s">
        <v>32</v>
      </c>
      <c r="I13" s="214" t="s">
        <v>9</v>
      </c>
      <c r="O13" s="16" t="s">
        <v>21</v>
      </c>
      <c r="Q13" s="221">
        <v>3.2975970425138632</v>
      </c>
      <c r="R13" s="221">
        <v>0.19856849137872343</v>
      </c>
      <c r="S13" s="221">
        <v>4.0379734937494121</v>
      </c>
      <c r="T13" s="221">
        <v>6.1939905113336851</v>
      </c>
      <c r="U13" s="221">
        <v>3.1810964789390122</v>
      </c>
    </row>
    <row r="14" spans="1:21" s="215" customFormat="1">
      <c r="A14" s="53" t="s">
        <v>5</v>
      </c>
      <c r="B14" s="204">
        <v>5795</v>
      </c>
      <c r="C14" s="204" t="s">
        <v>32</v>
      </c>
      <c r="D14" s="204" t="s">
        <v>32</v>
      </c>
      <c r="E14" s="204">
        <v>5670</v>
      </c>
      <c r="F14" s="203">
        <v>2824</v>
      </c>
      <c r="G14" s="203">
        <v>10471</v>
      </c>
      <c r="H14" s="216" t="s">
        <v>32</v>
      </c>
      <c r="I14" s="108" t="s">
        <v>10</v>
      </c>
      <c r="O14" s="16" t="s">
        <v>234</v>
      </c>
      <c r="Q14" s="221">
        <f>((C37-C27)/(C27))*100</f>
        <v>0.55670544572121905</v>
      </c>
      <c r="R14" s="221">
        <f t="shared" ref="R14:U14" si="9">((D37-D27)/(D27))*100</f>
        <v>-4.9687526752846507</v>
      </c>
      <c r="S14" s="221">
        <f t="shared" si="9"/>
        <v>-0.10629816635663034</v>
      </c>
      <c r="T14" s="221">
        <f t="shared" si="9"/>
        <v>-6.0552616108171664</v>
      </c>
      <c r="U14" s="221">
        <f t="shared" si="9"/>
        <v>3.4019980254020319</v>
      </c>
    </row>
    <row r="15" spans="1:21" s="215" customFormat="1">
      <c r="A15" s="54" t="s">
        <v>7</v>
      </c>
      <c r="B15" s="56">
        <v>5160</v>
      </c>
      <c r="C15" s="56" t="s">
        <v>32</v>
      </c>
      <c r="D15" s="56" t="s">
        <v>32</v>
      </c>
      <c r="E15" s="56">
        <v>3664</v>
      </c>
      <c r="F15" s="56">
        <v>6351</v>
      </c>
      <c r="G15" s="56">
        <v>14558</v>
      </c>
      <c r="H15" s="56" t="s">
        <v>32</v>
      </c>
      <c r="I15" s="108" t="s">
        <v>11</v>
      </c>
    </row>
    <row r="16" spans="1:21" ht="15.75">
      <c r="A16" s="12" t="s">
        <v>339</v>
      </c>
      <c r="B16" s="94"/>
      <c r="C16" s="95"/>
      <c r="D16" s="95"/>
      <c r="E16" s="95"/>
      <c r="F16" s="94"/>
      <c r="G16" s="94"/>
      <c r="H16" s="97"/>
      <c r="I16" s="14" t="s">
        <v>340</v>
      </c>
    </row>
    <row r="17" spans="1:25" s="215" customFormat="1">
      <c r="A17" s="47" t="s">
        <v>38</v>
      </c>
      <c r="B17" s="49">
        <f t="shared" ref="B17" si="10">SUM(B18:B19)</f>
        <v>23568</v>
      </c>
      <c r="C17" s="49">
        <v>14416</v>
      </c>
      <c r="D17" s="49">
        <f>SUM(D18:D19)</f>
        <v>516049</v>
      </c>
      <c r="E17" s="49">
        <f>SUM(E20,E23)</f>
        <v>56586</v>
      </c>
      <c r="F17" s="49">
        <f>SUM(F20,F23)</f>
        <v>13306</v>
      </c>
      <c r="G17" s="49">
        <f>SUM(G20,G23)</f>
        <v>57670</v>
      </c>
      <c r="H17" s="131">
        <f>SUM(B17:G17)</f>
        <v>681595</v>
      </c>
      <c r="I17" s="214" t="s">
        <v>0</v>
      </c>
    </row>
    <row r="18" spans="1:25" s="215" customFormat="1">
      <c r="A18" s="53" t="s">
        <v>5</v>
      </c>
      <c r="B18" s="49">
        <f t="shared" ref="B18:B19" si="11">SUM(B21,B24)</f>
        <v>6340</v>
      </c>
      <c r="C18" s="49">
        <v>5691</v>
      </c>
      <c r="D18" s="49">
        <v>238279</v>
      </c>
      <c r="E18" s="49">
        <f t="shared" ref="E18:E19" si="12">SUM(E21,E24)</f>
        <v>19005</v>
      </c>
      <c r="F18" s="49">
        <f>SUM(F21,F24)</f>
        <v>3682</v>
      </c>
      <c r="G18" s="49">
        <f>SUM(G21,G24)</f>
        <v>16327</v>
      </c>
      <c r="H18" s="131">
        <f t="shared" ref="H18:H19" si="13">SUM(B18:G18)</f>
        <v>289324</v>
      </c>
      <c r="I18" s="108" t="s">
        <v>10</v>
      </c>
    </row>
    <row r="19" spans="1:25" s="215" customFormat="1">
      <c r="A19" s="54" t="s">
        <v>7</v>
      </c>
      <c r="B19" s="49">
        <f t="shared" si="11"/>
        <v>17228</v>
      </c>
      <c r="C19" s="49">
        <v>8725</v>
      </c>
      <c r="D19" s="49">
        <v>277770</v>
      </c>
      <c r="E19" s="49">
        <f t="shared" si="12"/>
        <v>37581</v>
      </c>
      <c r="F19" s="49">
        <f>SUM(F22,F25)</f>
        <v>9624</v>
      </c>
      <c r="G19" s="49">
        <f>SUM(G22,G25)</f>
        <v>41343</v>
      </c>
      <c r="H19" s="131">
        <f t="shared" si="13"/>
        <v>392271</v>
      </c>
      <c r="I19" s="108" t="s">
        <v>11</v>
      </c>
    </row>
    <row r="20" spans="1:25" s="215" customFormat="1">
      <c r="A20" s="47" t="s">
        <v>4</v>
      </c>
      <c r="B20" s="49">
        <f t="shared" ref="B20" si="14">SUM(B21:B22)</f>
        <v>9758</v>
      </c>
      <c r="C20" s="49" t="s">
        <v>33</v>
      </c>
      <c r="D20" s="49" t="s">
        <v>33</v>
      </c>
      <c r="E20" s="49">
        <f>SUM(E21:E22)</f>
        <v>46627</v>
      </c>
      <c r="F20" s="49">
        <f>SUM(F21:F22)</f>
        <v>3330</v>
      </c>
      <c r="G20" s="49">
        <f>SUM(G21:G22)</f>
        <v>33161</v>
      </c>
      <c r="H20" s="131" t="s">
        <v>32</v>
      </c>
      <c r="I20" s="214" t="s">
        <v>6</v>
      </c>
    </row>
    <row r="21" spans="1:25" s="215" customFormat="1">
      <c r="A21" s="53" t="s">
        <v>5</v>
      </c>
      <c r="B21" s="204">
        <v>722</v>
      </c>
      <c r="C21" s="204" t="s">
        <v>33</v>
      </c>
      <c r="D21" s="204" t="s">
        <v>33</v>
      </c>
      <c r="E21" s="204">
        <v>13521</v>
      </c>
      <c r="F21" s="204">
        <v>236</v>
      </c>
      <c r="G21" s="204">
        <v>6044</v>
      </c>
      <c r="H21" s="216" t="s">
        <v>32</v>
      </c>
      <c r="I21" s="108" t="s">
        <v>10</v>
      </c>
    </row>
    <row r="22" spans="1:25" s="215" customFormat="1">
      <c r="A22" s="54" t="s">
        <v>7</v>
      </c>
      <c r="B22" s="204">
        <v>9036</v>
      </c>
      <c r="C22" s="204" t="s">
        <v>33</v>
      </c>
      <c r="D22" s="204" t="s">
        <v>33</v>
      </c>
      <c r="E22" s="204">
        <v>33106</v>
      </c>
      <c r="F22" s="203">
        <v>3094</v>
      </c>
      <c r="G22" s="203">
        <v>27117</v>
      </c>
      <c r="H22" s="216" t="s">
        <v>32</v>
      </c>
      <c r="I22" s="108" t="s">
        <v>11</v>
      </c>
      <c r="P22" s="16" t="s">
        <v>43</v>
      </c>
      <c r="R22" s="16" t="s">
        <v>42</v>
      </c>
      <c r="T22" s="16" t="s">
        <v>49</v>
      </c>
      <c r="V22" s="16" t="s">
        <v>50</v>
      </c>
      <c r="X22" s="16" t="s">
        <v>39</v>
      </c>
    </row>
    <row r="23" spans="1:25" s="215" customFormat="1">
      <c r="A23" s="47" t="s">
        <v>8</v>
      </c>
      <c r="B23" s="49">
        <f t="shared" ref="B23" si="15">SUM(B24:B25)</f>
        <v>13810</v>
      </c>
      <c r="C23" s="49" t="s">
        <v>33</v>
      </c>
      <c r="D23" s="49" t="s">
        <v>33</v>
      </c>
      <c r="E23" s="49">
        <f>SUM(E24:E25)</f>
        <v>9959</v>
      </c>
      <c r="F23" s="49">
        <f>SUM(F24:F25)</f>
        <v>9976</v>
      </c>
      <c r="G23" s="49">
        <f>SUM(G24:G25)</f>
        <v>24509</v>
      </c>
      <c r="H23" s="131" t="s">
        <v>32</v>
      </c>
      <c r="I23" s="214" t="s">
        <v>9</v>
      </c>
      <c r="P23" s="18" t="s">
        <v>16</v>
      </c>
      <c r="R23" s="18" t="s">
        <v>37</v>
      </c>
      <c r="T23" s="18" t="s">
        <v>17</v>
      </c>
      <c r="V23" s="18" t="s">
        <v>18</v>
      </c>
      <c r="X23" s="18" t="s">
        <v>19</v>
      </c>
    </row>
    <row r="24" spans="1:25" s="215" customFormat="1">
      <c r="A24" s="53" t="s">
        <v>5</v>
      </c>
      <c r="B24" s="204">
        <v>5618</v>
      </c>
      <c r="C24" s="204" t="s">
        <v>33</v>
      </c>
      <c r="D24" s="204" t="s">
        <v>33</v>
      </c>
      <c r="E24" s="204">
        <v>5484</v>
      </c>
      <c r="F24" s="203">
        <v>3446</v>
      </c>
      <c r="G24" s="203">
        <v>10283</v>
      </c>
      <c r="H24" s="216" t="s">
        <v>32</v>
      </c>
      <c r="I24" s="108" t="s">
        <v>10</v>
      </c>
      <c r="P24" s="215" t="s">
        <v>5</v>
      </c>
      <c r="Q24" s="215" t="s">
        <v>7</v>
      </c>
      <c r="R24" s="215" t="s">
        <v>5</v>
      </c>
      <c r="S24" s="215" t="s">
        <v>7</v>
      </c>
      <c r="T24" s="215" t="s">
        <v>5</v>
      </c>
      <c r="U24" s="215" t="s">
        <v>7</v>
      </c>
      <c r="V24" s="215" t="s">
        <v>5</v>
      </c>
      <c r="W24" s="215" t="s">
        <v>7</v>
      </c>
      <c r="X24" s="215" t="s">
        <v>5</v>
      </c>
      <c r="Y24" s="215" t="s">
        <v>7</v>
      </c>
    </row>
    <row r="25" spans="1:25" s="215" customFormat="1">
      <c r="A25" s="54" t="s">
        <v>7</v>
      </c>
      <c r="B25" s="56">
        <v>8192</v>
      </c>
      <c r="C25" s="56" t="s">
        <v>33</v>
      </c>
      <c r="D25" s="56"/>
      <c r="E25" s="56">
        <v>4475</v>
      </c>
      <c r="F25" s="56">
        <v>6530</v>
      </c>
      <c r="G25" s="56">
        <v>14226</v>
      </c>
      <c r="H25" s="56" t="s">
        <v>32</v>
      </c>
      <c r="I25" s="108" t="s">
        <v>11</v>
      </c>
      <c r="O25" s="16"/>
      <c r="P25" s="215" t="s">
        <v>10</v>
      </c>
      <c r="Q25" s="215" t="s">
        <v>11</v>
      </c>
      <c r="R25" s="215" t="s">
        <v>10</v>
      </c>
      <c r="S25" s="215" t="s">
        <v>11</v>
      </c>
      <c r="T25" s="215" t="s">
        <v>10</v>
      </c>
      <c r="U25" s="215" t="s">
        <v>11</v>
      </c>
      <c r="V25" s="215" t="s">
        <v>10</v>
      </c>
      <c r="W25" s="215" t="s">
        <v>11</v>
      </c>
      <c r="X25" s="215" t="s">
        <v>10</v>
      </c>
      <c r="Y25" s="215" t="s">
        <v>11</v>
      </c>
    </row>
    <row r="26" spans="1:25" ht="15.75">
      <c r="A26" s="12" t="s">
        <v>346</v>
      </c>
      <c r="B26" s="94"/>
      <c r="C26" s="95"/>
      <c r="D26" s="95"/>
      <c r="E26" s="95"/>
      <c r="F26" s="94"/>
      <c r="G26" s="94"/>
      <c r="H26" s="97"/>
      <c r="I26" s="14" t="s">
        <v>347</v>
      </c>
      <c r="O26" t="s">
        <v>1</v>
      </c>
      <c r="P26" s="19">
        <v>34.770698948484579</v>
      </c>
      <c r="Q26" s="19">
        <v>65.229301051515421</v>
      </c>
      <c r="R26" s="19">
        <v>49.113718123145006</v>
      </c>
      <c r="S26" s="19">
        <v>50.886281876854994</v>
      </c>
      <c r="T26" s="19">
        <v>37.342164724646672</v>
      </c>
      <c r="U26" s="19">
        <v>62.657835275353328</v>
      </c>
      <c r="V26" s="25">
        <v>23.645880746472461</v>
      </c>
      <c r="W26" s="25">
        <v>76.354119253527543</v>
      </c>
      <c r="X26" s="25">
        <v>28.623954974015568</v>
      </c>
      <c r="Y26" s="25">
        <v>71.376045025984439</v>
      </c>
    </row>
    <row r="27" spans="1:25" s="215" customFormat="1">
      <c r="A27" s="47" t="s">
        <v>38</v>
      </c>
      <c r="B27" s="49">
        <v>20043</v>
      </c>
      <c r="C27" s="131">
        <f>SUM(C28:C29)</f>
        <v>14011</v>
      </c>
      <c r="D27" s="49">
        <f>SUM(D28:D29)</f>
        <v>467240</v>
      </c>
      <c r="E27" s="49">
        <f>SUM(E30,E33)</f>
        <v>56445</v>
      </c>
      <c r="F27" s="49">
        <f>SUM(F28:F29)</f>
        <v>13608</v>
      </c>
      <c r="G27" s="49">
        <f>SUM(G28:G29)</f>
        <v>59759</v>
      </c>
      <c r="H27" s="131">
        <f>SUM(B27:G27)</f>
        <v>631106</v>
      </c>
      <c r="I27" s="214" t="s">
        <v>0</v>
      </c>
      <c r="O27" s="16" t="s">
        <v>2</v>
      </c>
      <c r="P27" s="38">
        <v>32.706078268109906</v>
      </c>
      <c r="Q27" s="21">
        <v>67.293921731890094</v>
      </c>
      <c r="R27" s="221">
        <v>48.185648999940653</v>
      </c>
      <c r="S27" s="21">
        <v>51.814351000059347</v>
      </c>
      <c r="T27" s="221">
        <v>35.087143656752431</v>
      </c>
      <c r="U27" s="21">
        <v>64.912856343247569</v>
      </c>
      <c r="V27" s="221">
        <v>22.7</v>
      </c>
      <c r="W27" s="221">
        <v>77.3</v>
      </c>
      <c r="X27" s="221">
        <v>29.202331974964419</v>
      </c>
      <c r="Y27" s="221">
        <v>70.797668025035577</v>
      </c>
    </row>
    <row r="28" spans="1:25" s="215" customFormat="1">
      <c r="A28" s="53" t="s">
        <v>5</v>
      </c>
      <c r="B28" s="49">
        <v>6196</v>
      </c>
      <c r="C28" s="131">
        <v>5452</v>
      </c>
      <c r="D28" s="49">
        <v>218325</v>
      </c>
      <c r="E28" s="49">
        <f t="shared" ref="E28:E29" si="16">SUM(E31,E34)</f>
        <v>18474</v>
      </c>
      <c r="F28" s="49">
        <f>SUM(F31,F34)</f>
        <v>3890</v>
      </c>
      <c r="G28" s="49">
        <f>SUM(G31,G34)</f>
        <v>17049</v>
      </c>
      <c r="H28" s="131">
        <f t="shared" ref="H28:H29" si="17">SUM(B28:G28)</f>
        <v>269386</v>
      </c>
      <c r="I28" s="108" t="s">
        <v>10</v>
      </c>
      <c r="O28" s="16" t="s">
        <v>3</v>
      </c>
      <c r="P28" s="38">
        <v>37.966728280961185</v>
      </c>
      <c r="Q28" s="221">
        <v>62.033271719038815</v>
      </c>
      <c r="R28" s="221">
        <v>45.346235368338874</v>
      </c>
      <c r="S28" s="221">
        <v>54.653764631661126</v>
      </c>
      <c r="T28" s="221">
        <v>34.820941817840023</v>
      </c>
      <c r="U28" s="221">
        <v>65.179058182159977</v>
      </c>
      <c r="V28" s="221">
        <v>25.3</v>
      </c>
      <c r="W28" s="221">
        <v>74.7</v>
      </c>
      <c r="X28" s="221">
        <v>29.111796021294477</v>
      </c>
      <c r="Y28" s="221">
        <v>70.888203978705519</v>
      </c>
    </row>
    <row r="29" spans="1:25" s="215" customFormat="1">
      <c r="A29" s="54" t="s">
        <v>7</v>
      </c>
      <c r="B29" s="49">
        <v>13847</v>
      </c>
      <c r="C29" s="131">
        <v>8559</v>
      </c>
      <c r="D29" s="49">
        <v>248915</v>
      </c>
      <c r="E29" s="49">
        <f t="shared" si="16"/>
        <v>37971</v>
      </c>
      <c r="F29" s="49">
        <f>SUM(F32,F35)</f>
        <v>9718</v>
      </c>
      <c r="G29" s="49">
        <f>SUM(G32,G35)</f>
        <v>42710</v>
      </c>
      <c r="H29" s="131">
        <f t="shared" si="17"/>
        <v>361720</v>
      </c>
      <c r="I29" s="108" t="s">
        <v>11</v>
      </c>
      <c r="O29" s="16" t="s">
        <v>21</v>
      </c>
      <c r="P29" s="38">
        <v>37.685205067640112</v>
      </c>
      <c r="Q29" s="221">
        <v>62.314794932359888</v>
      </c>
      <c r="R29" s="221">
        <v>45.648417204758914</v>
      </c>
      <c r="S29" s="221">
        <v>54.351582795241086</v>
      </c>
      <c r="T29" s="221">
        <v>35.025206439838826</v>
      </c>
      <c r="U29" s="221">
        <v>64.974793560161174</v>
      </c>
      <c r="V29" s="221">
        <v>24.6</v>
      </c>
      <c r="W29" s="221">
        <v>75.400000000000006</v>
      </c>
      <c r="X29" s="221">
        <v>28.844273869437703</v>
      </c>
      <c r="Y29" s="221">
        <v>71.1557261305623</v>
      </c>
    </row>
    <row r="30" spans="1:25" s="215" customFormat="1">
      <c r="A30" s="47" t="s">
        <v>4</v>
      </c>
      <c r="B30" s="49" t="s">
        <v>32</v>
      </c>
      <c r="C30" s="49" t="s">
        <v>32</v>
      </c>
      <c r="D30" s="49" t="s">
        <v>32</v>
      </c>
      <c r="E30" s="49">
        <f>SUM(E31:E32)</f>
        <v>47053</v>
      </c>
      <c r="F30" s="49">
        <f>SUM(F31:F32)</f>
        <v>3188</v>
      </c>
      <c r="G30" s="49">
        <f>SUM(G31:G32)</f>
        <v>35258</v>
      </c>
      <c r="H30" s="131"/>
      <c r="I30" s="214" t="s">
        <v>6</v>
      </c>
      <c r="O30" s="16" t="s">
        <v>234</v>
      </c>
      <c r="P30" s="38">
        <v>38.700000000000003</v>
      </c>
      <c r="Q30" s="215">
        <v>61.3</v>
      </c>
      <c r="R30" s="221">
        <v>45.8</v>
      </c>
      <c r="S30" s="215">
        <v>54.2</v>
      </c>
      <c r="T30" s="221">
        <v>34.4</v>
      </c>
      <c r="U30" s="215">
        <v>65.5</v>
      </c>
      <c r="V30" s="221">
        <v>24.4</v>
      </c>
      <c r="W30" s="221">
        <v>75.599999999999994</v>
      </c>
      <c r="X30" s="221">
        <v>28.6</v>
      </c>
      <c r="Y30" s="221">
        <v>71.400000000000006</v>
      </c>
    </row>
    <row r="31" spans="1:25" s="215" customFormat="1">
      <c r="A31" s="53" t="s">
        <v>5</v>
      </c>
      <c r="B31" s="204" t="s">
        <v>32</v>
      </c>
      <c r="C31" s="204" t="s">
        <v>32</v>
      </c>
      <c r="D31" s="204" t="s">
        <v>32</v>
      </c>
      <c r="E31" s="204">
        <v>13399</v>
      </c>
      <c r="F31" s="204">
        <v>230</v>
      </c>
      <c r="G31" s="204">
        <v>6619</v>
      </c>
      <c r="H31" s="216"/>
      <c r="I31" s="108" t="s">
        <v>10</v>
      </c>
    </row>
    <row r="32" spans="1:25" s="215" customFormat="1">
      <c r="A32" s="54" t="s">
        <v>7</v>
      </c>
      <c r="B32" s="204" t="s">
        <v>32</v>
      </c>
      <c r="C32" s="204" t="s">
        <v>32</v>
      </c>
      <c r="D32" s="204" t="s">
        <v>32</v>
      </c>
      <c r="E32" s="204">
        <v>33654</v>
      </c>
      <c r="F32" s="203">
        <v>2958</v>
      </c>
      <c r="G32" s="203">
        <v>28639</v>
      </c>
      <c r="H32" s="216"/>
      <c r="I32" s="108" t="s">
        <v>11</v>
      </c>
    </row>
    <row r="33" spans="1:35" s="215" customFormat="1">
      <c r="A33" s="47" t="s">
        <v>8</v>
      </c>
      <c r="B33" s="49" t="s">
        <v>32</v>
      </c>
      <c r="C33" s="49" t="s">
        <v>32</v>
      </c>
      <c r="D33" s="49" t="s">
        <v>32</v>
      </c>
      <c r="E33" s="49">
        <f>SUM(E34:E35)</f>
        <v>9392</v>
      </c>
      <c r="F33" s="49">
        <f>SUM(F34:F35)</f>
        <v>10420</v>
      </c>
      <c r="G33" s="49">
        <f>SUM(G34:G35)</f>
        <v>24501</v>
      </c>
      <c r="H33" s="131"/>
      <c r="I33" s="214" t="s">
        <v>9</v>
      </c>
    </row>
    <row r="34" spans="1:35" s="215" customFormat="1">
      <c r="A34" s="53" t="s">
        <v>5</v>
      </c>
      <c r="B34" s="204" t="s">
        <v>32</v>
      </c>
      <c r="C34" s="204" t="s">
        <v>32</v>
      </c>
      <c r="D34" s="204" t="s">
        <v>32</v>
      </c>
      <c r="E34" s="204">
        <v>5075</v>
      </c>
      <c r="F34" s="203">
        <v>3660</v>
      </c>
      <c r="G34" s="203">
        <v>10430</v>
      </c>
      <c r="H34" s="216"/>
      <c r="I34" s="108" t="s">
        <v>10</v>
      </c>
    </row>
    <row r="35" spans="1:35" s="215" customFormat="1">
      <c r="A35" s="54" t="s">
        <v>7</v>
      </c>
      <c r="B35" s="56" t="s">
        <v>32</v>
      </c>
      <c r="C35" s="56" t="s">
        <v>32</v>
      </c>
      <c r="D35" s="56" t="s">
        <v>32</v>
      </c>
      <c r="E35" s="56">
        <v>4317</v>
      </c>
      <c r="F35" s="56">
        <v>6760</v>
      </c>
      <c r="G35" s="56">
        <v>14071</v>
      </c>
      <c r="H35" s="56"/>
      <c r="I35" s="108" t="s">
        <v>11</v>
      </c>
    </row>
    <row r="36" spans="1:35" ht="15.75">
      <c r="A36" s="12" t="s">
        <v>372</v>
      </c>
      <c r="B36" s="94"/>
      <c r="C36" s="95"/>
      <c r="D36" s="95"/>
      <c r="E36" s="95"/>
      <c r="F36" s="94"/>
      <c r="G36" s="94"/>
      <c r="H36" s="97"/>
      <c r="I36" s="14" t="s">
        <v>373</v>
      </c>
    </row>
    <row r="37" spans="1:35" s="215" customFormat="1">
      <c r="A37" s="47" t="s">
        <v>38</v>
      </c>
      <c r="B37" s="49">
        <f>SUM(B38:B39)</f>
        <v>20746</v>
      </c>
      <c r="C37" s="49">
        <f>SUM(C38:C39)</f>
        <v>14089</v>
      </c>
      <c r="D37" s="49">
        <f>SUM(D38:D39)</f>
        <v>444024</v>
      </c>
      <c r="E37" s="49">
        <f>SUM(E38:E39)</f>
        <v>56385</v>
      </c>
      <c r="F37" s="49">
        <f>SUM(F40,F43)</f>
        <v>12784</v>
      </c>
      <c r="G37" s="49">
        <f>SUM(G40,G43)</f>
        <v>61792</v>
      </c>
      <c r="H37" s="131">
        <f>SUM(B37:G37)</f>
        <v>609820</v>
      </c>
      <c r="I37" s="214" t="s">
        <v>0</v>
      </c>
    </row>
    <row r="38" spans="1:35" s="215" customFormat="1">
      <c r="A38" s="53" t="s">
        <v>5</v>
      </c>
      <c r="B38" s="49">
        <v>6464</v>
      </c>
      <c r="C38" s="49">
        <v>5369</v>
      </c>
      <c r="D38" s="49">
        <v>207026</v>
      </c>
      <c r="E38" s="49">
        <v>17479</v>
      </c>
      <c r="F38" s="49">
        <f t="shared" ref="F38:G39" si="18">SUM(F41,F44)</f>
        <v>3713</v>
      </c>
      <c r="G38" s="49">
        <f t="shared" si="18"/>
        <v>17497</v>
      </c>
      <c r="H38" s="131">
        <f t="shared" ref="H38:H39" si="19">SUM(B38:G38)</f>
        <v>257548</v>
      </c>
      <c r="I38" s="108" t="s">
        <v>10</v>
      </c>
      <c r="N38" s="215" t="s">
        <v>368</v>
      </c>
      <c r="O38" s="215" t="s">
        <v>367</v>
      </c>
      <c r="P38" s="215" t="s">
        <v>5</v>
      </c>
      <c r="Q38" s="215" t="s">
        <v>7</v>
      </c>
    </row>
    <row r="39" spans="1:35" s="215" customFormat="1">
      <c r="A39" s="54" t="s">
        <v>7</v>
      </c>
      <c r="B39" s="49">
        <v>14282</v>
      </c>
      <c r="C39" s="49">
        <v>8720</v>
      </c>
      <c r="D39" s="49">
        <v>236998</v>
      </c>
      <c r="E39" s="49">
        <v>38906</v>
      </c>
      <c r="F39" s="49">
        <f t="shared" si="18"/>
        <v>9071</v>
      </c>
      <c r="G39" s="49">
        <f t="shared" si="18"/>
        <v>44295</v>
      </c>
      <c r="H39" s="131">
        <f t="shared" si="19"/>
        <v>352272</v>
      </c>
      <c r="I39" s="108" t="s">
        <v>11</v>
      </c>
      <c r="M39" s="215" t="s">
        <v>235</v>
      </c>
      <c r="N39" s="215">
        <v>48.2</v>
      </c>
      <c r="O39" s="215">
        <v>51.8</v>
      </c>
      <c r="P39" s="215">
        <v>30.8</v>
      </c>
      <c r="Q39" s="215">
        <v>69.2</v>
      </c>
    </row>
    <row r="40" spans="1:35" s="215" customFormat="1">
      <c r="A40" s="47" t="s">
        <v>4</v>
      </c>
      <c r="B40" s="49" t="s">
        <v>32</v>
      </c>
      <c r="C40" s="49" t="s">
        <v>32</v>
      </c>
      <c r="D40" s="49" t="s">
        <v>32</v>
      </c>
      <c r="E40" s="49">
        <f>SUM(E41:E42)</f>
        <v>47361</v>
      </c>
      <c r="F40" s="49">
        <f>SUM(F41:F42)</f>
        <v>3273</v>
      </c>
      <c r="G40" s="49">
        <f>SUM(G41:G42)</f>
        <v>36613</v>
      </c>
      <c r="H40" s="131" t="s">
        <v>32</v>
      </c>
      <c r="I40" s="214" t="s">
        <v>6</v>
      </c>
      <c r="M40" s="215" t="s">
        <v>339</v>
      </c>
      <c r="N40" s="215">
        <v>41.4</v>
      </c>
      <c r="O40" s="215">
        <v>58.6</v>
      </c>
      <c r="P40" s="215">
        <v>27</v>
      </c>
      <c r="Q40" s="215">
        <v>73</v>
      </c>
    </row>
    <row r="41" spans="1:35" s="215" customFormat="1">
      <c r="A41" s="53" t="s">
        <v>5</v>
      </c>
      <c r="B41" s="204" t="s">
        <v>32</v>
      </c>
      <c r="C41" s="204" t="s">
        <v>32</v>
      </c>
      <c r="D41" s="204" t="s">
        <v>32</v>
      </c>
      <c r="E41" s="204">
        <v>13312</v>
      </c>
      <c r="F41" s="204">
        <v>225</v>
      </c>
      <c r="G41" s="204">
        <v>7243</v>
      </c>
      <c r="H41" s="216" t="s">
        <v>32</v>
      </c>
      <c r="I41" s="108" t="s">
        <v>10</v>
      </c>
    </row>
    <row r="42" spans="1:35" s="215" customFormat="1">
      <c r="A42" s="54" t="s">
        <v>7</v>
      </c>
      <c r="B42" s="204" t="s">
        <v>32</v>
      </c>
      <c r="C42" s="204" t="s">
        <v>32</v>
      </c>
      <c r="D42" s="204" t="s">
        <v>32</v>
      </c>
      <c r="E42" s="204">
        <v>34049</v>
      </c>
      <c r="F42" s="204">
        <v>3048</v>
      </c>
      <c r="G42" s="203">
        <v>29370</v>
      </c>
      <c r="H42" s="216" t="s">
        <v>32</v>
      </c>
      <c r="I42" s="108" t="s">
        <v>11</v>
      </c>
    </row>
    <row r="43" spans="1:35" s="215" customFormat="1">
      <c r="A43" s="47" t="s">
        <v>8</v>
      </c>
      <c r="B43" s="49" t="s">
        <v>32</v>
      </c>
      <c r="C43" s="49" t="s">
        <v>32</v>
      </c>
      <c r="D43" s="49" t="s">
        <v>32</v>
      </c>
      <c r="E43" s="49">
        <f>SUM(E44:E45)</f>
        <v>9024</v>
      </c>
      <c r="F43" s="49">
        <f>SUM(F44:F45)</f>
        <v>9511</v>
      </c>
      <c r="G43" s="49">
        <f>SUM(G44:G45)</f>
        <v>25179</v>
      </c>
      <c r="H43" s="131" t="s">
        <v>32</v>
      </c>
      <c r="I43" s="214" t="s">
        <v>9</v>
      </c>
    </row>
    <row r="44" spans="1:35" s="215" customFormat="1">
      <c r="A44" s="53" t="s">
        <v>5</v>
      </c>
      <c r="B44" s="204" t="s">
        <v>32</v>
      </c>
      <c r="C44" s="204" t="s">
        <v>32</v>
      </c>
      <c r="D44" s="204" t="s">
        <v>32</v>
      </c>
      <c r="E44" s="204">
        <v>4167</v>
      </c>
      <c r="F44" s="204">
        <v>3488</v>
      </c>
      <c r="G44" s="203">
        <v>10254</v>
      </c>
      <c r="H44" s="216" t="s">
        <v>32</v>
      </c>
      <c r="I44" s="108" t="s">
        <v>10</v>
      </c>
    </row>
    <row r="45" spans="1:35" s="215" customFormat="1">
      <c r="A45" s="54" t="s">
        <v>7</v>
      </c>
      <c r="B45" s="56" t="s">
        <v>32</v>
      </c>
      <c r="C45" s="56" t="s">
        <v>32</v>
      </c>
      <c r="D45" s="56" t="s">
        <v>32</v>
      </c>
      <c r="E45" s="56">
        <v>4857</v>
      </c>
      <c r="F45" s="56">
        <v>6023</v>
      </c>
      <c r="G45" s="56">
        <v>14925</v>
      </c>
      <c r="H45" s="56" t="s">
        <v>32</v>
      </c>
      <c r="I45" s="108" t="s">
        <v>11</v>
      </c>
      <c r="K45" s="339">
        <f>B47/'T14'!B47</f>
        <v>0.28654758666545771</v>
      </c>
      <c r="L45" s="339">
        <f>C47/'T14'!C47</f>
        <v>0.76924458009785002</v>
      </c>
      <c r="M45" s="339">
        <f>D47/'T14'!D47</f>
        <v>0.87731914994493732</v>
      </c>
      <c r="N45" s="339">
        <f>E47/'T14'!E47</f>
        <v>0.87939315747749991</v>
      </c>
      <c r="O45" s="339">
        <f>F47/'T14'!F47</f>
        <v>0.56623737045227873</v>
      </c>
      <c r="P45" s="339">
        <f>G47/'T14'!G47</f>
        <v>0.79869377555656518</v>
      </c>
    </row>
    <row r="46" spans="1:35" s="215" customFormat="1" ht="15.75">
      <c r="A46" s="156" t="s">
        <v>380</v>
      </c>
      <c r="B46" s="157"/>
      <c r="C46" s="158"/>
      <c r="D46" s="158"/>
      <c r="E46" s="158"/>
      <c r="F46" s="157"/>
      <c r="G46" s="157"/>
      <c r="H46" s="157"/>
      <c r="I46" s="159" t="s">
        <v>381</v>
      </c>
      <c r="K46" s="339">
        <f t="shared" ref="K46:P46" si="20">B47/$H47</f>
        <v>3.2517062797955895E-2</v>
      </c>
      <c r="L46" s="339">
        <f t="shared" si="20"/>
        <v>2.9389168981719657E-2</v>
      </c>
      <c r="M46" s="339">
        <f t="shared" si="20"/>
        <v>0.69810165654902767</v>
      </c>
      <c r="N46" s="339">
        <f t="shared" si="20"/>
        <v>9.7016153925300955E-2</v>
      </c>
      <c r="O46" s="339">
        <f t="shared" si="20"/>
        <v>2.2392564392770174E-2</v>
      </c>
      <c r="P46" s="339">
        <f t="shared" si="20"/>
        <v>0.12058339335322564</v>
      </c>
      <c r="AI46" s="217" t="s">
        <v>36</v>
      </c>
    </row>
    <row r="47" spans="1:35" s="215" customFormat="1">
      <c r="A47" s="47" t="s">
        <v>38</v>
      </c>
      <c r="B47" s="49">
        <f>SUM(B48:B49)</f>
        <v>18962</v>
      </c>
      <c r="C47" s="49">
        <f>SUM(C48:C49)</f>
        <v>17138</v>
      </c>
      <c r="D47" s="49">
        <f>SUM(D48:D49)</f>
        <v>407091</v>
      </c>
      <c r="E47" s="49">
        <f>SUM(E48:E49)</f>
        <v>56574</v>
      </c>
      <c r="F47" s="49">
        <f>SUM(F50,F53)</f>
        <v>13058</v>
      </c>
      <c r="G47" s="49">
        <f>SUM(G50,G53)</f>
        <v>70317</v>
      </c>
      <c r="H47" s="131">
        <f>SUM(B47:G47)</f>
        <v>583140</v>
      </c>
      <c r="I47" s="214" t="s">
        <v>0</v>
      </c>
      <c r="J47" s="215" t="s">
        <v>407</v>
      </c>
      <c r="K47" s="215">
        <v>-2.1</v>
      </c>
      <c r="L47" s="215">
        <v>3.9</v>
      </c>
      <c r="M47" s="215">
        <v>-2.5</v>
      </c>
      <c r="N47" s="215">
        <v>0.12</v>
      </c>
      <c r="O47" s="215">
        <v>0.9</v>
      </c>
      <c r="P47" s="215">
        <v>4.2</v>
      </c>
      <c r="AH47" s="370" t="s">
        <v>470</v>
      </c>
      <c r="AI47" s="488">
        <f>B48/B47</f>
        <v>0.31309988397848326</v>
      </c>
    </row>
    <row r="48" spans="1:35" s="215" customFormat="1">
      <c r="A48" s="53" t="s">
        <v>5</v>
      </c>
      <c r="B48" s="49">
        <v>5937</v>
      </c>
      <c r="C48" s="49">
        <v>5992</v>
      </c>
      <c r="D48" s="49">
        <v>187413</v>
      </c>
      <c r="E48" s="49">
        <v>18420</v>
      </c>
      <c r="F48" s="49">
        <f t="shared" ref="F48:G49" si="21">SUM(F51,F54)</f>
        <v>3931</v>
      </c>
      <c r="G48" s="49">
        <f t="shared" si="21"/>
        <v>17708</v>
      </c>
      <c r="H48" s="131">
        <f>SUM(B48:G48)</f>
        <v>239401</v>
      </c>
      <c r="I48" s="108" t="s">
        <v>10</v>
      </c>
      <c r="J48" s="235"/>
      <c r="AH48" s="217" t="s">
        <v>471</v>
      </c>
      <c r="AI48" s="339">
        <f>B49/B47</f>
        <v>0.68690011602151668</v>
      </c>
    </row>
    <row r="49" spans="1:9" s="215" customFormat="1">
      <c r="A49" s="54" t="s">
        <v>7</v>
      </c>
      <c r="B49" s="49">
        <v>13025</v>
      </c>
      <c r="C49" s="49">
        <v>11146</v>
      </c>
      <c r="D49" s="49">
        <v>219678</v>
      </c>
      <c r="E49" s="49">
        <v>38154</v>
      </c>
      <c r="F49" s="49">
        <f t="shared" si="21"/>
        <v>9127</v>
      </c>
      <c r="G49" s="49">
        <f t="shared" si="21"/>
        <v>52609</v>
      </c>
      <c r="H49" s="131">
        <f t="shared" ref="H49" si="22">SUM(B49:G49)</f>
        <v>343739</v>
      </c>
      <c r="I49" s="108" t="s">
        <v>11</v>
      </c>
    </row>
    <row r="50" spans="1:9" s="215" customFormat="1">
      <c r="A50" s="47" t="s">
        <v>4</v>
      </c>
      <c r="B50" s="49" t="s">
        <v>32</v>
      </c>
      <c r="C50" s="49" t="s">
        <v>32</v>
      </c>
      <c r="D50" s="49" t="s">
        <v>32</v>
      </c>
      <c r="E50" s="49">
        <f>SUM(E51:E52)</f>
        <v>47915</v>
      </c>
      <c r="F50" s="49">
        <f>SUM(F51:F52)</f>
        <v>3271</v>
      </c>
      <c r="G50" s="49">
        <f>SUM(G51:G52)</f>
        <v>46247</v>
      </c>
      <c r="H50" s="131" t="s">
        <v>32</v>
      </c>
      <c r="I50" s="214" t="s">
        <v>6</v>
      </c>
    </row>
    <row r="51" spans="1:9" s="215" customFormat="1">
      <c r="A51" s="53" t="s">
        <v>5</v>
      </c>
      <c r="B51" s="204" t="s">
        <v>32</v>
      </c>
      <c r="C51" s="204" t="s">
        <v>32</v>
      </c>
      <c r="D51" s="204" t="s">
        <v>32</v>
      </c>
      <c r="E51" s="204">
        <v>13364</v>
      </c>
      <c r="F51" s="204">
        <v>213</v>
      </c>
      <c r="G51" s="204">
        <v>7703</v>
      </c>
      <c r="H51" s="216" t="s">
        <v>32</v>
      </c>
      <c r="I51" s="108" t="s">
        <v>10</v>
      </c>
    </row>
    <row r="52" spans="1:9" s="215" customFormat="1" ht="16.5" customHeight="1">
      <c r="A52" s="54" t="s">
        <v>7</v>
      </c>
      <c r="B52" s="204" t="s">
        <v>32</v>
      </c>
      <c r="C52" s="204" t="s">
        <v>32</v>
      </c>
      <c r="D52" s="204" t="s">
        <v>32</v>
      </c>
      <c r="E52" s="204">
        <v>34551</v>
      </c>
      <c r="F52" s="204">
        <v>3058</v>
      </c>
      <c r="G52" s="203">
        <v>38544</v>
      </c>
      <c r="H52" s="216" t="s">
        <v>32</v>
      </c>
      <c r="I52" s="108" t="s">
        <v>11</v>
      </c>
    </row>
    <row r="53" spans="1:9" s="215" customFormat="1">
      <c r="A53" s="47" t="s">
        <v>8</v>
      </c>
      <c r="B53" s="49" t="s">
        <v>32</v>
      </c>
      <c r="C53" s="49" t="s">
        <v>32</v>
      </c>
      <c r="D53" s="49" t="s">
        <v>32</v>
      </c>
      <c r="E53" s="49">
        <f>SUM(E54:E55)</f>
        <v>8659</v>
      </c>
      <c r="F53" s="49">
        <f>SUM(F54:F55)</f>
        <v>9787</v>
      </c>
      <c r="G53" s="49">
        <f>SUM(G54:G55)</f>
        <v>24070</v>
      </c>
      <c r="H53" s="131" t="s">
        <v>32</v>
      </c>
      <c r="I53" s="214" t="s">
        <v>9</v>
      </c>
    </row>
    <row r="54" spans="1:9" s="215" customFormat="1">
      <c r="A54" s="53" t="s">
        <v>5</v>
      </c>
      <c r="B54" s="204" t="s">
        <v>32</v>
      </c>
      <c r="C54" s="204" t="s">
        <v>32</v>
      </c>
      <c r="D54" s="204" t="s">
        <v>32</v>
      </c>
      <c r="E54" s="204">
        <v>5056</v>
      </c>
      <c r="F54" s="204">
        <v>3718</v>
      </c>
      <c r="G54" s="203">
        <v>10005</v>
      </c>
      <c r="H54" s="216" t="s">
        <v>32</v>
      </c>
      <c r="I54" s="108" t="s">
        <v>10</v>
      </c>
    </row>
    <row r="55" spans="1:9" s="215" customFormat="1">
      <c r="A55" s="54" t="s">
        <v>7</v>
      </c>
      <c r="B55" s="56" t="s">
        <v>32</v>
      </c>
      <c r="C55" s="56" t="s">
        <v>32</v>
      </c>
      <c r="D55" s="56" t="s">
        <v>32</v>
      </c>
      <c r="E55" s="56">
        <v>3603</v>
      </c>
      <c r="F55" s="56">
        <v>6069</v>
      </c>
      <c r="G55" s="56">
        <v>14065</v>
      </c>
      <c r="H55" s="56" t="s">
        <v>32</v>
      </c>
      <c r="I55" s="108" t="s">
        <v>11</v>
      </c>
    </row>
    <row r="56" spans="1:9" s="215" customFormat="1" ht="15.75">
      <c r="A56" s="156" t="s">
        <v>466</v>
      </c>
      <c r="B56" s="157"/>
      <c r="C56" s="158"/>
      <c r="D56" s="158"/>
      <c r="E56" s="158"/>
      <c r="F56" s="157"/>
      <c r="G56" s="157"/>
      <c r="H56" s="157"/>
      <c r="I56" s="159" t="s">
        <v>467</v>
      </c>
    </row>
    <row r="57" spans="1:9" s="218" customFormat="1">
      <c r="A57" s="47" t="s">
        <v>38</v>
      </c>
      <c r="B57" s="319">
        <f>'T14'!B57*'T14'!AF57</f>
        <v>27266.722156738295</v>
      </c>
      <c r="C57" s="319">
        <v>17138</v>
      </c>
      <c r="D57" s="319">
        <f>SUM(D58:D59)</f>
        <v>413926</v>
      </c>
      <c r="E57" s="49">
        <f>SUM(E60,E63)</f>
        <v>56717</v>
      </c>
      <c r="F57" s="49">
        <f>SUM(F60,F63)</f>
        <v>13673</v>
      </c>
      <c r="G57" s="49">
        <f>SUM(G60,G63)</f>
        <v>65001</v>
      </c>
      <c r="H57" s="131">
        <f>SUM(B57:G57)</f>
        <v>593721.72215673828</v>
      </c>
      <c r="I57" s="214" t="s">
        <v>0</v>
      </c>
    </row>
    <row r="58" spans="1:9" s="219" customFormat="1">
      <c r="A58" s="53" t="s">
        <v>5</v>
      </c>
      <c r="B58" s="319">
        <f>B57*AI47</f>
        <v>8537.2075437482981</v>
      </c>
      <c r="C58" s="319">
        <v>5992</v>
      </c>
      <c r="D58" s="319">
        <v>193941</v>
      </c>
      <c r="E58" s="49">
        <f t="shared" ref="E58" si="23">SUM(E61,E64)</f>
        <v>18339</v>
      </c>
      <c r="F58" s="49">
        <f t="shared" ref="F58:G58" si="24">SUM(F61,F64)</f>
        <v>4275</v>
      </c>
      <c r="G58" s="49">
        <f t="shared" si="24"/>
        <v>17788</v>
      </c>
      <c r="H58" s="131">
        <f>SUM(B58:G58)</f>
        <v>248872.20754374829</v>
      </c>
      <c r="I58" s="108" t="s">
        <v>10</v>
      </c>
    </row>
    <row r="59" spans="1:9">
      <c r="A59" s="54" t="s">
        <v>7</v>
      </c>
      <c r="B59" s="319">
        <f>B57*AI48</f>
        <v>18729.514612989995</v>
      </c>
      <c r="C59" s="319">
        <v>11146</v>
      </c>
      <c r="D59" s="319">
        <v>219985</v>
      </c>
      <c r="E59" s="49">
        <f t="shared" ref="E59" si="25">SUM(E62,E65)</f>
        <v>38378</v>
      </c>
      <c r="F59" s="49">
        <f t="shared" ref="F59:G59" si="26">SUM(F62,F65)</f>
        <v>9398</v>
      </c>
      <c r="G59" s="49">
        <f t="shared" si="26"/>
        <v>47213</v>
      </c>
      <c r="H59" s="131">
        <f t="shared" ref="H59" si="27">SUM(B59:G59)</f>
        <v>344849.51461298997</v>
      </c>
      <c r="I59" s="108" t="s">
        <v>11</v>
      </c>
    </row>
    <row r="60" spans="1:9">
      <c r="A60" s="47" t="s">
        <v>4</v>
      </c>
      <c r="B60" s="49" t="s">
        <v>32</v>
      </c>
      <c r="C60" s="49" t="s">
        <v>32</v>
      </c>
      <c r="D60" s="49" t="s">
        <v>32</v>
      </c>
      <c r="E60" s="49">
        <f>SUM(E61:E62)</f>
        <v>47729</v>
      </c>
      <c r="F60" s="49">
        <f>SUM(F61:F62)</f>
        <v>3342</v>
      </c>
      <c r="G60" s="49">
        <f>SUM(G61:G62)</f>
        <v>41540</v>
      </c>
      <c r="H60" s="131" t="s">
        <v>32</v>
      </c>
      <c r="I60" s="214" t="s">
        <v>6</v>
      </c>
    </row>
    <row r="61" spans="1:9">
      <c r="A61" s="53" t="s">
        <v>5</v>
      </c>
      <c r="B61" s="204" t="s">
        <v>32</v>
      </c>
      <c r="C61" s="204" t="s">
        <v>32</v>
      </c>
      <c r="D61" s="204" t="s">
        <v>32</v>
      </c>
      <c r="E61" s="204">
        <v>13155</v>
      </c>
      <c r="F61" s="204">
        <v>216</v>
      </c>
      <c r="G61" s="204">
        <f>7824+67</f>
        <v>7891</v>
      </c>
      <c r="H61" s="216" t="s">
        <v>32</v>
      </c>
      <c r="I61" s="108" t="s">
        <v>10</v>
      </c>
    </row>
    <row r="62" spans="1:9">
      <c r="A62" s="54" t="s">
        <v>7</v>
      </c>
      <c r="B62" s="204" t="s">
        <v>32</v>
      </c>
      <c r="C62" s="204" t="s">
        <v>32</v>
      </c>
      <c r="D62" s="204" t="s">
        <v>32</v>
      </c>
      <c r="E62" s="204">
        <v>34574</v>
      </c>
      <c r="F62" s="204">
        <v>3126</v>
      </c>
      <c r="G62" s="203">
        <f>33488+161</f>
        <v>33649</v>
      </c>
      <c r="H62" s="216" t="s">
        <v>32</v>
      </c>
      <c r="I62" s="108" t="s">
        <v>11</v>
      </c>
    </row>
    <row r="63" spans="1:9">
      <c r="A63" s="47" t="s">
        <v>8</v>
      </c>
      <c r="B63" s="49" t="s">
        <v>32</v>
      </c>
      <c r="C63" s="49" t="s">
        <v>32</v>
      </c>
      <c r="D63" s="49" t="s">
        <v>32</v>
      </c>
      <c r="E63" s="49">
        <f>SUM(E64:E65)</f>
        <v>8988</v>
      </c>
      <c r="F63" s="49">
        <f>SUM(F64:F65)</f>
        <v>10331</v>
      </c>
      <c r="G63" s="49">
        <f>SUM(G64:G65)</f>
        <v>23461</v>
      </c>
      <c r="H63" s="131" t="s">
        <v>32</v>
      </c>
      <c r="I63" s="214" t="s">
        <v>9</v>
      </c>
    </row>
    <row r="64" spans="1:9">
      <c r="A64" s="53" t="s">
        <v>5</v>
      </c>
      <c r="B64" s="204" t="s">
        <v>32</v>
      </c>
      <c r="C64" s="204" t="s">
        <v>32</v>
      </c>
      <c r="D64" s="204" t="s">
        <v>32</v>
      </c>
      <c r="E64" s="204">
        <v>5184</v>
      </c>
      <c r="F64" s="204">
        <v>4059</v>
      </c>
      <c r="G64" s="203">
        <f>9644+253</f>
        <v>9897</v>
      </c>
      <c r="H64" s="216" t="s">
        <v>32</v>
      </c>
      <c r="I64" s="108" t="s">
        <v>10</v>
      </c>
    </row>
    <row r="65" spans="1:9" ht="15.75" thickBot="1">
      <c r="A65" s="57" t="s">
        <v>7</v>
      </c>
      <c r="B65" s="58" t="s">
        <v>32</v>
      </c>
      <c r="C65" s="58" t="s">
        <v>32</v>
      </c>
      <c r="D65" s="58" t="s">
        <v>32</v>
      </c>
      <c r="E65" s="58">
        <v>3804</v>
      </c>
      <c r="F65" s="58">
        <v>6272</v>
      </c>
      <c r="G65" s="58">
        <f>13439+125</f>
        <v>13564</v>
      </c>
      <c r="H65" s="58" t="s">
        <v>32</v>
      </c>
      <c r="I65" s="109" t="s">
        <v>11</v>
      </c>
    </row>
    <row r="66" spans="1:9" ht="18.75" thickTop="1">
      <c r="A66" s="467" t="s">
        <v>473</v>
      </c>
    </row>
    <row r="67" spans="1:9" ht="18">
      <c r="A67" s="467" t="s">
        <v>479</v>
      </c>
    </row>
    <row r="68" spans="1:9" ht="18">
      <c r="A68" s="467" t="s">
        <v>481</v>
      </c>
    </row>
    <row r="72" spans="1:9" ht="15.75">
      <c r="B72" s="162"/>
      <c r="C72" s="162"/>
      <c r="D72" s="162"/>
      <c r="E72" s="162"/>
      <c r="F72" s="162"/>
      <c r="G72" s="162"/>
      <c r="H72" s="162"/>
      <c r="I72" s="162"/>
    </row>
    <row r="73" spans="1:9" s="218" customFormat="1" ht="30" customHeight="1">
      <c r="A73" s="200"/>
      <c r="B73" s="200"/>
      <c r="C73" s="200"/>
      <c r="D73" s="200"/>
      <c r="E73" s="200"/>
      <c r="F73" s="200"/>
      <c r="G73" s="200"/>
      <c r="H73" s="200"/>
      <c r="I73" s="200"/>
    </row>
    <row r="74" spans="1:9" s="219" customFormat="1" ht="30" customHeight="1">
      <c r="A74" s="201"/>
      <c r="B74" s="201"/>
      <c r="C74" s="201"/>
      <c r="D74" s="201"/>
      <c r="E74" s="201"/>
      <c r="F74" s="201"/>
      <c r="G74" s="201"/>
      <c r="H74" s="201"/>
      <c r="I74" s="201"/>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8" orientation="portrait" r:id="rId1"/>
  <rowBreaks count="2" manualBreakCount="2">
    <brk id="114" max="8" man="1"/>
    <brk id="126" max="8" man="1"/>
  </rowBreaks>
  <colBreaks count="1" manualBreakCount="1">
    <brk id="9" max="11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showGridLines="0" rightToLeft="1" view="pageBreakPreview" zoomScaleNormal="100" zoomScaleSheetLayoutView="100" workbookViewId="0">
      <selection activeCell="S50" sqref="S50"/>
    </sheetView>
  </sheetViews>
  <sheetFormatPr defaultColWidth="9.140625" defaultRowHeight="15"/>
  <cols>
    <col min="1" max="1" width="13.7109375" style="2" customWidth="1"/>
    <col min="2" max="7" width="9.7109375" style="2" customWidth="1"/>
    <col min="8" max="8" width="12.7109375" style="2" customWidth="1"/>
    <col min="9" max="9" width="13.7109375" style="2" customWidth="1"/>
    <col min="10" max="10" width="5.85546875" style="2" customWidth="1"/>
    <col min="11" max="16384" width="9.140625" style="2"/>
  </cols>
  <sheetData>
    <row r="1" spans="1:24" s="218" customFormat="1" ht="17.25">
      <c r="A1" s="200" t="s">
        <v>199</v>
      </c>
      <c r="B1" s="200"/>
      <c r="C1" s="200"/>
      <c r="D1" s="200"/>
      <c r="E1" s="200"/>
      <c r="F1" s="200"/>
      <c r="G1" s="200"/>
      <c r="H1" s="200"/>
      <c r="I1" s="200"/>
      <c r="K1" s="197"/>
      <c r="L1" s="197"/>
    </row>
    <row r="2" spans="1:24" s="219" customFormat="1" ht="15.75">
      <c r="A2" s="201" t="s">
        <v>200</v>
      </c>
      <c r="B2" s="201"/>
      <c r="C2" s="201"/>
      <c r="D2" s="201"/>
      <c r="E2" s="201"/>
      <c r="F2" s="201"/>
      <c r="G2" s="201"/>
      <c r="H2" s="201"/>
      <c r="I2" s="201"/>
      <c r="M2" s="220"/>
    </row>
    <row r="3" spans="1:24" ht="15" customHeight="1">
      <c r="A3" s="10" t="s">
        <v>34</v>
      </c>
      <c r="B3" s="9"/>
      <c r="C3" s="4"/>
      <c r="D3" s="4"/>
      <c r="E3" s="8"/>
      <c r="F3" s="5"/>
      <c r="G3" s="5"/>
      <c r="H3" s="5"/>
      <c r="I3" s="11" t="s">
        <v>35</v>
      </c>
    </row>
    <row r="4" spans="1:24" ht="24" customHeight="1">
      <c r="A4" s="496" t="s">
        <v>14</v>
      </c>
      <c r="B4" s="187" t="s">
        <v>44</v>
      </c>
      <c r="C4" s="187" t="s">
        <v>43</v>
      </c>
      <c r="D4" s="187" t="s">
        <v>42</v>
      </c>
      <c r="E4" s="187" t="s">
        <v>41</v>
      </c>
      <c r="F4" s="187" t="s">
        <v>40</v>
      </c>
      <c r="G4" s="187" t="s">
        <v>39</v>
      </c>
      <c r="H4" s="497" t="s">
        <v>275</v>
      </c>
      <c r="I4" s="495" t="s">
        <v>15</v>
      </c>
    </row>
    <row r="5" spans="1:24" ht="24" customHeight="1">
      <c r="A5" s="496"/>
      <c r="B5" s="188" t="s">
        <v>36</v>
      </c>
      <c r="C5" s="188" t="s">
        <v>16</v>
      </c>
      <c r="D5" s="188" t="s">
        <v>37</v>
      </c>
      <c r="E5" s="188" t="s">
        <v>17</v>
      </c>
      <c r="F5" s="188" t="s">
        <v>18</v>
      </c>
      <c r="G5" s="188" t="s">
        <v>19</v>
      </c>
      <c r="H5" s="497"/>
      <c r="I5" s="495"/>
      <c r="T5" s="16"/>
      <c r="U5" s="16"/>
      <c r="V5" s="16"/>
    </row>
    <row r="6" spans="1:24" ht="15.75">
      <c r="A6" s="12" t="s">
        <v>235</v>
      </c>
      <c r="B6" s="94"/>
      <c r="C6" s="95"/>
      <c r="D6" s="95"/>
      <c r="E6" s="95"/>
      <c r="F6" s="94"/>
      <c r="G6" s="94"/>
      <c r="H6" s="94"/>
      <c r="I6" s="14" t="s">
        <v>234</v>
      </c>
      <c r="Q6" s="25"/>
      <c r="R6" s="19"/>
      <c r="S6" s="25"/>
      <c r="T6" s="19"/>
      <c r="U6" s="25"/>
      <c r="V6" s="25"/>
      <c r="W6" s="25"/>
      <c r="X6" s="25"/>
    </row>
    <row r="7" spans="1:24" s="16" customFormat="1">
      <c r="A7" s="47" t="s">
        <v>38</v>
      </c>
      <c r="B7" s="49" t="s">
        <v>32</v>
      </c>
      <c r="C7" s="49">
        <f t="shared" ref="C7:G7" si="0">SUM(C8:C9)</f>
        <v>4423</v>
      </c>
      <c r="D7" s="49">
        <f t="shared" si="0"/>
        <v>64635</v>
      </c>
      <c r="E7" s="49">
        <f t="shared" si="0"/>
        <v>6314</v>
      </c>
      <c r="F7" s="49">
        <f t="shared" si="0"/>
        <v>7670</v>
      </c>
      <c r="G7" s="49">
        <f t="shared" si="0"/>
        <v>12974</v>
      </c>
      <c r="H7" s="319">
        <f>SUM(B7:G7)</f>
        <v>96016</v>
      </c>
      <c r="I7" s="214" t="s">
        <v>0</v>
      </c>
      <c r="Q7" s="221"/>
      <c r="R7" s="21"/>
      <c r="S7" s="221"/>
      <c r="T7" s="21"/>
      <c r="U7" s="221"/>
      <c r="V7" s="221"/>
      <c r="W7" s="221"/>
      <c r="X7" s="221"/>
    </row>
    <row r="8" spans="1:24" s="16" customFormat="1">
      <c r="A8" s="53" t="s">
        <v>5</v>
      </c>
      <c r="B8" s="49" t="s">
        <v>32</v>
      </c>
      <c r="C8" s="49">
        <v>865</v>
      </c>
      <c r="D8" s="49">
        <v>33054</v>
      </c>
      <c r="E8" s="49">
        <f t="shared" ref="E8:G8" si="1">SUM(E11,E14)</f>
        <v>1285</v>
      </c>
      <c r="F8" s="49">
        <f t="shared" si="1"/>
        <v>2734</v>
      </c>
      <c r="G8" s="49">
        <f t="shared" si="1"/>
        <v>4846</v>
      </c>
      <c r="H8" s="319">
        <f t="shared" ref="H8:H9" si="2">SUM(B8:G8)</f>
        <v>42784</v>
      </c>
      <c r="I8" s="108" t="s">
        <v>10</v>
      </c>
      <c r="Q8" s="221"/>
      <c r="R8" s="21"/>
      <c r="S8" s="221"/>
      <c r="T8" s="21"/>
      <c r="U8" s="221"/>
      <c r="V8" s="221"/>
      <c r="W8" s="38"/>
      <c r="X8" s="221"/>
    </row>
    <row r="9" spans="1:24" s="16" customFormat="1">
      <c r="A9" s="54" t="s">
        <v>7</v>
      </c>
      <c r="B9" s="49" t="s">
        <v>32</v>
      </c>
      <c r="C9" s="49">
        <v>3558</v>
      </c>
      <c r="D9" s="49">
        <v>31581</v>
      </c>
      <c r="E9" s="49">
        <f t="shared" ref="E9:G9" si="3">SUM(E12,E15)</f>
        <v>5029</v>
      </c>
      <c r="F9" s="49">
        <f t="shared" si="3"/>
        <v>4936</v>
      </c>
      <c r="G9" s="49">
        <f t="shared" si="3"/>
        <v>8128</v>
      </c>
      <c r="H9" s="319">
        <f t="shared" si="2"/>
        <v>53232</v>
      </c>
      <c r="I9" s="108" t="s">
        <v>11</v>
      </c>
      <c r="Q9" s="38"/>
      <c r="R9" s="38"/>
      <c r="S9" s="38"/>
      <c r="T9" s="38"/>
      <c r="U9" s="38"/>
      <c r="V9" s="38"/>
      <c r="W9" s="38"/>
      <c r="X9" s="38"/>
    </row>
    <row r="10" spans="1:24" s="16" customFormat="1">
      <c r="A10" s="47" t="s">
        <v>4</v>
      </c>
      <c r="B10" s="49" t="s">
        <v>32</v>
      </c>
      <c r="C10" s="131" t="s">
        <v>32</v>
      </c>
      <c r="D10" s="49" t="s">
        <v>32</v>
      </c>
      <c r="E10" s="49">
        <f t="shared" ref="E10" si="4">SUM(E11:E12)</f>
        <v>1616</v>
      </c>
      <c r="F10" s="49">
        <f t="shared" ref="F10:G10" si="5">SUM(F11:F12)</f>
        <v>17</v>
      </c>
      <c r="G10" s="49">
        <f t="shared" si="5"/>
        <v>5962</v>
      </c>
      <c r="H10" s="49" t="s">
        <v>32</v>
      </c>
      <c r="I10" s="214" t="s">
        <v>6</v>
      </c>
    </row>
    <row r="11" spans="1:24" s="16" customFormat="1">
      <c r="A11" s="53" t="s">
        <v>5</v>
      </c>
      <c r="B11" s="204" t="s">
        <v>32</v>
      </c>
      <c r="C11" s="216" t="s">
        <v>32</v>
      </c>
      <c r="D11" s="204" t="s">
        <v>32</v>
      </c>
      <c r="E11" s="204">
        <v>32</v>
      </c>
      <c r="F11" s="204">
        <v>3</v>
      </c>
      <c r="G11" s="204">
        <v>2773</v>
      </c>
      <c r="H11" s="49" t="s">
        <v>32</v>
      </c>
      <c r="I11" s="108" t="s">
        <v>10</v>
      </c>
    </row>
    <row r="12" spans="1:24" s="16" customFormat="1">
      <c r="A12" s="54" t="s">
        <v>7</v>
      </c>
      <c r="B12" s="204" t="s">
        <v>32</v>
      </c>
      <c r="C12" s="216" t="s">
        <v>32</v>
      </c>
      <c r="D12" s="204" t="s">
        <v>32</v>
      </c>
      <c r="E12" s="204">
        <v>1584</v>
      </c>
      <c r="F12" s="203">
        <v>14</v>
      </c>
      <c r="G12" s="203">
        <v>3189</v>
      </c>
      <c r="H12" s="49" t="s">
        <v>32</v>
      </c>
      <c r="I12" s="108" t="s">
        <v>11</v>
      </c>
    </row>
    <row r="13" spans="1:24" s="16" customFormat="1">
      <c r="A13" s="47" t="s">
        <v>8</v>
      </c>
      <c r="B13" s="49" t="s">
        <v>32</v>
      </c>
      <c r="C13" s="131" t="s">
        <v>32</v>
      </c>
      <c r="D13" s="49" t="s">
        <v>32</v>
      </c>
      <c r="E13" s="49">
        <f t="shared" ref="E13:G13" si="6">SUM(E14:E15)</f>
        <v>4698</v>
      </c>
      <c r="F13" s="49">
        <f t="shared" si="6"/>
        <v>7653</v>
      </c>
      <c r="G13" s="49">
        <f t="shared" si="6"/>
        <v>7012</v>
      </c>
      <c r="H13" s="49" t="s">
        <v>32</v>
      </c>
      <c r="I13" s="214" t="s">
        <v>9</v>
      </c>
    </row>
    <row r="14" spans="1:24" s="16" customFormat="1">
      <c r="A14" s="53" t="s">
        <v>5</v>
      </c>
      <c r="B14" s="204" t="s">
        <v>32</v>
      </c>
      <c r="C14" s="216" t="s">
        <v>32</v>
      </c>
      <c r="D14" s="204" t="s">
        <v>32</v>
      </c>
      <c r="E14" s="204">
        <v>1253</v>
      </c>
      <c r="F14" s="203">
        <v>2731</v>
      </c>
      <c r="G14" s="203">
        <v>2073</v>
      </c>
      <c r="H14" s="49" t="s">
        <v>32</v>
      </c>
      <c r="I14" s="108" t="s">
        <v>10</v>
      </c>
    </row>
    <row r="15" spans="1:24" s="16" customFormat="1">
      <c r="A15" s="54" t="s">
        <v>7</v>
      </c>
      <c r="B15" s="56" t="s">
        <v>32</v>
      </c>
      <c r="C15" s="56" t="s">
        <v>32</v>
      </c>
      <c r="D15" s="56" t="s">
        <v>32</v>
      </c>
      <c r="E15" s="56">
        <v>3445</v>
      </c>
      <c r="F15" s="56">
        <v>4922</v>
      </c>
      <c r="G15" s="56">
        <v>4939</v>
      </c>
      <c r="H15" s="56" t="s">
        <v>32</v>
      </c>
      <c r="I15" s="108" t="s">
        <v>11</v>
      </c>
    </row>
    <row r="16" spans="1:24" ht="15.75">
      <c r="A16" s="12" t="s">
        <v>339</v>
      </c>
      <c r="B16" s="94"/>
      <c r="C16" s="95"/>
      <c r="D16" s="95"/>
      <c r="E16" s="95"/>
      <c r="F16" s="94"/>
      <c r="G16" s="94"/>
      <c r="H16" s="94"/>
      <c r="I16" s="14" t="s">
        <v>340</v>
      </c>
    </row>
    <row r="17" spans="1:9" s="16" customFormat="1">
      <c r="A17" s="47" t="s">
        <v>38</v>
      </c>
      <c r="B17" s="49" t="s">
        <v>32</v>
      </c>
      <c r="C17" s="49">
        <v>4657</v>
      </c>
      <c r="D17" s="49">
        <f>SUM(D18:D19)</f>
        <v>72295</v>
      </c>
      <c r="E17" s="49">
        <f>SUM(E18:E19)</f>
        <v>6825</v>
      </c>
      <c r="F17" s="49">
        <f>SUM(F23,F20)</f>
        <v>8247</v>
      </c>
      <c r="G17" s="49">
        <f>SUM(G23,G20)</f>
        <v>13588</v>
      </c>
      <c r="H17" s="319">
        <f>SUM(B17:G17)</f>
        <v>105612</v>
      </c>
      <c r="I17" s="214" t="s">
        <v>0</v>
      </c>
    </row>
    <row r="18" spans="1:9" s="16" customFormat="1">
      <c r="A18" s="53" t="s">
        <v>5</v>
      </c>
      <c r="B18" s="49" t="s">
        <v>32</v>
      </c>
      <c r="C18" s="49">
        <v>919</v>
      </c>
      <c r="D18" s="49">
        <v>42449</v>
      </c>
      <c r="E18" s="49">
        <f>SUM(E24,E21)</f>
        <v>1412</v>
      </c>
      <c r="F18" s="49">
        <f>SUM(F21,F24)</f>
        <v>2932</v>
      </c>
      <c r="G18" s="49">
        <f>SUM(G21,G24)</f>
        <v>4964</v>
      </c>
      <c r="H18" s="319">
        <f t="shared" ref="H18:H19" si="7">SUM(B18:G18)</f>
        <v>52676</v>
      </c>
      <c r="I18" s="108" t="s">
        <v>10</v>
      </c>
    </row>
    <row r="19" spans="1:9" s="16" customFormat="1">
      <c r="A19" s="54" t="s">
        <v>7</v>
      </c>
      <c r="B19" s="49" t="s">
        <v>32</v>
      </c>
      <c r="C19" s="49">
        <v>3738</v>
      </c>
      <c r="D19" s="49">
        <v>29846</v>
      </c>
      <c r="E19" s="49">
        <f>SUM(E25,E22)</f>
        <v>5413</v>
      </c>
      <c r="F19" s="49">
        <f>SUM(F22,F25)</f>
        <v>5315</v>
      </c>
      <c r="G19" s="49">
        <f>SUM(G22,G25)</f>
        <v>8624</v>
      </c>
      <c r="H19" s="319">
        <f t="shared" si="7"/>
        <v>52936</v>
      </c>
      <c r="I19" s="108" t="s">
        <v>11</v>
      </c>
    </row>
    <row r="20" spans="1:9" s="16" customFormat="1">
      <c r="A20" s="47" t="s">
        <v>4</v>
      </c>
      <c r="B20" s="49" t="s">
        <v>32</v>
      </c>
      <c r="C20" s="131" t="s">
        <v>32</v>
      </c>
      <c r="D20" s="49" t="s">
        <v>32</v>
      </c>
      <c r="E20" s="49">
        <f>SUM(E21:E22)</f>
        <v>1628</v>
      </c>
      <c r="F20" s="49">
        <f>SUM(F21:F22)</f>
        <v>17</v>
      </c>
      <c r="G20" s="49">
        <f>SUM(G21:G22)</f>
        <v>136</v>
      </c>
      <c r="H20" s="49" t="s">
        <v>32</v>
      </c>
      <c r="I20" s="214" t="s">
        <v>6</v>
      </c>
    </row>
    <row r="21" spans="1:9" s="16" customFormat="1">
      <c r="A21" s="53" t="s">
        <v>5</v>
      </c>
      <c r="B21" s="204" t="s">
        <v>32</v>
      </c>
      <c r="C21" s="216" t="s">
        <v>32</v>
      </c>
      <c r="D21" s="204" t="s">
        <v>32</v>
      </c>
      <c r="E21" s="204">
        <v>25</v>
      </c>
      <c r="F21" s="204">
        <v>3</v>
      </c>
      <c r="G21" s="204">
        <v>22</v>
      </c>
      <c r="H21" s="49" t="s">
        <v>32</v>
      </c>
      <c r="I21" s="108" t="s">
        <v>10</v>
      </c>
    </row>
    <row r="22" spans="1:9" s="16" customFormat="1">
      <c r="A22" s="54" t="s">
        <v>7</v>
      </c>
      <c r="B22" s="204" t="s">
        <v>32</v>
      </c>
      <c r="C22" s="216" t="s">
        <v>32</v>
      </c>
      <c r="D22" s="204" t="s">
        <v>32</v>
      </c>
      <c r="E22" s="204">
        <v>1603</v>
      </c>
      <c r="F22" s="203">
        <v>14</v>
      </c>
      <c r="G22" s="203">
        <v>114</v>
      </c>
      <c r="H22" s="49" t="s">
        <v>32</v>
      </c>
      <c r="I22" s="108" t="s">
        <v>11</v>
      </c>
    </row>
    <row r="23" spans="1:9" s="16" customFormat="1">
      <c r="A23" s="47" t="s">
        <v>8</v>
      </c>
      <c r="B23" s="49" t="s">
        <v>32</v>
      </c>
      <c r="C23" s="131" t="s">
        <v>32</v>
      </c>
      <c r="D23" s="49" t="s">
        <v>32</v>
      </c>
      <c r="E23" s="49">
        <f>SUM(E24:E25)</f>
        <v>5197</v>
      </c>
      <c r="F23" s="49">
        <f>SUM(F24:F25)</f>
        <v>8230</v>
      </c>
      <c r="G23" s="49">
        <f>SUM(G24:G25)</f>
        <v>13452</v>
      </c>
      <c r="H23" s="56" t="s">
        <v>32</v>
      </c>
      <c r="I23" s="214" t="s">
        <v>9</v>
      </c>
    </row>
    <row r="24" spans="1:9" s="16" customFormat="1">
      <c r="A24" s="53" t="s">
        <v>5</v>
      </c>
      <c r="B24" s="204" t="s">
        <v>32</v>
      </c>
      <c r="C24" s="216" t="s">
        <v>32</v>
      </c>
      <c r="D24" s="204" t="s">
        <v>32</v>
      </c>
      <c r="E24" s="204">
        <v>1387</v>
      </c>
      <c r="F24" s="203">
        <v>2929</v>
      </c>
      <c r="G24" s="203">
        <v>4942</v>
      </c>
      <c r="H24" s="56" t="s">
        <v>32</v>
      </c>
      <c r="I24" s="108" t="s">
        <v>10</v>
      </c>
    </row>
    <row r="25" spans="1:9" s="16" customFormat="1">
      <c r="A25" s="54" t="s">
        <v>7</v>
      </c>
      <c r="B25" s="204" t="s">
        <v>32</v>
      </c>
      <c r="C25" s="56" t="s">
        <v>32</v>
      </c>
      <c r="D25" s="56" t="s">
        <v>32</v>
      </c>
      <c r="E25" s="56">
        <v>3810</v>
      </c>
      <c r="F25" s="56">
        <v>5301</v>
      </c>
      <c r="G25" s="56">
        <v>8510</v>
      </c>
      <c r="H25" s="56" t="s">
        <v>32</v>
      </c>
      <c r="I25" s="108" t="s">
        <v>11</v>
      </c>
    </row>
    <row r="26" spans="1:9" s="16" customFormat="1" ht="15.75">
      <c r="A26" s="12" t="s">
        <v>346</v>
      </c>
      <c r="B26" s="94"/>
      <c r="C26" s="95"/>
      <c r="D26" s="95"/>
      <c r="E26" s="95"/>
      <c r="F26" s="94"/>
      <c r="G26" s="94"/>
      <c r="H26" s="94"/>
      <c r="I26" s="14" t="s">
        <v>347</v>
      </c>
    </row>
    <row r="27" spans="1:9" s="16" customFormat="1">
      <c r="A27" s="47" t="s">
        <v>38</v>
      </c>
      <c r="B27" s="49">
        <v>42345</v>
      </c>
      <c r="C27" s="131">
        <f>SUM(C28:C29)</f>
        <v>4913</v>
      </c>
      <c r="D27" s="49">
        <f>SUM(D28:D29)</f>
        <v>69610</v>
      </c>
      <c r="E27" s="49">
        <f>SUM(E30,E33)</f>
        <v>6985</v>
      </c>
      <c r="F27" s="49">
        <f>SUM(F28:F29)</f>
        <v>8720</v>
      </c>
      <c r="G27" s="49">
        <f>SUM(G28:G29)</f>
        <v>13662</v>
      </c>
      <c r="H27" s="131">
        <f>SUM(B27:G27)</f>
        <v>146235</v>
      </c>
      <c r="I27" s="214" t="s">
        <v>0</v>
      </c>
    </row>
    <row r="28" spans="1:9" s="16" customFormat="1">
      <c r="A28" s="53" t="s">
        <v>5</v>
      </c>
      <c r="B28" s="49" t="s">
        <v>33</v>
      </c>
      <c r="C28" s="131">
        <v>997</v>
      </c>
      <c r="D28" s="49">
        <v>39911</v>
      </c>
      <c r="E28" s="49">
        <f t="shared" ref="E28:E29" si="8">SUM(E31,E34)</f>
        <v>1435</v>
      </c>
      <c r="F28" s="49">
        <f>SUM(F31,F34)</f>
        <v>3076</v>
      </c>
      <c r="G28" s="49">
        <f>SUM(G31,G34)</f>
        <v>4853</v>
      </c>
      <c r="H28" s="49" t="s">
        <v>32</v>
      </c>
      <c r="I28" s="108" t="s">
        <v>10</v>
      </c>
    </row>
    <row r="29" spans="1:9" s="16" customFormat="1">
      <c r="A29" s="54" t="s">
        <v>7</v>
      </c>
      <c r="B29" s="49" t="s">
        <v>33</v>
      </c>
      <c r="C29" s="131">
        <v>3916</v>
      </c>
      <c r="D29" s="49">
        <v>29699</v>
      </c>
      <c r="E29" s="49">
        <f t="shared" si="8"/>
        <v>5550</v>
      </c>
      <c r="F29" s="49">
        <f>SUM(F32,F35)</f>
        <v>5644</v>
      </c>
      <c r="G29" s="49">
        <f>SUM(G32,G35)</f>
        <v>8809</v>
      </c>
      <c r="H29" s="49" t="s">
        <v>32</v>
      </c>
      <c r="I29" s="108" t="s">
        <v>11</v>
      </c>
    </row>
    <row r="30" spans="1:9" s="16" customFormat="1">
      <c r="A30" s="47" t="s">
        <v>4</v>
      </c>
      <c r="B30" s="49" t="s">
        <v>33</v>
      </c>
      <c r="C30" s="131" t="s">
        <v>32</v>
      </c>
      <c r="D30" s="49" t="s">
        <v>32</v>
      </c>
      <c r="E30" s="49">
        <f>SUM(E31:E32)</f>
        <v>1646</v>
      </c>
      <c r="F30" s="49">
        <f>SUM(F31:F32)</f>
        <v>14</v>
      </c>
      <c r="G30" s="49">
        <f>SUM(G31:G32)</f>
        <v>179</v>
      </c>
      <c r="H30" s="49" t="s">
        <v>32</v>
      </c>
      <c r="I30" s="214" t="s">
        <v>6</v>
      </c>
    </row>
    <row r="31" spans="1:9" s="16" customFormat="1">
      <c r="A31" s="53" t="s">
        <v>5</v>
      </c>
      <c r="B31" s="204" t="s">
        <v>33</v>
      </c>
      <c r="C31" s="216" t="s">
        <v>32</v>
      </c>
      <c r="D31" s="204" t="s">
        <v>32</v>
      </c>
      <c r="E31" s="204">
        <v>25</v>
      </c>
      <c r="F31" s="204">
        <v>3</v>
      </c>
      <c r="G31" s="204">
        <v>17</v>
      </c>
      <c r="H31" s="49" t="s">
        <v>32</v>
      </c>
      <c r="I31" s="108" t="s">
        <v>10</v>
      </c>
    </row>
    <row r="32" spans="1:9" s="16" customFormat="1">
      <c r="A32" s="54" t="s">
        <v>7</v>
      </c>
      <c r="B32" s="204" t="s">
        <v>33</v>
      </c>
      <c r="C32" s="216" t="s">
        <v>32</v>
      </c>
      <c r="D32" s="204" t="s">
        <v>32</v>
      </c>
      <c r="E32" s="204">
        <v>1621</v>
      </c>
      <c r="F32" s="203">
        <v>11</v>
      </c>
      <c r="G32" s="203">
        <v>162</v>
      </c>
      <c r="H32" s="49" t="s">
        <v>32</v>
      </c>
      <c r="I32" s="108" t="s">
        <v>11</v>
      </c>
    </row>
    <row r="33" spans="1:16" s="16" customFormat="1">
      <c r="A33" s="47" t="s">
        <v>8</v>
      </c>
      <c r="B33" s="49" t="s">
        <v>33</v>
      </c>
      <c r="C33" s="131" t="s">
        <v>32</v>
      </c>
      <c r="D33" s="49" t="s">
        <v>32</v>
      </c>
      <c r="E33" s="49">
        <f>SUM(E34:E35)</f>
        <v>5339</v>
      </c>
      <c r="F33" s="49">
        <f>SUM(F34:F35)</f>
        <v>8706</v>
      </c>
      <c r="G33" s="49">
        <f>SUM(G34:G35)</f>
        <v>13483</v>
      </c>
      <c r="H33" s="56" t="s">
        <v>32</v>
      </c>
      <c r="I33" s="214" t="s">
        <v>9</v>
      </c>
    </row>
    <row r="34" spans="1:16" s="16" customFormat="1">
      <c r="A34" s="53" t="s">
        <v>5</v>
      </c>
      <c r="B34" s="204" t="s">
        <v>33</v>
      </c>
      <c r="C34" s="216" t="s">
        <v>32</v>
      </c>
      <c r="D34" s="204" t="s">
        <v>32</v>
      </c>
      <c r="E34" s="204">
        <v>1410</v>
      </c>
      <c r="F34" s="203">
        <v>3073</v>
      </c>
      <c r="G34" s="203">
        <v>4836</v>
      </c>
      <c r="H34" s="56" t="s">
        <v>32</v>
      </c>
      <c r="I34" s="108" t="s">
        <v>10</v>
      </c>
    </row>
    <row r="35" spans="1:16" s="16" customFormat="1">
      <c r="A35" s="54" t="s">
        <v>7</v>
      </c>
      <c r="B35" s="204" t="s">
        <v>33</v>
      </c>
      <c r="C35" s="135" t="s">
        <v>32</v>
      </c>
      <c r="D35" s="56" t="s">
        <v>32</v>
      </c>
      <c r="E35" s="56">
        <v>3929</v>
      </c>
      <c r="F35" s="56">
        <v>5633</v>
      </c>
      <c r="G35" s="56">
        <v>8647</v>
      </c>
      <c r="H35" s="56" t="s">
        <v>32</v>
      </c>
      <c r="I35" s="108" t="s">
        <v>11</v>
      </c>
    </row>
    <row r="36" spans="1:16" s="16" customFormat="1" ht="15.75">
      <c r="A36" s="12" t="s">
        <v>372</v>
      </c>
      <c r="B36" s="94"/>
      <c r="C36" s="95"/>
      <c r="D36" s="95"/>
      <c r="E36" s="95"/>
      <c r="F36" s="94"/>
      <c r="G36" s="94"/>
      <c r="H36" s="94"/>
      <c r="I36" s="14" t="s">
        <v>373</v>
      </c>
    </row>
    <row r="37" spans="1:16" s="16" customFormat="1">
      <c r="A37" s="47" t="s">
        <v>38</v>
      </c>
      <c r="B37" s="49">
        <f>SUM(B38:B39)</f>
        <v>43777</v>
      </c>
      <c r="C37" s="131">
        <f>SUM(C38:C39)</f>
        <v>5083</v>
      </c>
      <c r="D37" s="49">
        <f>SUM(D38:D39)</f>
        <v>64376</v>
      </c>
      <c r="E37" s="49">
        <v>5976</v>
      </c>
      <c r="F37" s="49">
        <f t="shared" ref="F37" si="9">SUM(F40,F43)</f>
        <v>9603</v>
      </c>
      <c r="G37" s="49">
        <f t="shared" ref="G37:G39" si="10">SUM(G40,G43)</f>
        <v>14574</v>
      </c>
      <c r="H37" s="49">
        <f>SUM(B37:G37)</f>
        <v>143389</v>
      </c>
      <c r="I37" s="214" t="s">
        <v>0</v>
      </c>
    </row>
    <row r="38" spans="1:16" s="16" customFormat="1">
      <c r="A38" s="53" t="s">
        <v>5</v>
      </c>
      <c r="B38" s="49">
        <v>9361</v>
      </c>
      <c r="C38" s="131">
        <v>1076</v>
      </c>
      <c r="D38" s="49">
        <v>39048</v>
      </c>
      <c r="E38" s="49">
        <v>1729</v>
      </c>
      <c r="F38" s="49">
        <f t="shared" ref="F38" si="11">SUM(F41,F44)</f>
        <v>3342</v>
      </c>
      <c r="G38" s="49">
        <f t="shared" si="10"/>
        <v>5136</v>
      </c>
      <c r="H38" s="49">
        <f t="shared" ref="H38:H39" si="12">SUM(B38:G38)</f>
        <v>59692</v>
      </c>
      <c r="I38" s="108" t="s">
        <v>10</v>
      </c>
    </row>
    <row r="39" spans="1:16" s="16" customFormat="1">
      <c r="A39" s="54" t="s">
        <v>7</v>
      </c>
      <c r="B39" s="49">
        <v>34416</v>
      </c>
      <c r="C39" s="131">
        <v>4007</v>
      </c>
      <c r="D39" s="49">
        <v>25328</v>
      </c>
      <c r="E39" s="49">
        <v>4247</v>
      </c>
      <c r="F39" s="49">
        <f t="shared" ref="F39" si="13">SUM(F42,F45)</f>
        <v>6261</v>
      </c>
      <c r="G39" s="49">
        <f t="shared" si="10"/>
        <v>9438</v>
      </c>
      <c r="H39" s="49">
        <f t="shared" si="12"/>
        <v>83697</v>
      </c>
      <c r="I39" s="108" t="s">
        <v>11</v>
      </c>
    </row>
    <row r="40" spans="1:16" s="16" customFormat="1">
      <c r="A40" s="47" t="s">
        <v>4</v>
      </c>
      <c r="B40" s="49" t="s">
        <v>32</v>
      </c>
      <c r="C40" s="49" t="s">
        <v>32</v>
      </c>
      <c r="D40" s="49" t="s">
        <v>32</v>
      </c>
      <c r="E40" s="49" t="s">
        <v>32</v>
      </c>
      <c r="F40" s="49">
        <f>SUM(F41:F42)</f>
        <v>24</v>
      </c>
      <c r="G40" s="49">
        <f>SUM(G41:G42)</f>
        <v>130</v>
      </c>
      <c r="H40" s="49" t="s">
        <v>32</v>
      </c>
      <c r="I40" s="214" t="s">
        <v>6</v>
      </c>
    </row>
    <row r="41" spans="1:16" s="16" customFormat="1">
      <c r="A41" s="53" t="s">
        <v>5</v>
      </c>
      <c r="B41" s="204" t="s">
        <v>32</v>
      </c>
      <c r="C41" s="204" t="s">
        <v>32</v>
      </c>
      <c r="D41" s="204" t="s">
        <v>32</v>
      </c>
      <c r="E41" s="204" t="s">
        <v>32</v>
      </c>
      <c r="F41" s="204">
        <v>6</v>
      </c>
      <c r="G41" s="204">
        <v>12</v>
      </c>
      <c r="H41" s="49" t="s">
        <v>32</v>
      </c>
      <c r="I41" s="108" t="s">
        <v>10</v>
      </c>
    </row>
    <row r="42" spans="1:16" s="16" customFormat="1">
      <c r="A42" s="54" t="s">
        <v>7</v>
      </c>
      <c r="B42" s="204" t="s">
        <v>32</v>
      </c>
      <c r="C42" s="204" t="s">
        <v>32</v>
      </c>
      <c r="D42" s="204" t="s">
        <v>32</v>
      </c>
      <c r="E42" s="204" t="s">
        <v>32</v>
      </c>
      <c r="F42" s="204">
        <v>18</v>
      </c>
      <c r="G42" s="203">
        <v>118</v>
      </c>
      <c r="H42" s="49" t="s">
        <v>32</v>
      </c>
      <c r="I42" s="108" t="s">
        <v>11</v>
      </c>
    </row>
    <row r="43" spans="1:16" s="16" customFormat="1">
      <c r="A43" s="47" t="s">
        <v>8</v>
      </c>
      <c r="B43" s="49" t="s">
        <v>32</v>
      </c>
      <c r="C43" s="49" t="s">
        <v>32</v>
      </c>
      <c r="D43" s="49" t="s">
        <v>32</v>
      </c>
      <c r="E43" s="49" t="s">
        <v>32</v>
      </c>
      <c r="F43" s="49">
        <f>SUM(F44:F45)</f>
        <v>9579</v>
      </c>
      <c r="G43" s="49">
        <f>SUM(G44:G45)</f>
        <v>14444</v>
      </c>
      <c r="H43" s="49" t="s">
        <v>32</v>
      </c>
      <c r="I43" s="214" t="s">
        <v>9</v>
      </c>
    </row>
    <row r="44" spans="1:16" s="16" customFormat="1">
      <c r="A44" s="53" t="s">
        <v>5</v>
      </c>
      <c r="B44" s="204" t="s">
        <v>32</v>
      </c>
      <c r="C44" s="204" t="s">
        <v>32</v>
      </c>
      <c r="D44" s="204" t="s">
        <v>32</v>
      </c>
      <c r="E44" s="204" t="s">
        <v>32</v>
      </c>
      <c r="F44" s="204">
        <v>3336</v>
      </c>
      <c r="G44" s="203">
        <v>5124</v>
      </c>
      <c r="H44" s="49" t="s">
        <v>32</v>
      </c>
      <c r="I44" s="108" t="s">
        <v>10</v>
      </c>
    </row>
    <row r="45" spans="1:16" s="16" customFormat="1">
      <c r="A45" s="54" t="s">
        <v>7</v>
      </c>
      <c r="B45" s="56" t="s">
        <v>32</v>
      </c>
      <c r="C45" s="56" t="s">
        <v>32</v>
      </c>
      <c r="D45" s="56" t="s">
        <v>32</v>
      </c>
      <c r="E45" s="56" t="s">
        <v>32</v>
      </c>
      <c r="F45" s="56">
        <v>6243</v>
      </c>
      <c r="G45" s="56">
        <v>9320</v>
      </c>
      <c r="H45" s="56" t="s">
        <v>32</v>
      </c>
      <c r="I45" s="108" t="s">
        <v>11</v>
      </c>
    </row>
    <row r="46" spans="1:16" s="16" customFormat="1" ht="15.75">
      <c r="A46" s="156" t="s">
        <v>380</v>
      </c>
      <c r="B46" s="157"/>
      <c r="C46" s="158"/>
      <c r="D46" s="158"/>
      <c r="E46" s="158"/>
      <c r="F46" s="157"/>
      <c r="G46" s="157"/>
      <c r="H46" s="157"/>
      <c r="I46" s="159" t="s">
        <v>381</v>
      </c>
      <c r="J46" s="340"/>
      <c r="K46" s="215"/>
      <c r="L46" s="217" t="s">
        <v>36</v>
      </c>
      <c r="M46" s="340"/>
      <c r="N46" s="340"/>
      <c r="O46" s="340"/>
    </row>
    <row r="47" spans="1:16" s="16" customFormat="1">
      <c r="A47" s="47" t="s">
        <v>38</v>
      </c>
      <c r="B47" s="49">
        <f>SUM(B48:B49)</f>
        <v>47212</v>
      </c>
      <c r="C47" s="49">
        <f>SUM(C48:C49)</f>
        <v>5141</v>
      </c>
      <c r="D47" s="49">
        <f>SUM(D48:D49)</f>
        <v>56926</v>
      </c>
      <c r="E47" s="49">
        <f t="shared" ref="E47" si="14">SUM(E50,E53)</f>
        <v>7759</v>
      </c>
      <c r="F47" s="49">
        <f t="shared" ref="F47:G49" si="15">SUM(F50,F53)</f>
        <v>10003</v>
      </c>
      <c r="G47" s="49">
        <f t="shared" si="15"/>
        <v>17723</v>
      </c>
      <c r="H47" s="131">
        <f>SUM(B47:G47)</f>
        <v>144764</v>
      </c>
      <c r="I47" s="214" t="s">
        <v>0</v>
      </c>
      <c r="K47" s="370" t="s">
        <v>470</v>
      </c>
      <c r="L47" s="488">
        <f>B48/B47</f>
        <v>0.21246716936372109</v>
      </c>
      <c r="P47" s="340"/>
    </row>
    <row r="48" spans="1:16" s="16" customFormat="1">
      <c r="A48" s="53" t="s">
        <v>5</v>
      </c>
      <c r="B48" s="49">
        <v>10031</v>
      </c>
      <c r="C48" s="131">
        <v>1056</v>
      </c>
      <c r="D48" s="49">
        <v>34308</v>
      </c>
      <c r="E48" s="49">
        <f t="shared" ref="E48" si="16">SUM(E51,E54)</f>
        <v>1665</v>
      </c>
      <c r="F48" s="49">
        <f t="shared" si="15"/>
        <v>3089</v>
      </c>
      <c r="G48" s="49">
        <f t="shared" si="15"/>
        <v>5383</v>
      </c>
      <c r="H48" s="131">
        <f t="shared" ref="H48:H49" si="17">SUM(B48:G48)</f>
        <v>55532</v>
      </c>
      <c r="I48" s="108" t="s">
        <v>10</v>
      </c>
      <c r="K48" s="217" t="s">
        <v>471</v>
      </c>
      <c r="L48" s="339">
        <f>B49/B47</f>
        <v>0.78753283063627888</v>
      </c>
    </row>
    <row r="49" spans="1:13" s="16" customFormat="1">
      <c r="A49" s="54" t="s">
        <v>7</v>
      </c>
      <c r="B49" s="49">
        <v>37181</v>
      </c>
      <c r="C49" s="131">
        <v>4085</v>
      </c>
      <c r="D49" s="49">
        <v>22618</v>
      </c>
      <c r="E49" s="49">
        <f t="shared" ref="E49" si="18">SUM(E52,E55)</f>
        <v>6094</v>
      </c>
      <c r="F49" s="49">
        <f t="shared" si="15"/>
        <v>6914</v>
      </c>
      <c r="G49" s="49">
        <f t="shared" si="15"/>
        <v>12340</v>
      </c>
      <c r="H49" s="131">
        <f t="shared" si="17"/>
        <v>89232</v>
      </c>
      <c r="I49" s="108" t="s">
        <v>11</v>
      </c>
    </row>
    <row r="50" spans="1:13" s="16" customFormat="1">
      <c r="A50" s="47" t="s">
        <v>4</v>
      </c>
      <c r="B50" s="49" t="s">
        <v>32</v>
      </c>
      <c r="C50" s="49" t="s">
        <v>32</v>
      </c>
      <c r="D50" s="49" t="s">
        <v>32</v>
      </c>
      <c r="E50" s="49">
        <f>SUM(E51:E52)</f>
        <v>1814</v>
      </c>
      <c r="F50" s="49">
        <f>SUM(F51:F52)</f>
        <v>22</v>
      </c>
      <c r="G50" s="49">
        <f>SUM(G51:G52)</f>
        <v>329</v>
      </c>
      <c r="H50" s="49" t="s">
        <v>32</v>
      </c>
      <c r="I50" s="214" t="s">
        <v>6</v>
      </c>
    </row>
    <row r="51" spans="1:13" s="16" customFormat="1">
      <c r="A51" s="53" t="s">
        <v>5</v>
      </c>
      <c r="B51" s="204" t="s">
        <v>32</v>
      </c>
      <c r="C51" s="204" t="s">
        <v>32</v>
      </c>
      <c r="D51" s="204" t="s">
        <v>32</v>
      </c>
      <c r="E51" s="204">
        <v>26</v>
      </c>
      <c r="F51" s="204">
        <v>4</v>
      </c>
      <c r="G51" s="204">
        <v>23</v>
      </c>
      <c r="H51" s="49" t="s">
        <v>32</v>
      </c>
      <c r="I51" s="108" t="s">
        <v>10</v>
      </c>
    </row>
    <row r="52" spans="1:13" s="16" customFormat="1">
      <c r="A52" s="54" t="s">
        <v>7</v>
      </c>
      <c r="B52" s="204" t="s">
        <v>32</v>
      </c>
      <c r="C52" s="204" t="s">
        <v>32</v>
      </c>
      <c r="D52" s="204" t="s">
        <v>32</v>
      </c>
      <c r="E52" s="204">
        <v>1788</v>
      </c>
      <c r="F52" s="203">
        <v>18</v>
      </c>
      <c r="G52" s="203">
        <v>306</v>
      </c>
      <c r="H52" s="49" t="s">
        <v>32</v>
      </c>
      <c r="I52" s="108" t="s">
        <v>11</v>
      </c>
    </row>
    <row r="53" spans="1:13" s="16" customFormat="1">
      <c r="A53" s="47" t="s">
        <v>8</v>
      </c>
      <c r="B53" s="49" t="s">
        <v>32</v>
      </c>
      <c r="C53" s="49" t="s">
        <v>32</v>
      </c>
      <c r="D53" s="49" t="s">
        <v>32</v>
      </c>
      <c r="E53" s="49">
        <f>SUM(E54:E55)</f>
        <v>5945</v>
      </c>
      <c r="F53" s="49">
        <f>SUM(F54:F55)</f>
        <v>9981</v>
      </c>
      <c r="G53" s="49">
        <f>SUM(G54:G55)</f>
        <v>17394</v>
      </c>
      <c r="H53" s="49" t="s">
        <v>32</v>
      </c>
      <c r="I53" s="214" t="s">
        <v>9</v>
      </c>
    </row>
    <row r="54" spans="1:13" s="16" customFormat="1">
      <c r="A54" s="53" t="s">
        <v>5</v>
      </c>
      <c r="B54" s="204" t="s">
        <v>32</v>
      </c>
      <c r="C54" s="204" t="s">
        <v>32</v>
      </c>
      <c r="D54" s="204" t="s">
        <v>32</v>
      </c>
      <c r="E54" s="204">
        <v>1639</v>
      </c>
      <c r="F54" s="203">
        <v>3085</v>
      </c>
      <c r="G54" s="203">
        <v>5360</v>
      </c>
      <c r="H54" s="49" t="s">
        <v>32</v>
      </c>
      <c r="I54" s="108" t="s">
        <v>10</v>
      </c>
    </row>
    <row r="55" spans="1:13" s="16" customFormat="1">
      <c r="A55" s="54" t="s">
        <v>7</v>
      </c>
      <c r="B55" s="56" t="s">
        <v>32</v>
      </c>
      <c r="C55" s="56" t="s">
        <v>32</v>
      </c>
      <c r="D55" s="56" t="s">
        <v>32</v>
      </c>
      <c r="E55" s="56">
        <v>4306</v>
      </c>
      <c r="F55" s="56">
        <v>6896</v>
      </c>
      <c r="G55" s="56">
        <v>12034</v>
      </c>
      <c r="H55" s="56" t="s">
        <v>32</v>
      </c>
      <c r="I55" s="108" t="s">
        <v>11</v>
      </c>
    </row>
    <row r="56" spans="1:13" s="16" customFormat="1" ht="15.75">
      <c r="A56" s="156" t="s">
        <v>466</v>
      </c>
      <c r="B56" s="157"/>
      <c r="C56" s="158"/>
      <c r="D56" s="158"/>
      <c r="E56" s="158"/>
      <c r="F56" s="157"/>
      <c r="G56" s="157"/>
      <c r="H56" s="157"/>
      <c r="I56" s="159" t="s">
        <v>467</v>
      </c>
    </row>
    <row r="57" spans="1:13" s="16" customFormat="1">
      <c r="A57" s="47" t="s">
        <v>38</v>
      </c>
      <c r="B57" s="319">
        <f>'T14'!B57*'T14'!AF58</f>
        <v>67889.277843261705</v>
      </c>
      <c r="C57" s="319">
        <v>5141</v>
      </c>
      <c r="D57" s="319">
        <f>SUM(D58:D59)</f>
        <v>77385</v>
      </c>
      <c r="E57" s="49">
        <f t="shared" ref="E57" si="19">SUM(E60,E63)</f>
        <v>11342</v>
      </c>
      <c r="F57" s="49">
        <f t="shared" ref="F57:G57" si="20">SUM(F60,F63)</f>
        <v>10047</v>
      </c>
      <c r="G57" s="49">
        <f t="shared" si="20"/>
        <v>15766</v>
      </c>
      <c r="H57" s="131">
        <f>SUM(B57:G57)</f>
        <v>187570.27784326172</v>
      </c>
      <c r="I57" s="214" t="s">
        <v>0</v>
      </c>
    </row>
    <row r="58" spans="1:13" s="16" customFormat="1">
      <c r="A58" s="53" t="s">
        <v>5</v>
      </c>
      <c r="B58" s="319">
        <f>B57*L47</f>
        <v>14424.242693505003</v>
      </c>
      <c r="C58" s="319">
        <v>1056</v>
      </c>
      <c r="D58" s="319">
        <v>42478</v>
      </c>
      <c r="E58" s="49">
        <f t="shared" ref="E58" si="21">SUM(E61,E64)</f>
        <v>2585</v>
      </c>
      <c r="F58" s="49">
        <f t="shared" ref="F58:G58" si="22">SUM(F61,F64)</f>
        <v>3504</v>
      </c>
      <c r="G58" s="49">
        <f t="shared" si="22"/>
        <v>5570</v>
      </c>
      <c r="H58" s="131">
        <f t="shared" ref="H58:H59" si="23">SUM(B58:G58)</f>
        <v>69617.242693505003</v>
      </c>
      <c r="I58" s="108" t="s">
        <v>10</v>
      </c>
    </row>
    <row r="59" spans="1:13" s="16" customFormat="1">
      <c r="A59" s="54" t="s">
        <v>7</v>
      </c>
      <c r="B59" s="319">
        <f>B57*L48</f>
        <v>53465.035149756703</v>
      </c>
      <c r="C59" s="319">
        <v>4085</v>
      </c>
      <c r="D59" s="319">
        <v>34907</v>
      </c>
      <c r="E59" s="49">
        <f t="shared" ref="E59" si="24">SUM(E62,E65)</f>
        <v>8757</v>
      </c>
      <c r="F59" s="49">
        <f t="shared" ref="F59:G59" si="25">SUM(F62,F65)</f>
        <v>6543</v>
      </c>
      <c r="G59" s="49">
        <f t="shared" si="25"/>
        <v>10196</v>
      </c>
      <c r="H59" s="131">
        <f t="shared" si="23"/>
        <v>117953.0351497567</v>
      </c>
      <c r="I59" s="108" t="s">
        <v>11</v>
      </c>
    </row>
    <row r="60" spans="1:13" s="16" customFormat="1">
      <c r="A60" s="47" t="s">
        <v>4</v>
      </c>
      <c r="B60" s="49" t="s">
        <v>32</v>
      </c>
      <c r="C60" s="49" t="s">
        <v>32</v>
      </c>
      <c r="D60" s="49" t="s">
        <v>32</v>
      </c>
      <c r="E60" s="49">
        <f>SUM(E61:E62)</f>
        <v>2142</v>
      </c>
      <c r="F60" s="49">
        <f>SUM(F61:F62)</f>
        <v>14</v>
      </c>
      <c r="G60" s="49">
        <f>SUM(G61:G62)</f>
        <v>205</v>
      </c>
      <c r="H60" s="49" t="s">
        <v>32</v>
      </c>
      <c r="I60" s="214" t="s">
        <v>6</v>
      </c>
    </row>
    <row r="61" spans="1:13" s="16" customFormat="1">
      <c r="A61" s="53" t="s">
        <v>5</v>
      </c>
      <c r="B61" s="204" t="s">
        <v>32</v>
      </c>
      <c r="C61" s="204" t="s">
        <v>32</v>
      </c>
      <c r="D61" s="204" t="s">
        <v>32</v>
      </c>
      <c r="E61" s="204">
        <v>27</v>
      </c>
      <c r="F61" s="204">
        <v>0</v>
      </c>
      <c r="G61" s="204">
        <f>25</f>
        <v>25</v>
      </c>
      <c r="H61" s="49" t="s">
        <v>32</v>
      </c>
      <c r="I61" s="108" t="s">
        <v>10</v>
      </c>
    </row>
    <row r="62" spans="1:13" s="218" customFormat="1" ht="17.25">
      <c r="A62" s="54" t="s">
        <v>7</v>
      </c>
      <c r="B62" s="204" t="s">
        <v>32</v>
      </c>
      <c r="C62" s="204" t="s">
        <v>32</v>
      </c>
      <c r="D62" s="204" t="s">
        <v>32</v>
      </c>
      <c r="E62" s="204">
        <v>2115</v>
      </c>
      <c r="F62" s="203">
        <v>14</v>
      </c>
      <c r="G62" s="203">
        <f>180</f>
        <v>180</v>
      </c>
      <c r="H62" s="49" t="s">
        <v>32</v>
      </c>
      <c r="I62" s="108" t="s">
        <v>11</v>
      </c>
      <c r="K62" s="197"/>
      <c r="L62" s="197"/>
    </row>
    <row r="63" spans="1:13" s="219" customFormat="1">
      <c r="A63" s="47" t="s">
        <v>8</v>
      </c>
      <c r="B63" s="49" t="s">
        <v>32</v>
      </c>
      <c r="C63" s="49" t="s">
        <v>32</v>
      </c>
      <c r="D63" s="49" t="s">
        <v>32</v>
      </c>
      <c r="E63" s="49">
        <f>SUM(E64:E65)</f>
        <v>9200</v>
      </c>
      <c r="F63" s="49">
        <f>SUM(F64:F65)</f>
        <v>10033</v>
      </c>
      <c r="G63" s="49">
        <f>SUM(G64:G65)</f>
        <v>15561</v>
      </c>
      <c r="H63" s="49" t="s">
        <v>32</v>
      </c>
      <c r="I63" s="214" t="s">
        <v>9</v>
      </c>
      <c r="M63" s="220"/>
    </row>
    <row r="64" spans="1:13">
      <c r="A64" s="53" t="s">
        <v>5</v>
      </c>
      <c r="B64" s="204" t="s">
        <v>32</v>
      </c>
      <c r="C64" s="204" t="s">
        <v>32</v>
      </c>
      <c r="D64" s="204" t="s">
        <v>32</v>
      </c>
      <c r="E64" s="204">
        <v>2558</v>
      </c>
      <c r="F64" s="203">
        <v>3504</v>
      </c>
      <c r="G64" s="203">
        <f>5545</f>
        <v>5545</v>
      </c>
      <c r="H64" s="49" t="s">
        <v>32</v>
      </c>
      <c r="I64" s="108" t="s">
        <v>10</v>
      </c>
    </row>
    <row r="65" spans="1:13" ht="15.75" thickBot="1">
      <c r="A65" s="57" t="s">
        <v>7</v>
      </c>
      <c r="B65" s="58" t="s">
        <v>32</v>
      </c>
      <c r="C65" s="58" t="s">
        <v>32</v>
      </c>
      <c r="D65" s="58" t="s">
        <v>32</v>
      </c>
      <c r="E65" s="58">
        <v>6642</v>
      </c>
      <c r="F65" s="58">
        <v>6529</v>
      </c>
      <c r="G65" s="58">
        <f>10016</f>
        <v>10016</v>
      </c>
      <c r="H65" s="58" t="s">
        <v>32</v>
      </c>
      <c r="I65" s="109" t="s">
        <v>11</v>
      </c>
    </row>
    <row r="66" spans="1:13" ht="18.75" thickTop="1">
      <c r="A66" s="467" t="s">
        <v>473</v>
      </c>
    </row>
    <row r="67" spans="1:13" ht="18">
      <c r="A67" s="467" t="s">
        <v>481</v>
      </c>
    </row>
    <row r="68" spans="1:13" ht="18">
      <c r="A68" s="467" t="s">
        <v>479</v>
      </c>
    </row>
    <row r="77" spans="1:13" ht="15.75">
      <c r="B77" s="28"/>
      <c r="C77" s="28"/>
      <c r="D77" s="27"/>
      <c r="E77" s="27"/>
      <c r="F77" s="27"/>
      <c r="G77" s="27"/>
      <c r="H77" s="27"/>
      <c r="I77" s="26"/>
      <c r="J77" s="26"/>
      <c r="K77"/>
      <c r="L77"/>
    </row>
    <row r="78" spans="1:13" ht="15.75">
      <c r="B78" s="28"/>
      <c r="C78" s="28"/>
      <c r="D78" s="27"/>
      <c r="E78" s="27"/>
      <c r="F78" s="27"/>
      <c r="G78" s="27"/>
      <c r="H78" s="27"/>
      <c r="I78" s="26"/>
      <c r="J78" s="26"/>
      <c r="K78"/>
      <c r="L78"/>
    </row>
    <row r="79" spans="1:13" s="218" customFormat="1" ht="30" customHeight="1">
      <c r="A79" s="200"/>
      <c r="B79" s="200"/>
      <c r="C79" s="200"/>
      <c r="D79" s="200"/>
      <c r="E79" s="200"/>
      <c r="F79" s="200"/>
      <c r="G79" s="200"/>
      <c r="H79" s="200"/>
      <c r="I79" s="200"/>
      <c r="K79" s="197"/>
      <c r="L79" s="197"/>
    </row>
    <row r="80" spans="1:13" s="219" customFormat="1" ht="30" customHeight="1">
      <c r="A80" s="201"/>
      <c r="B80" s="201"/>
      <c r="C80" s="201"/>
      <c r="D80" s="201"/>
      <c r="E80" s="201"/>
      <c r="F80" s="201"/>
      <c r="G80" s="201"/>
      <c r="H80" s="201"/>
      <c r="I80" s="201"/>
      <c r="M80" s="220"/>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9" orientation="portrait" r:id="rId1"/>
  <colBreaks count="1" manualBreakCount="1">
    <brk id="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showGridLines="0" rightToLeft="1" view="pageBreakPreview" topLeftCell="A34" zoomScaleNormal="100" zoomScaleSheetLayoutView="100" workbookViewId="0">
      <selection activeCell="H57" sqref="H57"/>
    </sheetView>
  </sheetViews>
  <sheetFormatPr defaultColWidth="9.140625" defaultRowHeight="15"/>
  <cols>
    <col min="1" max="1" width="13.7109375" style="2" customWidth="1"/>
    <col min="2" max="7" width="9.7109375" style="2" customWidth="1"/>
    <col min="8" max="8" width="12.7109375" style="2" customWidth="1"/>
    <col min="9" max="9" width="13.7109375" style="2" customWidth="1"/>
    <col min="10" max="10" width="6.85546875" style="2" hidden="1" customWidth="1"/>
    <col min="11" max="30" width="0" style="2" hidden="1" customWidth="1"/>
    <col min="31" max="16384" width="9.140625" style="2"/>
  </cols>
  <sheetData>
    <row r="1" spans="1:14" s="218" customFormat="1" ht="15.75">
      <c r="A1" s="200" t="s">
        <v>201</v>
      </c>
      <c r="B1" s="200"/>
      <c r="C1" s="200"/>
      <c r="D1" s="200"/>
      <c r="E1" s="200"/>
      <c r="F1" s="200"/>
      <c r="G1" s="200"/>
      <c r="H1" s="200"/>
      <c r="I1" s="200"/>
    </row>
    <row r="2" spans="1:14" s="219" customFormat="1" ht="21" customHeight="1">
      <c r="A2" s="282" t="s">
        <v>202</v>
      </c>
      <c r="B2" s="201"/>
      <c r="C2" s="201"/>
      <c r="D2" s="201"/>
      <c r="E2" s="201"/>
      <c r="F2" s="201"/>
      <c r="G2" s="201"/>
      <c r="H2" s="201"/>
      <c r="I2" s="201"/>
    </row>
    <row r="3" spans="1:14" ht="15" customHeight="1">
      <c r="A3" s="10" t="s">
        <v>34</v>
      </c>
      <c r="B3" s="9"/>
      <c r="C3" s="4"/>
      <c r="D3" s="4"/>
      <c r="E3" s="8"/>
      <c r="F3" s="5"/>
      <c r="G3" s="5"/>
      <c r="H3" s="5"/>
      <c r="I3" s="11" t="s">
        <v>35</v>
      </c>
    </row>
    <row r="4" spans="1:14" ht="24" customHeight="1">
      <c r="A4" s="496" t="s">
        <v>14</v>
      </c>
      <c r="B4" s="187" t="s">
        <v>44</v>
      </c>
      <c r="C4" s="187" t="s">
        <v>43</v>
      </c>
      <c r="D4" s="187" t="s">
        <v>42</v>
      </c>
      <c r="E4" s="187" t="s">
        <v>41</v>
      </c>
      <c r="F4" s="187" t="s">
        <v>40</v>
      </c>
      <c r="G4" s="187" t="s">
        <v>39</v>
      </c>
      <c r="H4" s="497" t="s">
        <v>275</v>
      </c>
      <c r="I4" s="495" t="s">
        <v>15</v>
      </c>
    </row>
    <row r="5" spans="1:14" ht="24" customHeight="1">
      <c r="A5" s="496"/>
      <c r="B5" s="188" t="s">
        <v>36</v>
      </c>
      <c r="C5" s="188" t="s">
        <v>16</v>
      </c>
      <c r="D5" s="188" t="s">
        <v>37</v>
      </c>
      <c r="E5" s="188" t="s">
        <v>17</v>
      </c>
      <c r="F5" s="188" t="s">
        <v>18</v>
      </c>
      <c r="G5" s="188" t="s">
        <v>19</v>
      </c>
      <c r="H5" s="497"/>
      <c r="I5" s="495"/>
      <c r="K5" s="2" t="s">
        <v>375</v>
      </c>
      <c r="L5" s="2" t="s">
        <v>422</v>
      </c>
      <c r="M5" s="16" t="s">
        <v>404</v>
      </c>
    </row>
    <row r="6" spans="1:14" ht="15.75">
      <c r="A6" s="12" t="s">
        <v>235</v>
      </c>
      <c r="B6" s="94"/>
      <c r="C6" s="95"/>
      <c r="D6" s="95"/>
      <c r="E6" s="95"/>
      <c r="F6" s="94"/>
      <c r="G6" s="94"/>
      <c r="H6" s="94"/>
      <c r="I6" s="14" t="s">
        <v>234</v>
      </c>
      <c r="K6" s="2" t="s">
        <v>235</v>
      </c>
      <c r="L6" s="327">
        <v>719.7</v>
      </c>
      <c r="M6" s="2">
        <v>-3.4</v>
      </c>
      <c r="N6" s="371">
        <v>2.4</v>
      </c>
    </row>
    <row r="7" spans="1:14" s="16" customFormat="1">
      <c r="A7" s="47" t="s">
        <v>38</v>
      </c>
      <c r="B7" s="49">
        <f>SUM('T12'!B7,'T13'!B7)</f>
        <v>21166</v>
      </c>
      <c r="C7" s="49">
        <f>'T12'!C7+'T13'!C7</f>
        <v>18593</v>
      </c>
      <c r="D7" s="49">
        <f>'T12'!D7+'T13'!D7</f>
        <v>527030</v>
      </c>
      <c r="E7" s="49">
        <f>'T12'!E7+'T13'!E7</f>
        <v>62525</v>
      </c>
      <c r="F7" s="49">
        <f>'T12'!F7+'T13'!F7</f>
        <v>20162</v>
      </c>
      <c r="G7" s="49">
        <f>'T12'!G7+'T13'!G7</f>
        <v>70214</v>
      </c>
      <c r="H7" s="319">
        <f>SUM(B7:G7)</f>
        <v>719690</v>
      </c>
      <c r="I7" s="214" t="s">
        <v>0</v>
      </c>
      <c r="K7" s="2" t="s">
        <v>339</v>
      </c>
      <c r="L7" s="327">
        <v>787.2</v>
      </c>
      <c r="M7" s="2">
        <v>5.4</v>
      </c>
      <c r="N7" s="371">
        <f>((H17-H7)/H7)*100</f>
        <v>9.3814003251399907</v>
      </c>
    </row>
    <row r="8" spans="1:14" s="16" customFormat="1">
      <c r="A8" s="53" t="s">
        <v>5</v>
      </c>
      <c r="B8" s="49">
        <f>SUM('T12'!B8,'T13'!B8)</f>
        <v>6532</v>
      </c>
      <c r="C8" s="49">
        <f>'T12'!C8+'T13'!C8</f>
        <v>6355</v>
      </c>
      <c r="D8" s="49">
        <f>'T12'!D8+'T13'!D8</f>
        <v>241594</v>
      </c>
      <c r="E8" s="49">
        <f>'T12'!E8+'T13'!E8</f>
        <v>20646</v>
      </c>
      <c r="F8" s="49">
        <f>'T12'!F8+'T13'!F8</f>
        <v>5781</v>
      </c>
      <c r="G8" s="49">
        <f>'T12'!G8+'T13'!G8</f>
        <v>21201</v>
      </c>
      <c r="H8" s="319">
        <f t="shared" ref="H8:H9" si="0">SUM(C8:G8)</f>
        <v>295577</v>
      </c>
      <c r="I8" s="108" t="s">
        <v>10</v>
      </c>
      <c r="K8" s="2" t="s">
        <v>346</v>
      </c>
      <c r="L8" s="327">
        <v>715</v>
      </c>
      <c r="M8" s="2">
        <v>-9.1999999999999993</v>
      </c>
      <c r="N8" s="371">
        <f>((H27-H17)/H17)*100</f>
        <v>-9.1785261055859522</v>
      </c>
    </row>
    <row r="9" spans="1:14" s="16" customFormat="1">
      <c r="A9" s="54" t="s">
        <v>7</v>
      </c>
      <c r="B9" s="49">
        <f>SUM('T12'!B9,'T13'!B9)</f>
        <v>14634</v>
      </c>
      <c r="C9" s="49">
        <f>'T12'!C9+'T13'!C9</f>
        <v>12238</v>
      </c>
      <c r="D9" s="49">
        <f>'T12'!D9+'T13'!D9</f>
        <v>285436</v>
      </c>
      <c r="E9" s="49">
        <f>'T12'!E9+'T13'!E9</f>
        <v>41879</v>
      </c>
      <c r="F9" s="49">
        <f>'T12'!F9+'T13'!F9</f>
        <v>14381</v>
      </c>
      <c r="G9" s="49">
        <f>'T12'!G9+'T13'!G9</f>
        <v>49013</v>
      </c>
      <c r="H9" s="319">
        <f t="shared" si="0"/>
        <v>402947</v>
      </c>
      <c r="I9" s="108" t="s">
        <v>11</v>
      </c>
      <c r="K9" s="2" t="s">
        <v>372</v>
      </c>
      <c r="L9" s="327">
        <v>753.2</v>
      </c>
      <c r="M9" s="16">
        <v>9.4</v>
      </c>
      <c r="N9" s="371">
        <f>((H37-H27)/H27)*100</f>
        <v>5.3508412441097528</v>
      </c>
    </row>
    <row r="10" spans="1:14" s="16" customFormat="1">
      <c r="A10" s="47" t="s">
        <v>4</v>
      </c>
      <c r="B10" s="49" t="s">
        <v>33</v>
      </c>
      <c r="C10" s="49" t="s">
        <v>33</v>
      </c>
      <c r="D10" s="49">
        <f>SUM('T12'!D30,'T13'!D10)</f>
        <v>0</v>
      </c>
      <c r="E10" s="49">
        <f>SUM('T12'!E30,'T13'!E10)</f>
        <v>48669</v>
      </c>
      <c r="F10" s="49">
        <f>SUM('T12'!F30,'T13'!F10)</f>
        <v>3205</v>
      </c>
      <c r="G10" s="49">
        <f>'T12'!G10+'T13'!G10</f>
        <v>38173</v>
      </c>
      <c r="H10" s="49" t="s">
        <v>32</v>
      </c>
      <c r="I10" s="214" t="s">
        <v>6</v>
      </c>
      <c r="K10" s="16" t="s">
        <v>380</v>
      </c>
      <c r="L10" s="371">
        <v>727.9</v>
      </c>
      <c r="M10" s="16">
        <v>2.4</v>
      </c>
      <c r="N10" s="371">
        <f>((H47-H37)/H37)*100</f>
        <v>-3.3596252832879059</v>
      </c>
    </row>
    <row r="11" spans="1:14" s="16" customFormat="1">
      <c r="A11" s="53" t="s">
        <v>5</v>
      </c>
      <c r="B11" s="204" t="s">
        <v>33</v>
      </c>
      <c r="C11" s="204" t="s">
        <v>33</v>
      </c>
      <c r="D11" s="204">
        <f>SUM('T12'!D31,'T13'!D11)</f>
        <v>0</v>
      </c>
      <c r="E11" s="204">
        <f>SUM('T12'!E31,'T13'!E11)</f>
        <v>13431</v>
      </c>
      <c r="F11" s="204">
        <f>SUM('T12'!F31,'T13'!F11)</f>
        <v>233</v>
      </c>
      <c r="G11" s="204">
        <f>'T12'!G11+'T13'!G11</f>
        <v>8657</v>
      </c>
      <c r="H11" s="49" t="s">
        <v>32</v>
      </c>
      <c r="I11" s="108" t="s">
        <v>10</v>
      </c>
    </row>
    <row r="12" spans="1:14" s="16" customFormat="1">
      <c r="A12" s="54" t="s">
        <v>7</v>
      </c>
      <c r="B12" s="204" t="s">
        <v>33</v>
      </c>
      <c r="C12" s="204" t="s">
        <v>33</v>
      </c>
      <c r="D12" s="204">
        <f>SUM('T12'!D32,'T13'!D12)</f>
        <v>0</v>
      </c>
      <c r="E12" s="204">
        <f>SUM('T12'!E32,'T13'!E12)</f>
        <v>35238</v>
      </c>
      <c r="F12" s="204">
        <f>SUM('T12'!F32,'T13'!F12)</f>
        <v>2972</v>
      </c>
      <c r="G12" s="204">
        <f>'T12'!G12+'T13'!G12</f>
        <v>29516</v>
      </c>
      <c r="H12" s="49" t="s">
        <v>32</v>
      </c>
      <c r="I12" s="108" t="s">
        <v>11</v>
      </c>
    </row>
    <row r="13" spans="1:14" s="16" customFormat="1">
      <c r="A13" s="47" t="s">
        <v>8</v>
      </c>
      <c r="B13" s="49" t="s">
        <v>33</v>
      </c>
      <c r="C13" s="49" t="s">
        <v>33</v>
      </c>
      <c r="D13" s="49">
        <f>SUM('T12'!D33,'T13'!D13)</f>
        <v>0</v>
      </c>
      <c r="E13" s="49">
        <f>SUM('T12'!E33,'T13'!E13)</f>
        <v>14090</v>
      </c>
      <c r="F13" s="49">
        <f>SUM('T12'!F33,'T13'!F13)</f>
        <v>18073</v>
      </c>
      <c r="G13" s="49">
        <f>'T12'!G13+'T13'!G13</f>
        <v>32041</v>
      </c>
      <c r="H13" s="49" t="s">
        <v>32</v>
      </c>
      <c r="I13" s="214" t="s">
        <v>9</v>
      </c>
    </row>
    <row r="14" spans="1:14" s="16" customFormat="1">
      <c r="A14" s="53" t="s">
        <v>5</v>
      </c>
      <c r="B14" s="204" t="s">
        <v>33</v>
      </c>
      <c r="C14" s="204" t="s">
        <v>33</v>
      </c>
      <c r="D14" s="204">
        <f>SUM('T12'!D34,'T13'!D14)</f>
        <v>0</v>
      </c>
      <c r="E14" s="204">
        <f>SUM('T12'!E34,'T13'!E14)</f>
        <v>6328</v>
      </c>
      <c r="F14" s="204">
        <f>SUM('T12'!F34,'T13'!F14)</f>
        <v>6391</v>
      </c>
      <c r="G14" s="204">
        <f>'T12'!G14+'T13'!G14</f>
        <v>12544</v>
      </c>
      <c r="H14" s="49" t="s">
        <v>32</v>
      </c>
      <c r="I14" s="108" t="s">
        <v>10</v>
      </c>
    </row>
    <row r="15" spans="1:14" s="16" customFormat="1">
      <c r="A15" s="54" t="s">
        <v>7</v>
      </c>
      <c r="B15" s="56" t="s">
        <v>33</v>
      </c>
      <c r="C15" s="56" t="s">
        <v>33</v>
      </c>
      <c r="D15" s="56">
        <f>SUM('T12'!D35,'T13'!D15)</f>
        <v>0</v>
      </c>
      <c r="E15" s="56">
        <f>SUM('T12'!E35,'T13'!E15)</f>
        <v>7762</v>
      </c>
      <c r="F15" s="56">
        <f>SUM('T12'!F35,'T13'!F15)</f>
        <v>11682</v>
      </c>
      <c r="G15" s="204">
        <f>'T12'!G15+'T13'!G15</f>
        <v>19497</v>
      </c>
      <c r="H15" s="56" t="s">
        <v>32</v>
      </c>
      <c r="I15" s="108" t="s">
        <v>11</v>
      </c>
    </row>
    <row r="16" spans="1:14" ht="15.75">
      <c r="A16" s="12" t="s">
        <v>339</v>
      </c>
      <c r="B16" s="94"/>
      <c r="C16" s="95"/>
      <c r="D16" s="95"/>
      <c r="E16" s="95"/>
      <c r="F16" s="94"/>
      <c r="G16" s="94"/>
      <c r="H16" s="94"/>
      <c r="I16" s="14" t="s">
        <v>340</v>
      </c>
    </row>
    <row r="17" spans="1:18" s="16" customFormat="1">
      <c r="A17" s="47" t="s">
        <v>38</v>
      </c>
      <c r="B17" s="49">
        <f>SUM('T12'!B17,'T13'!B17)</f>
        <v>23568</v>
      </c>
      <c r="C17" s="49">
        <f>'T12'!C17+'T13'!C17</f>
        <v>19073</v>
      </c>
      <c r="D17" s="49">
        <f>'T12'!D17+'T13'!D17</f>
        <v>588344</v>
      </c>
      <c r="E17" s="49">
        <f>'T12'!E17+'T13'!E17</f>
        <v>63411</v>
      </c>
      <c r="F17" s="49">
        <f>'T12'!F17+'T13'!F17</f>
        <v>21553</v>
      </c>
      <c r="G17" s="49">
        <f>'T12'!G17+'T13'!G17</f>
        <v>71258</v>
      </c>
      <c r="H17" s="131">
        <f>SUM(B17:G17)</f>
        <v>787207</v>
      </c>
      <c r="I17" s="214" t="s">
        <v>0</v>
      </c>
      <c r="K17" s="2" t="s">
        <v>375</v>
      </c>
      <c r="L17" s="16" t="s">
        <v>48</v>
      </c>
      <c r="M17" s="16" t="s">
        <v>43</v>
      </c>
      <c r="N17" s="16" t="s">
        <v>42</v>
      </c>
      <c r="O17" s="16" t="s">
        <v>49</v>
      </c>
      <c r="P17" s="16" t="s">
        <v>50</v>
      </c>
      <c r="Q17" s="16" t="s">
        <v>39</v>
      </c>
    </row>
    <row r="18" spans="1:18" s="16" customFormat="1">
      <c r="A18" s="53" t="s">
        <v>5</v>
      </c>
      <c r="B18" s="49">
        <f>SUM('T12'!B18,'T13'!B18)</f>
        <v>6340</v>
      </c>
      <c r="C18" s="49">
        <f>'T12'!C18+'T13'!C18</f>
        <v>6610</v>
      </c>
      <c r="D18" s="49">
        <f>'T12'!D18+'T13'!D18</f>
        <v>280728</v>
      </c>
      <c r="E18" s="49">
        <f>'T12'!E18+'T13'!E18</f>
        <v>20417</v>
      </c>
      <c r="F18" s="49">
        <f>'T12'!F18+'T13'!F18</f>
        <v>6614</v>
      </c>
      <c r="G18" s="49">
        <f>'T12'!G18+'T13'!G18</f>
        <v>21291</v>
      </c>
      <c r="H18" s="131">
        <f t="shared" ref="H18:H19" si="1">SUM(B18:G18)</f>
        <v>342000</v>
      </c>
      <c r="I18" s="108" t="s">
        <v>10</v>
      </c>
      <c r="K18" s="2" t="s">
        <v>235</v>
      </c>
      <c r="L18" s="38"/>
      <c r="M18" s="38">
        <v>0.6</v>
      </c>
      <c r="N18" s="2">
        <v>-0.6</v>
      </c>
      <c r="O18" s="16">
        <v>-1.6</v>
      </c>
      <c r="P18" s="16">
        <v>-0.8</v>
      </c>
      <c r="Q18" s="38">
        <v>0.4</v>
      </c>
    </row>
    <row r="19" spans="1:18" s="16" customFormat="1">
      <c r="A19" s="54" t="s">
        <v>7</v>
      </c>
      <c r="B19" s="49">
        <f>SUM('T12'!B19,'T13'!B19)</f>
        <v>17228</v>
      </c>
      <c r="C19" s="49">
        <f>'T12'!C19+'T13'!C19</f>
        <v>12463</v>
      </c>
      <c r="D19" s="49">
        <f>'T12'!D19+'T13'!D19</f>
        <v>307616</v>
      </c>
      <c r="E19" s="49">
        <f>'T12'!E19+'T13'!E19</f>
        <v>42994</v>
      </c>
      <c r="F19" s="49">
        <f>'T12'!F19+'T13'!F19</f>
        <v>14939</v>
      </c>
      <c r="G19" s="49">
        <f>'T12'!G19+'T13'!G19</f>
        <v>49967</v>
      </c>
      <c r="H19" s="131">
        <f t="shared" si="1"/>
        <v>445207</v>
      </c>
      <c r="I19" s="108" t="s">
        <v>11</v>
      </c>
      <c r="K19" s="2" t="s">
        <v>339</v>
      </c>
      <c r="L19" s="20"/>
      <c r="M19" s="20">
        <f>((C17-C7)/C7)*100</f>
        <v>2.5816167374818479</v>
      </c>
      <c r="N19" s="20">
        <f t="shared" ref="N19:Q19" si="2">((D17-D7)/D7)*100</f>
        <v>11.633872834563498</v>
      </c>
      <c r="O19" s="20">
        <f t="shared" si="2"/>
        <v>1.4170331867253099</v>
      </c>
      <c r="P19" s="20">
        <f t="shared" si="2"/>
        <v>6.8991171510762825</v>
      </c>
      <c r="Q19" s="20">
        <f t="shared" si="2"/>
        <v>1.4868829578146809</v>
      </c>
    </row>
    <row r="20" spans="1:18" s="16" customFormat="1">
      <c r="A20" s="47" t="s">
        <v>4</v>
      </c>
      <c r="B20" s="49" t="s">
        <v>33</v>
      </c>
      <c r="C20" s="49" t="s">
        <v>32</v>
      </c>
      <c r="D20" s="49">
        <f>SUM('T12'!D40,'T13'!D20)</f>
        <v>0</v>
      </c>
      <c r="E20" s="49">
        <f>'T12'!E20+'T13'!E20</f>
        <v>48255</v>
      </c>
      <c r="F20" s="49">
        <f>'T12'!F20+'T13'!F20</f>
        <v>3347</v>
      </c>
      <c r="G20" s="49">
        <f>'T12'!G20+'T13'!G20</f>
        <v>33297</v>
      </c>
      <c r="H20" s="49" t="s">
        <v>32</v>
      </c>
      <c r="I20" s="214" t="s">
        <v>6</v>
      </c>
      <c r="K20" s="2" t="s">
        <v>346</v>
      </c>
      <c r="L20" s="20"/>
      <c r="M20" s="20">
        <f>((C27-C17)/C17)*100</f>
        <v>-0.78120903895559168</v>
      </c>
      <c r="N20" s="20">
        <f t="shared" ref="N20:Q20" si="3">((D27-D17)/D17)*100</f>
        <v>-8.7523625633982842</v>
      </c>
      <c r="O20" s="20">
        <f t="shared" si="3"/>
        <v>2.9963255586570155E-2</v>
      </c>
      <c r="P20" s="20">
        <f t="shared" si="3"/>
        <v>3.5957871294019395</v>
      </c>
      <c r="Q20" s="20">
        <f t="shared" si="3"/>
        <v>3.035448651379494</v>
      </c>
    </row>
    <row r="21" spans="1:18" s="16" customFormat="1">
      <c r="A21" s="53" t="s">
        <v>5</v>
      </c>
      <c r="B21" s="204" t="s">
        <v>33</v>
      </c>
      <c r="C21" s="204" t="s">
        <v>32</v>
      </c>
      <c r="D21" s="204">
        <f>SUM('T12'!D41,'T13'!D21)</f>
        <v>0</v>
      </c>
      <c r="E21" s="49">
        <f>'T12'!E21+'T13'!E21</f>
        <v>13546</v>
      </c>
      <c r="F21" s="49">
        <f>'T12'!F21+'T13'!F21</f>
        <v>239</v>
      </c>
      <c r="G21" s="49">
        <f>'T12'!G21+'T13'!G21</f>
        <v>6066</v>
      </c>
      <c r="H21" s="49" t="s">
        <v>32</v>
      </c>
      <c r="I21" s="108" t="s">
        <v>10</v>
      </c>
      <c r="K21" s="2" t="s">
        <v>372</v>
      </c>
      <c r="L21" s="20"/>
      <c r="M21" s="20">
        <f>((C37-C27)/C27)*100</f>
        <v>1.3105051786091735</v>
      </c>
      <c r="N21" s="20">
        <f t="shared" ref="N21:Q21" si="4">((D37-D27)/D27)*100</f>
        <v>-5.2994318710999346</v>
      </c>
      <c r="O21" s="20">
        <f t="shared" si="4"/>
        <v>-1.6853224026485889</v>
      </c>
      <c r="P21" s="20">
        <f t="shared" si="4"/>
        <v>0.26424220709423146</v>
      </c>
      <c r="Q21" s="20">
        <f t="shared" si="4"/>
        <v>4.0111139864616385</v>
      </c>
    </row>
    <row r="22" spans="1:18" s="16" customFormat="1">
      <c r="A22" s="54" t="s">
        <v>7</v>
      </c>
      <c r="B22" s="204" t="s">
        <v>33</v>
      </c>
      <c r="C22" s="204" t="s">
        <v>32</v>
      </c>
      <c r="D22" s="204">
        <f>SUM('T12'!D42,'T13'!D22)</f>
        <v>0</v>
      </c>
      <c r="E22" s="49">
        <f>'T12'!E22+'T13'!E22</f>
        <v>34709</v>
      </c>
      <c r="F22" s="49">
        <f>'T12'!F22+'T13'!F22</f>
        <v>3108</v>
      </c>
      <c r="G22" s="49">
        <f>'T12'!G22+'T13'!G22</f>
        <v>27231</v>
      </c>
      <c r="H22" s="49" t="s">
        <v>32</v>
      </c>
      <c r="I22" s="108" t="s">
        <v>11</v>
      </c>
      <c r="K22" s="16" t="s">
        <v>380</v>
      </c>
      <c r="L22" s="20"/>
      <c r="M22" s="20">
        <f>((C47-C37)/C37)*100</f>
        <v>16.205925307740454</v>
      </c>
      <c r="N22" s="20">
        <f t="shared" ref="N22:Q22" si="5">((D47-D37)/D37)*100</f>
        <v>-8.729937057435091</v>
      </c>
      <c r="O22" s="20">
        <f t="shared" si="5"/>
        <v>3.1622328057600102</v>
      </c>
      <c r="P22" s="20">
        <f t="shared" si="5"/>
        <v>3.010675838656363</v>
      </c>
      <c r="Q22" s="20">
        <f t="shared" si="5"/>
        <v>15.28690778618757</v>
      </c>
    </row>
    <row r="23" spans="1:18" s="16" customFormat="1">
      <c r="A23" s="47" t="s">
        <v>8</v>
      </c>
      <c r="B23" s="49" t="s">
        <v>33</v>
      </c>
      <c r="C23" s="49" t="s">
        <v>32</v>
      </c>
      <c r="D23" s="49">
        <f>SUM('T12'!D43,'T13'!D23)</f>
        <v>0</v>
      </c>
      <c r="E23" s="49">
        <f>'T12'!E23+'T13'!E23</f>
        <v>15156</v>
      </c>
      <c r="F23" s="49">
        <f>'T12'!F23+'T13'!F23</f>
        <v>18206</v>
      </c>
      <c r="G23" s="49">
        <f>'T12'!G23+'T13'!G23</f>
        <v>37961</v>
      </c>
      <c r="H23" s="49" t="s">
        <v>32</v>
      </c>
      <c r="I23" s="214" t="s">
        <v>9</v>
      </c>
    </row>
    <row r="24" spans="1:18" s="16" customFormat="1">
      <c r="A24" s="53" t="s">
        <v>5</v>
      </c>
      <c r="B24" s="204" t="s">
        <v>33</v>
      </c>
      <c r="C24" s="204" t="s">
        <v>32</v>
      </c>
      <c r="D24" s="204">
        <f>SUM('T12'!D44,'T13'!D24)</f>
        <v>0</v>
      </c>
      <c r="E24" s="49">
        <f>'T12'!E24+'T13'!E24</f>
        <v>6871</v>
      </c>
      <c r="F24" s="49">
        <f>'T12'!F24+'T13'!F24</f>
        <v>6375</v>
      </c>
      <c r="G24" s="49">
        <f>'T12'!G24+'T13'!G24</f>
        <v>15225</v>
      </c>
      <c r="H24" s="49" t="s">
        <v>32</v>
      </c>
      <c r="I24" s="108" t="s">
        <v>10</v>
      </c>
    </row>
    <row r="25" spans="1:18" s="16" customFormat="1">
      <c r="A25" s="54" t="s">
        <v>7</v>
      </c>
      <c r="B25" s="56" t="s">
        <v>33</v>
      </c>
      <c r="C25" s="56" t="s">
        <v>32</v>
      </c>
      <c r="D25" s="56">
        <f>SUM('T12'!D45,'T13'!D25)</f>
        <v>0</v>
      </c>
      <c r="E25" s="49">
        <f>'T12'!E25+'T13'!E25</f>
        <v>8285</v>
      </c>
      <c r="F25" s="49">
        <f>'T12'!F25+'T13'!F25</f>
        <v>11831</v>
      </c>
      <c r="G25" s="49">
        <f>'T12'!G25+'T13'!G25</f>
        <v>22736</v>
      </c>
      <c r="H25" s="56" t="s">
        <v>32</v>
      </c>
      <c r="I25" s="108" t="s">
        <v>11</v>
      </c>
      <c r="K25" s="2"/>
      <c r="L25" s="3" t="s">
        <v>48</v>
      </c>
      <c r="M25" s="3" t="s">
        <v>43</v>
      </c>
      <c r="N25" s="3" t="s">
        <v>42</v>
      </c>
      <c r="O25" s="3" t="s">
        <v>49</v>
      </c>
      <c r="P25" s="3" t="s">
        <v>50</v>
      </c>
      <c r="Q25" s="3" t="s">
        <v>39</v>
      </c>
    </row>
    <row r="26" spans="1:18" s="16" customFormat="1" ht="15.75">
      <c r="A26" s="12" t="s">
        <v>346</v>
      </c>
      <c r="B26" s="94"/>
      <c r="C26" s="95"/>
      <c r="D26" s="95"/>
      <c r="E26" s="95"/>
      <c r="F26" s="94"/>
      <c r="G26" s="94"/>
      <c r="H26" s="94"/>
      <c r="I26" s="14" t="s">
        <v>347</v>
      </c>
      <c r="K26" s="16" t="s">
        <v>376</v>
      </c>
      <c r="L26" s="20"/>
      <c r="M26" s="20"/>
      <c r="N26" s="20"/>
      <c r="O26" s="20"/>
      <c r="P26" s="20"/>
      <c r="Q26" s="20"/>
    </row>
    <row r="27" spans="1:18" s="16" customFormat="1">
      <c r="A27" s="47" t="s">
        <v>38</v>
      </c>
      <c r="B27" s="49" t="s">
        <v>32</v>
      </c>
      <c r="C27" s="49">
        <f>'T12'!C27+'T13'!C27</f>
        <v>18924</v>
      </c>
      <c r="D27" s="49">
        <f>'T12'!D27+'T13'!D27</f>
        <v>536850</v>
      </c>
      <c r="E27" s="49">
        <f>'T12'!E27+'T13'!E27</f>
        <v>63430</v>
      </c>
      <c r="F27" s="49">
        <f>'T12'!F27+'T13'!F27</f>
        <v>22328</v>
      </c>
      <c r="G27" s="49">
        <f>'T12'!G27+'T13'!G27</f>
        <v>73421</v>
      </c>
      <c r="H27" s="49">
        <f>SUM(B27:G27)</f>
        <v>714953</v>
      </c>
      <c r="I27" s="214" t="s">
        <v>0</v>
      </c>
      <c r="K27" s="16" t="s">
        <v>29</v>
      </c>
      <c r="L27" s="38">
        <f>'T12'!B47/'T14'!B47*100</f>
        <v>28.654758666545771</v>
      </c>
      <c r="M27" s="38">
        <f>'T12'!C47/'T14'!C47*100</f>
        <v>76.924458009784999</v>
      </c>
      <c r="N27" s="38">
        <f>'T12'!D47/'T14'!D47*100</f>
        <v>87.731914994493735</v>
      </c>
      <c r="O27" s="38">
        <f>'T12'!E47/'T14'!E47*100</f>
        <v>87.939315747749987</v>
      </c>
      <c r="P27" s="38">
        <f>'T12'!F47/'T14'!F47*100</f>
        <v>56.62373704522787</v>
      </c>
      <c r="Q27" s="38">
        <f>'T12'!G47/'T14'!G47*100</f>
        <v>79.869377555656513</v>
      </c>
      <c r="R27" s="38">
        <f>'T12'!H47/'T14'!H47*100</f>
        <v>80.11221259946366</v>
      </c>
    </row>
    <row r="28" spans="1:18" s="16" customFormat="1">
      <c r="A28" s="53" t="s">
        <v>5</v>
      </c>
      <c r="B28" s="49" t="s">
        <v>32</v>
      </c>
      <c r="C28" s="49">
        <f>'T12'!C28+'T13'!C28</f>
        <v>6449</v>
      </c>
      <c r="D28" s="49">
        <f>'T12'!D28+'T13'!D28</f>
        <v>258236</v>
      </c>
      <c r="E28" s="49">
        <f>'T12'!E28+'T13'!E28</f>
        <v>19909</v>
      </c>
      <c r="F28" s="49">
        <f>'T12'!F28+'T13'!F28</f>
        <v>6966</v>
      </c>
      <c r="G28" s="49">
        <f>'T12'!G28+'T13'!G28</f>
        <v>21902</v>
      </c>
      <c r="H28" s="49">
        <f t="shared" ref="H28:H29" si="6">SUM(B28:G28)</f>
        <v>313462</v>
      </c>
      <c r="I28" s="108" t="s">
        <v>10</v>
      </c>
      <c r="K28" s="16" t="s">
        <v>30</v>
      </c>
      <c r="L28" s="38">
        <f>100-L27</f>
        <v>71.345241333454226</v>
      </c>
      <c r="M28" s="38">
        <f t="shared" ref="M28:R28" si="7">100-M27</f>
        <v>23.075541990215001</v>
      </c>
      <c r="N28" s="38">
        <f t="shared" si="7"/>
        <v>12.268085005506265</v>
      </c>
      <c r="O28" s="38">
        <f t="shared" si="7"/>
        <v>12.060684252250013</v>
      </c>
      <c r="P28" s="38">
        <f t="shared" si="7"/>
        <v>43.37626295477213</v>
      </c>
      <c r="Q28" s="38">
        <f t="shared" si="7"/>
        <v>20.130622444343487</v>
      </c>
      <c r="R28" s="38">
        <f t="shared" si="7"/>
        <v>19.88778740053634</v>
      </c>
    </row>
    <row r="29" spans="1:18" s="16" customFormat="1">
      <c r="A29" s="54" t="s">
        <v>7</v>
      </c>
      <c r="B29" s="49" t="s">
        <v>32</v>
      </c>
      <c r="C29" s="49">
        <f>'T12'!C29+'T13'!C29</f>
        <v>12475</v>
      </c>
      <c r="D29" s="49">
        <f>'T12'!D29+'T13'!D29</f>
        <v>278614</v>
      </c>
      <c r="E29" s="49">
        <f>'T12'!E29+'T13'!E29</f>
        <v>43521</v>
      </c>
      <c r="F29" s="49">
        <f>'T12'!F29+'T13'!F29</f>
        <v>15362</v>
      </c>
      <c r="G29" s="49">
        <f>'T12'!G29+'T13'!G29</f>
        <v>51519</v>
      </c>
      <c r="H29" s="49">
        <f t="shared" si="6"/>
        <v>401491</v>
      </c>
      <c r="I29" s="108" t="s">
        <v>11</v>
      </c>
    </row>
    <row r="30" spans="1:18" s="16" customFormat="1">
      <c r="A30" s="47" t="s">
        <v>4</v>
      </c>
      <c r="B30" s="49" t="s">
        <v>32</v>
      </c>
      <c r="C30" s="49"/>
      <c r="D30" s="49" t="s">
        <v>32</v>
      </c>
      <c r="E30" s="49">
        <f>'T12'!E30+'T13'!E30</f>
        <v>48699</v>
      </c>
      <c r="F30" s="49">
        <f>'T12'!F30+'T13'!F30</f>
        <v>3202</v>
      </c>
      <c r="G30" s="49">
        <f>'T12'!G30+'T13'!G30</f>
        <v>35437</v>
      </c>
      <c r="H30" s="49" t="s">
        <v>32</v>
      </c>
      <c r="I30" s="214" t="s">
        <v>6</v>
      </c>
    </row>
    <row r="31" spans="1:18" s="16" customFormat="1">
      <c r="A31" s="53" t="s">
        <v>5</v>
      </c>
      <c r="B31" s="204" t="s">
        <v>32</v>
      </c>
      <c r="C31" s="204"/>
      <c r="D31" s="204" t="s">
        <v>32</v>
      </c>
      <c r="E31" s="49">
        <f>'T12'!E31+'T13'!E31</f>
        <v>13424</v>
      </c>
      <c r="F31" s="49">
        <f>'T12'!F31+'T13'!F31</f>
        <v>233</v>
      </c>
      <c r="G31" s="49">
        <f>'T12'!G31+'T13'!G31</f>
        <v>6636</v>
      </c>
      <c r="H31" s="49" t="s">
        <v>32</v>
      </c>
      <c r="I31" s="108" t="s">
        <v>10</v>
      </c>
    </row>
    <row r="32" spans="1:18" s="16" customFormat="1">
      <c r="A32" s="54" t="s">
        <v>7</v>
      </c>
      <c r="B32" s="204" t="s">
        <v>32</v>
      </c>
      <c r="C32" s="204"/>
      <c r="D32" s="204" t="s">
        <v>32</v>
      </c>
      <c r="E32" s="49">
        <f>'T12'!E32+'T13'!E32</f>
        <v>35275</v>
      </c>
      <c r="F32" s="49">
        <f>'T12'!F32+'T13'!F32</f>
        <v>2969</v>
      </c>
      <c r="G32" s="49">
        <f>'T12'!G32+'T13'!G32</f>
        <v>28801</v>
      </c>
      <c r="H32" s="49" t="s">
        <v>32</v>
      </c>
      <c r="I32" s="108" t="s">
        <v>11</v>
      </c>
    </row>
    <row r="33" spans="1:27" s="16" customFormat="1">
      <c r="A33" s="47" t="s">
        <v>8</v>
      </c>
      <c r="B33" s="49" t="s">
        <v>32</v>
      </c>
      <c r="C33" s="49"/>
      <c r="D33" s="49" t="s">
        <v>32</v>
      </c>
      <c r="E33" s="49">
        <f>'T12'!E33+'T13'!E33</f>
        <v>14731</v>
      </c>
      <c r="F33" s="49">
        <f>'T12'!F33+'T13'!F33</f>
        <v>19126</v>
      </c>
      <c r="G33" s="49">
        <f>'T12'!G33+'T13'!G33</f>
        <v>37984</v>
      </c>
      <c r="H33" s="49" t="s">
        <v>32</v>
      </c>
      <c r="I33" s="214" t="s">
        <v>9</v>
      </c>
    </row>
    <row r="34" spans="1:27" s="16" customFormat="1">
      <c r="A34" s="53" t="s">
        <v>5</v>
      </c>
      <c r="B34" s="204" t="s">
        <v>32</v>
      </c>
      <c r="C34" s="204"/>
      <c r="D34" s="204" t="s">
        <v>32</v>
      </c>
      <c r="E34" s="49">
        <f>'T12'!E34+'T13'!E34</f>
        <v>6485</v>
      </c>
      <c r="F34" s="49">
        <f>'T12'!F34+'T13'!F34</f>
        <v>6733</v>
      </c>
      <c r="G34" s="49">
        <f>'T12'!G34+'T13'!G34</f>
        <v>15266</v>
      </c>
      <c r="H34" s="49" t="s">
        <v>32</v>
      </c>
      <c r="I34" s="108" t="s">
        <v>10</v>
      </c>
    </row>
    <row r="35" spans="1:27" s="16" customFormat="1">
      <c r="A35" s="54" t="s">
        <v>7</v>
      </c>
      <c r="B35" s="204" t="s">
        <v>32</v>
      </c>
      <c r="C35" s="56"/>
      <c r="D35" s="56" t="s">
        <v>32</v>
      </c>
      <c r="E35" s="49">
        <f>'T12'!E35+'T13'!E35</f>
        <v>8246</v>
      </c>
      <c r="F35" s="49">
        <f>'T12'!F35+'T13'!F35</f>
        <v>12393</v>
      </c>
      <c r="G35" s="49">
        <f>'T12'!G35+'T13'!G35</f>
        <v>22718</v>
      </c>
      <c r="H35" s="56" t="s">
        <v>32</v>
      </c>
      <c r="I35" s="108" t="s">
        <v>11</v>
      </c>
      <c r="T35" s="2"/>
      <c r="U35" s="194" t="s">
        <v>48</v>
      </c>
      <c r="V35" s="194" t="s">
        <v>43</v>
      </c>
      <c r="W35" s="194" t="s">
        <v>42</v>
      </c>
      <c r="X35" s="194" t="s">
        <v>49</v>
      </c>
      <c r="Y35" s="194" t="s">
        <v>50</v>
      </c>
      <c r="Z35" s="194" t="s">
        <v>39</v>
      </c>
    </row>
    <row r="36" spans="1:27" s="16" customFormat="1" ht="15.75">
      <c r="A36" s="12" t="s">
        <v>372</v>
      </c>
      <c r="B36" s="94"/>
      <c r="C36" s="95"/>
      <c r="D36" s="95"/>
      <c r="E36" s="95"/>
      <c r="F36" s="94"/>
      <c r="G36" s="94"/>
      <c r="H36" s="94"/>
      <c r="I36" s="14" t="s">
        <v>373</v>
      </c>
      <c r="T36" s="2" t="s">
        <v>376</v>
      </c>
      <c r="U36" s="20">
        <f>B47/$H47*100</f>
        <v>9.0910339825031876</v>
      </c>
      <c r="V36" s="20">
        <f t="shared" ref="V36:Z36" si="8">C47/$H47*100</f>
        <v>3.0607058073592119</v>
      </c>
      <c r="W36" s="20">
        <f t="shared" si="8"/>
        <v>63.74700509957357</v>
      </c>
      <c r="X36" s="20">
        <f t="shared" si="8"/>
        <v>8.8381160152987199</v>
      </c>
      <c r="Y36" s="20">
        <f t="shared" si="8"/>
        <v>3.1681375566008705</v>
      </c>
      <c r="Z36" s="20">
        <f t="shared" si="8"/>
        <v>12.095001538664439</v>
      </c>
      <c r="AA36" s="20">
        <f>H47/$H47*100</f>
        <v>100</v>
      </c>
    </row>
    <row r="37" spans="1:27" s="16" customFormat="1">
      <c r="A37" s="47" t="s">
        <v>38</v>
      </c>
      <c r="B37" s="49">
        <f>'T12'!B37+'T13'!B37</f>
        <v>64523</v>
      </c>
      <c r="C37" s="49">
        <f>'T12'!C37+'T13'!C37</f>
        <v>19172</v>
      </c>
      <c r="D37" s="49">
        <f>'T12'!D37+'T13'!D37</f>
        <v>508400</v>
      </c>
      <c r="E37" s="49">
        <f>'T12'!E37+'T13'!E37</f>
        <v>62361</v>
      </c>
      <c r="F37" s="49">
        <f>'T12'!F37+'T13'!F37</f>
        <v>22387</v>
      </c>
      <c r="G37" s="49">
        <f>'T12'!G37+'T13'!G37</f>
        <v>76366</v>
      </c>
      <c r="H37" s="131">
        <f>SUM(B37:G37)</f>
        <v>753209</v>
      </c>
      <c r="I37" s="214" t="s">
        <v>0</v>
      </c>
      <c r="T37" s="2" t="s">
        <v>377</v>
      </c>
      <c r="U37" s="20">
        <f>'T12'!B47/'T12'!$H47*100</f>
        <v>3.2517062797955893</v>
      </c>
      <c r="V37" s="20">
        <f>'T12'!C47/'T12'!$H47*100</f>
        <v>2.9389168981719656</v>
      </c>
      <c r="W37" s="20">
        <f>'T12'!D47/'T12'!$H47*100</f>
        <v>69.810165654902761</v>
      </c>
      <c r="X37" s="20">
        <f>'T12'!E47/'T12'!$H47*100</f>
        <v>9.7016153925300959</v>
      </c>
      <c r="Y37" s="20">
        <f>'T12'!F47/'T12'!$H47*100</f>
        <v>2.2392564392770176</v>
      </c>
      <c r="Z37" s="20">
        <f>'T12'!G47/'T12'!$H47*100</f>
        <v>12.058339335322565</v>
      </c>
      <c r="AA37" s="20">
        <f>'T12'!H47/'T12'!$H47*100</f>
        <v>100</v>
      </c>
    </row>
    <row r="38" spans="1:27" s="16" customFormat="1">
      <c r="A38" s="53" t="s">
        <v>5</v>
      </c>
      <c r="B38" s="49">
        <f>'T12'!B38+'T13'!B38</f>
        <v>15825</v>
      </c>
      <c r="C38" s="49">
        <f>'T12'!C38+'T13'!C38</f>
        <v>6445</v>
      </c>
      <c r="D38" s="49">
        <f>'T12'!D38+'T13'!D38</f>
        <v>246074</v>
      </c>
      <c r="E38" s="49">
        <f>'T12'!E38+'T13'!E38</f>
        <v>19208</v>
      </c>
      <c r="F38" s="49">
        <f>'T12'!F38+'T13'!F38</f>
        <v>7055</v>
      </c>
      <c r="G38" s="49">
        <f>'T12'!G38+'T13'!G38</f>
        <v>22633</v>
      </c>
      <c r="H38" s="131">
        <f t="shared" ref="H38:H39" si="9">SUM(B38:G38)</f>
        <v>317240</v>
      </c>
      <c r="I38" s="108" t="s">
        <v>10</v>
      </c>
      <c r="T38" s="2" t="s">
        <v>30</v>
      </c>
      <c r="U38" s="38">
        <f>'T13'!B47/'T13'!$H47*100</f>
        <v>32.61308060014921</v>
      </c>
      <c r="V38" s="38">
        <f>'T13'!C47/'T13'!$H47*100</f>
        <v>3.5512972838551025</v>
      </c>
      <c r="W38" s="38">
        <f>'T13'!D47/'T13'!$H47*100</f>
        <v>39.323312425741207</v>
      </c>
      <c r="X38" s="38">
        <f>'T13'!E47/'T13'!$H47*100</f>
        <v>5.3597579508717637</v>
      </c>
      <c r="Y38" s="38">
        <f>'T13'!F47/'T13'!$H47*100</f>
        <v>6.9098670940289031</v>
      </c>
      <c r="Z38" s="38">
        <f>'T13'!G47/'T13'!$H47*100</f>
        <v>12.242684645353817</v>
      </c>
      <c r="AA38" s="38">
        <f>'T13'!H47/'T13'!$H47*100</f>
        <v>100</v>
      </c>
    </row>
    <row r="39" spans="1:27" s="16" customFormat="1">
      <c r="A39" s="54" t="s">
        <v>7</v>
      </c>
      <c r="B39" s="49">
        <f>'T12'!B39+'T13'!B39</f>
        <v>48698</v>
      </c>
      <c r="C39" s="49">
        <f>'T12'!C39+'T13'!C39</f>
        <v>12727</v>
      </c>
      <c r="D39" s="49">
        <f>'T12'!D39+'T13'!D39</f>
        <v>262326</v>
      </c>
      <c r="E39" s="49">
        <f>'T12'!E39+'T13'!E39</f>
        <v>43153</v>
      </c>
      <c r="F39" s="49">
        <f>'T12'!F39+'T13'!F39</f>
        <v>15332</v>
      </c>
      <c r="G39" s="49">
        <f>'T12'!G39+'T13'!G39</f>
        <v>53733</v>
      </c>
      <c r="H39" s="131">
        <f t="shared" si="9"/>
        <v>435969</v>
      </c>
      <c r="I39" s="108" t="s">
        <v>11</v>
      </c>
    </row>
    <row r="40" spans="1:27" s="16" customFormat="1">
      <c r="A40" s="47" t="s">
        <v>4</v>
      </c>
      <c r="B40" s="49" t="s">
        <v>32</v>
      </c>
      <c r="C40" s="49" t="s">
        <v>32</v>
      </c>
      <c r="D40" s="49" t="s">
        <v>32</v>
      </c>
      <c r="E40" s="49">
        <f>SUM('T12'!E40,'T13'!E40)</f>
        <v>47361</v>
      </c>
      <c r="F40" s="49">
        <f>SUM('T12'!F40,'T13'!F40)</f>
        <v>3297</v>
      </c>
      <c r="G40" s="49">
        <f>'T12'!G40+'T13'!G40</f>
        <v>36743</v>
      </c>
      <c r="H40" s="49" t="s">
        <v>32</v>
      </c>
      <c r="I40" s="214" t="s">
        <v>6</v>
      </c>
    </row>
    <row r="41" spans="1:27" s="16" customFormat="1">
      <c r="A41" s="53" t="s">
        <v>5</v>
      </c>
      <c r="B41" s="49" t="s">
        <v>32</v>
      </c>
      <c r="C41" s="49" t="s">
        <v>32</v>
      </c>
      <c r="D41" s="49" t="s">
        <v>32</v>
      </c>
      <c r="E41" s="204">
        <f>SUM('T12'!E41,'T13'!E41)</f>
        <v>13312</v>
      </c>
      <c r="F41" s="204">
        <f>SUM('T12'!F41,'T13'!F41)</f>
        <v>231</v>
      </c>
      <c r="G41" s="204">
        <f>'T12'!G41+'T13'!G41</f>
        <v>7255</v>
      </c>
      <c r="H41" s="49" t="s">
        <v>32</v>
      </c>
      <c r="I41" s="108" t="s">
        <v>10</v>
      </c>
    </row>
    <row r="42" spans="1:27" s="16" customFormat="1">
      <c r="A42" s="54" t="s">
        <v>7</v>
      </c>
      <c r="B42" s="49" t="s">
        <v>32</v>
      </c>
      <c r="C42" s="49" t="s">
        <v>32</v>
      </c>
      <c r="D42" s="49" t="s">
        <v>32</v>
      </c>
      <c r="E42" s="204">
        <f>SUM('T12'!E42,'T13'!E42)</f>
        <v>34049</v>
      </c>
      <c r="F42" s="204">
        <f>SUM('T12'!F42,'T13'!F42)</f>
        <v>3066</v>
      </c>
      <c r="G42" s="204">
        <f>'T12'!G42+'T13'!G42</f>
        <v>29488</v>
      </c>
      <c r="H42" s="49" t="s">
        <v>32</v>
      </c>
      <c r="I42" s="108" t="s">
        <v>11</v>
      </c>
    </row>
    <row r="43" spans="1:27" s="16" customFormat="1">
      <c r="A43" s="47" t="s">
        <v>8</v>
      </c>
      <c r="B43" s="49" t="s">
        <v>32</v>
      </c>
      <c r="C43" s="49" t="s">
        <v>32</v>
      </c>
      <c r="D43" s="49" t="s">
        <v>32</v>
      </c>
      <c r="E43" s="49">
        <f>SUM('T12'!E43,'T13'!E43)</f>
        <v>9024</v>
      </c>
      <c r="F43" s="49">
        <f>SUM('T12'!F43,'T13'!F43)</f>
        <v>19090</v>
      </c>
      <c r="G43" s="49">
        <f>'T12'!G43+'T13'!G43</f>
        <v>39623</v>
      </c>
      <c r="H43" s="49" t="s">
        <v>32</v>
      </c>
      <c r="I43" s="214" t="s">
        <v>9</v>
      </c>
    </row>
    <row r="44" spans="1:27" s="16" customFormat="1">
      <c r="A44" s="53" t="s">
        <v>5</v>
      </c>
      <c r="B44" s="49" t="s">
        <v>32</v>
      </c>
      <c r="C44" s="49" t="s">
        <v>32</v>
      </c>
      <c r="D44" s="49" t="s">
        <v>32</v>
      </c>
      <c r="E44" s="204">
        <f>SUM('T12'!E44,'T13'!E44)</f>
        <v>4167</v>
      </c>
      <c r="F44" s="204">
        <f>SUM('T12'!F44,'T13'!F44)</f>
        <v>6824</v>
      </c>
      <c r="G44" s="204">
        <f>'T12'!G44+'T13'!G44</f>
        <v>15378</v>
      </c>
      <c r="H44" s="49" t="s">
        <v>32</v>
      </c>
      <c r="I44" s="108" t="s">
        <v>10</v>
      </c>
    </row>
    <row r="45" spans="1:27" s="16" customFormat="1">
      <c r="A45" s="54" t="s">
        <v>7</v>
      </c>
      <c r="B45" s="49" t="s">
        <v>32</v>
      </c>
      <c r="C45" s="49" t="s">
        <v>32</v>
      </c>
      <c r="D45" s="49" t="s">
        <v>32</v>
      </c>
      <c r="E45" s="204">
        <f>SUM('T12'!E45,'T13'!E45)</f>
        <v>4857</v>
      </c>
      <c r="F45" s="204">
        <f>SUM('T12'!F45,'T13'!F45)</f>
        <v>12266</v>
      </c>
      <c r="G45" s="204">
        <f>'T12'!G45+'T13'!G45</f>
        <v>24245</v>
      </c>
      <c r="H45" s="56" t="s">
        <v>32</v>
      </c>
      <c r="I45" s="108" t="s">
        <v>11</v>
      </c>
    </row>
    <row r="46" spans="1:27" s="16" customFormat="1" ht="15.75">
      <c r="A46" s="156" t="s">
        <v>380</v>
      </c>
      <c r="B46" s="157"/>
      <c r="C46" s="158"/>
      <c r="D46" s="158"/>
      <c r="E46" s="158"/>
      <c r="F46" s="157"/>
      <c r="G46" s="157"/>
      <c r="H46" s="157"/>
      <c r="I46" s="159" t="s">
        <v>381</v>
      </c>
    </row>
    <row r="47" spans="1:27" s="16" customFormat="1">
      <c r="A47" s="47" t="s">
        <v>38</v>
      </c>
      <c r="B47" s="49">
        <f>SUM('T12'!B47,'T13'!B47)</f>
        <v>66174</v>
      </c>
      <c r="C47" s="49">
        <f>SUM('T12'!C47,'T13'!C47)</f>
        <v>22279</v>
      </c>
      <c r="D47" s="49">
        <f>SUM('T12'!D47,'T13'!D47)</f>
        <v>464017</v>
      </c>
      <c r="E47" s="49">
        <f>SUM('T12'!E47,'T13'!E47)</f>
        <v>64333</v>
      </c>
      <c r="F47" s="131">
        <f>SUM('T12'!F47,'T13'!F47)</f>
        <v>23061</v>
      </c>
      <c r="G47" s="49">
        <f>SUM('T12'!G47,'T13'!G47)</f>
        <v>88040</v>
      </c>
      <c r="H47" s="131">
        <f>SUM(B47:G47)</f>
        <v>727904</v>
      </c>
      <c r="I47" s="214" t="s">
        <v>0</v>
      </c>
      <c r="K47" s="340">
        <f>B47/$H47</f>
        <v>9.0910339825031869E-2</v>
      </c>
      <c r="L47" s="340">
        <f t="shared" ref="L47:P47" si="10">C47/$H47</f>
        <v>3.0607058073592121E-2</v>
      </c>
      <c r="M47" s="340">
        <f t="shared" si="10"/>
        <v>0.63747005099573573</v>
      </c>
      <c r="N47" s="340">
        <f t="shared" si="10"/>
        <v>8.8381160152987207E-2</v>
      </c>
      <c r="O47" s="340">
        <f t="shared" si="10"/>
        <v>3.1681375566008703E-2</v>
      </c>
      <c r="P47" s="340">
        <f t="shared" si="10"/>
        <v>0.12095001538664439</v>
      </c>
    </row>
    <row r="48" spans="1:27" s="16" customFormat="1">
      <c r="A48" s="53" t="s">
        <v>5</v>
      </c>
      <c r="B48" s="49">
        <f>SUM('T12'!B48,'T13'!B48)</f>
        <v>15968</v>
      </c>
      <c r="C48" s="49">
        <f>SUM('T12'!C48,'T13'!C48)</f>
        <v>7048</v>
      </c>
      <c r="D48" s="49">
        <f>SUM('T12'!D48,'T13'!D48)</f>
        <v>221721</v>
      </c>
      <c r="E48" s="49">
        <f>SUM('T12'!E48,'T13'!E48)</f>
        <v>20085</v>
      </c>
      <c r="F48" s="131">
        <f>SUM('T12'!F48,'T13'!F48)</f>
        <v>7020</v>
      </c>
      <c r="G48" s="49">
        <f>SUM('T12'!G48,'T13'!G48)</f>
        <v>23091</v>
      </c>
      <c r="H48" s="131">
        <f t="shared" ref="H48:H49" si="11">SUM(B48:G48)</f>
        <v>294933</v>
      </c>
      <c r="I48" s="108" t="s">
        <v>10</v>
      </c>
      <c r="K48" s="38">
        <f>'T12'!B47/'T14'!B47*100</f>
        <v>28.654758666545771</v>
      </c>
      <c r="L48" s="38">
        <f>'T12'!C47/'T14'!C47*100</f>
        <v>76.924458009784999</v>
      </c>
      <c r="M48" s="38">
        <f>'T12'!D47/'T14'!D47*100</f>
        <v>87.731914994493735</v>
      </c>
      <c r="N48" s="38">
        <f>'T12'!E47/'T14'!E47*100</f>
        <v>87.939315747749987</v>
      </c>
      <c r="O48" s="38">
        <f>'T12'!F47/'T14'!F47*100</f>
        <v>56.62373704522787</v>
      </c>
      <c r="P48" s="38">
        <f>'T12'!G47/'T14'!G47*100</f>
        <v>79.869377555656513</v>
      </c>
    </row>
    <row r="49" spans="1:32" s="16" customFormat="1">
      <c r="A49" s="54" t="s">
        <v>7</v>
      </c>
      <c r="B49" s="49">
        <f>SUM('T12'!B49,'T13'!B49)</f>
        <v>50206</v>
      </c>
      <c r="C49" s="49">
        <f>SUM('T12'!C49,'T13'!C49)</f>
        <v>15231</v>
      </c>
      <c r="D49" s="49">
        <f>SUM('T12'!D49,'T13'!D49)</f>
        <v>242296</v>
      </c>
      <c r="E49" s="49">
        <f>SUM('T12'!E49,'T13'!E49)</f>
        <v>44248</v>
      </c>
      <c r="F49" s="131">
        <f>SUM('T12'!F49,'T13'!F49)</f>
        <v>16041</v>
      </c>
      <c r="G49" s="49">
        <f>SUM('T12'!G49,'T13'!G49)</f>
        <v>64949</v>
      </c>
      <c r="H49" s="131">
        <f t="shared" si="11"/>
        <v>432971</v>
      </c>
      <c r="I49" s="108" t="s">
        <v>11</v>
      </c>
    </row>
    <row r="50" spans="1:32" s="16" customFormat="1">
      <c r="A50" s="47" t="s">
        <v>4</v>
      </c>
      <c r="B50" s="49" t="s">
        <v>32</v>
      </c>
      <c r="C50" s="49" t="s">
        <v>32</v>
      </c>
      <c r="D50" s="49" t="s">
        <v>32</v>
      </c>
      <c r="E50" s="131">
        <f>SUM('T12'!E50,'T13'!E50)</f>
        <v>49729</v>
      </c>
      <c r="F50" s="131">
        <f>SUM('T12'!F50,'T13'!F50)</f>
        <v>3293</v>
      </c>
      <c r="G50" s="49">
        <f>SUM('T12'!G50,'T13'!G50)</f>
        <v>46576</v>
      </c>
      <c r="H50" s="49" t="s">
        <v>32</v>
      </c>
      <c r="I50" s="214" t="s">
        <v>6</v>
      </c>
      <c r="K50" s="38">
        <f>'T06'!B47/'T14'!B47</f>
        <v>13.687445220177109</v>
      </c>
      <c r="L50" s="38">
        <f>'T06'!C47/'T14'!C47</f>
        <v>9.5519098702814311</v>
      </c>
      <c r="M50" s="38">
        <f>'T06'!D47/'T14'!D47</f>
        <v>14.115747914408308</v>
      </c>
      <c r="N50" s="38">
        <f>'T06'!E47/'T14'!E47</f>
        <v>11.142275348576936</v>
      </c>
      <c r="O50" s="38">
        <f>'T06'!F47/'T14'!F47</f>
        <v>11.582411864186289</v>
      </c>
      <c r="P50" s="38">
        <f>'T06'!G47/'T14'!G47</f>
        <v>7.4739209450249886</v>
      </c>
      <c r="Q50" s="38">
        <f>'T06'!H47/'T14'!H47</f>
        <v>12.790737514837121</v>
      </c>
    </row>
    <row r="51" spans="1:32" s="16" customFormat="1">
      <c r="A51" s="53" t="s">
        <v>5</v>
      </c>
      <c r="B51" s="49" t="s">
        <v>32</v>
      </c>
      <c r="C51" s="49" t="s">
        <v>32</v>
      </c>
      <c r="D51" s="49" t="s">
        <v>32</v>
      </c>
      <c r="E51" s="216">
        <f>SUM('T12'!E51,'T13'!E51)</f>
        <v>13390</v>
      </c>
      <c r="F51" s="216">
        <f>SUM('T12'!F51,'T13'!F51)</f>
        <v>217</v>
      </c>
      <c r="G51" s="204">
        <f>SUM('T12'!G51,'T13'!G51)</f>
        <v>7726</v>
      </c>
      <c r="H51" s="49" t="s">
        <v>32</v>
      </c>
      <c r="I51" s="108" t="s">
        <v>10</v>
      </c>
    </row>
    <row r="52" spans="1:32" s="16" customFormat="1">
      <c r="A52" s="54" t="s">
        <v>7</v>
      </c>
      <c r="B52" s="49" t="s">
        <v>32</v>
      </c>
      <c r="C52" s="49" t="s">
        <v>32</v>
      </c>
      <c r="D52" s="49" t="s">
        <v>32</v>
      </c>
      <c r="E52" s="216">
        <f>SUM('T12'!E52,'T13'!E52)</f>
        <v>36339</v>
      </c>
      <c r="F52" s="216">
        <f>SUM('T12'!F52,'T13'!F52)</f>
        <v>3076</v>
      </c>
      <c r="G52" s="204">
        <f>SUM('T12'!G52,'T13'!G52)</f>
        <v>38850</v>
      </c>
      <c r="H52" s="49" t="s">
        <v>32</v>
      </c>
      <c r="I52" s="108" t="s">
        <v>11</v>
      </c>
    </row>
    <row r="53" spans="1:32" s="16" customFormat="1">
      <c r="A53" s="47" t="s">
        <v>8</v>
      </c>
      <c r="B53" s="49" t="s">
        <v>32</v>
      </c>
      <c r="C53" s="49" t="s">
        <v>32</v>
      </c>
      <c r="D53" s="49" t="s">
        <v>32</v>
      </c>
      <c r="E53" s="131">
        <f>SUM('T12'!E53,'T13'!E53)</f>
        <v>14604</v>
      </c>
      <c r="F53" s="131">
        <f>SUM('T12'!F53,'T13'!F53)</f>
        <v>19768</v>
      </c>
      <c r="G53" s="49">
        <f>SUM('T12'!G53,'T13'!G53)</f>
        <v>41464</v>
      </c>
      <c r="H53" s="49" t="s">
        <v>32</v>
      </c>
      <c r="I53" s="214" t="s">
        <v>9</v>
      </c>
    </row>
    <row r="54" spans="1:32" s="16" customFormat="1">
      <c r="A54" s="53" t="s">
        <v>5</v>
      </c>
      <c r="B54" s="49" t="s">
        <v>32</v>
      </c>
      <c r="C54" s="49" t="s">
        <v>32</v>
      </c>
      <c r="D54" s="49" t="s">
        <v>32</v>
      </c>
      <c r="E54" s="216">
        <f>SUM('T12'!E54,'T13'!E54)</f>
        <v>6695</v>
      </c>
      <c r="F54" s="216">
        <f>SUM('T12'!F54,'T13'!F54)</f>
        <v>6803</v>
      </c>
      <c r="G54" s="204">
        <f>SUM('T12'!G54,'T13'!G54)</f>
        <v>15365</v>
      </c>
      <c r="H54" s="49" t="s">
        <v>32</v>
      </c>
      <c r="I54" s="108" t="s">
        <v>10</v>
      </c>
    </row>
    <row r="55" spans="1:32" s="16" customFormat="1">
      <c r="A55" s="54" t="s">
        <v>7</v>
      </c>
      <c r="B55" s="49" t="s">
        <v>32</v>
      </c>
      <c r="C55" s="49" t="s">
        <v>32</v>
      </c>
      <c r="D55" s="49" t="s">
        <v>32</v>
      </c>
      <c r="E55" s="216">
        <f>SUM('T12'!E55,'T13'!E55)</f>
        <v>7909</v>
      </c>
      <c r="F55" s="216">
        <f>SUM('T12'!F55,'T13'!F55)</f>
        <v>12965</v>
      </c>
      <c r="G55" s="204">
        <f>SUM('T12'!G55,'T13'!G55)</f>
        <v>26099</v>
      </c>
      <c r="H55" s="56" t="s">
        <v>32</v>
      </c>
      <c r="I55" s="108" t="s">
        <v>11</v>
      </c>
    </row>
    <row r="56" spans="1:32" s="16" customFormat="1" ht="15.75">
      <c r="A56" s="156" t="s">
        <v>466</v>
      </c>
      <c r="B56" s="157"/>
      <c r="C56" s="158"/>
      <c r="D56" s="158"/>
      <c r="E56" s="158"/>
      <c r="F56" s="157"/>
      <c r="G56" s="157"/>
      <c r="H56" s="157"/>
      <c r="I56" s="159" t="s">
        <v>467</v>
      </c>
      <c r="AE56"/>
      <c r="AF56" t="s">
        <v>36</v>
      </c>
    </row>
    <row r="57" spans="1:32" s="16" customFormat="1">
      <c r="A57" s="47" t="s">
        <v>38</v>
      </c>
      <c r="B57" s="49">
        <v>95156</v>
      </c>
      <c r="C57" s="319">
        <f>SUM('T12'!C57,'T13'!C57)</f>
        <v>22279</v>
      </c>
      <c r="D57" s="319">
        <f>SUM('T12'!D57,'T13'!D57)</f>
        <v>491311</v>
      </c>
      <c r="E57" s="49">
        <f>SUM('T12'!E57,'T13'!E57)</f>
        <v>68059</v>
      </c>
      <c r="F57" s="131">
        <f>SUM('T12'!F57,'T13'!F57)</f>
        <v>23720</v>
      </c>
      <c r="G57" s="49">
        <f>SUM('T12'!G57,'T13'!G57)</f>
        <v>80767</v>
      </c>
      <c r="H57" s="131">
        <f>SUM(B57:G57)</f>
        <v>781292</v>
      </c>
      <c r="I57" s="214" t="s">
        <v>0</v>
      </c>
      <c r="AE57" t="s">
        <v>486</v>
      </c>
      <c r="AF57" s="338">
        <f>'T12'!B47/'T14'!B47</f>
        <v>0.28654758666545771</v>
      </c>
    </row>
    <row r="58" spans="1:32" s="16" customFormat="1">
      <c r="A58" s="53" t="s">
        <v>5</v>
      </c>
      <c r="B58" s="49">
        <v>25039</v>
      </c>
      <c r="C58" s="319">
        <f>SUM('T12'!C58,'T13'!C58)</f>
        <v>7048</v>
      </c>
      <c r="D58" s="319">
        <f>SUM('T12'!D58,'T13'!D58)</f>
        <v>236419</v>
      </c>
      <c r="E58" s="49">
        <f>SUM('T12'!E58,'T13'!E58)</f>
        <v>20924</v>
      </c>
      <c r="F58" s="131">
        <f>SUM('T12'!F58,'T13'!F58)</f>
        <v>7779</v>
      </c>
      <c r="G58" s="49">
        <f>SUM('T12'!G58,'T13'!G58)</f>
        <v>23358</v>
      </c>
      <c r="H58" s="131">
        <f t="shared" ref="H58:H59" si="12">SUM(B58:G58)</f>
        <v>320567</v>
      </c>
      <c r="I58" s="108" t="s">
        <v>10</v>
      </c>
      <c r="AE58" s="218" t="s">
        <v>476</v>
      </c>
      <c r="AF58" s="485">
        <f>'T13'!B47/'T14'!B47</f>
        <v>0.71345241333454223</v>
      </c>
    </row>
    <row r="59" spans="1:32" s="16" customFormat="1">
      <c r="A59" s="54" t="s">
        <v>7</v>
      </c>
      <c r="B59" s="49">
        <v>70117</v>
      </c>
      <c r="C59" s="319">
        <f>SUM('T12'!C59,'T13'!C59)</f>
        <v>15231</v>
      </c>
      <c r="D59" s="319">
        <f>SUM('T12'!D59,'T13'!D59)</f>
        <v>254892</v>
      </c>
      <c r="E59" s="49">
        <f>SUM('T12'!E59,'T13'!E59)</f>
        <v>47135</v>
      </c>
      <c r="F59" s="131">
        <f>SUM('T12'!F59,'T13'!F59)</f>
        <v>15941</v>
      </c>
      <c r="G59" s="49">
        <f>SUM('T12'!G59,'T13'!G59)</f>
        <v>57409</v>
      </c>
      <c r="H59" s="131">
        <f t="shared" si="12"/>
        <v>460725</v>
      </c>
      <c r="I59" s="108" t="s">
        <v>11</v>
      </c>
    </row>
    <row r="60" spans="1:32" s="16" customFormat="1">
      <c r="A60" s="47" t="s">
        <v>4</v>
      </c>
      <c r="B60" s="49" t="s">
        <v>32</v>
      </c>
      <c r="C60" s="49" t="s">
        <v>32</v>
      </c>
      <c r="D60" s="49" t="s">
        <v>32</v>
      </c>
      <c r="E60" s="131">
        <f>SUM('T12'!E60,'T13'!E60)</f>
        <v>49871</v>
      </c>
      <c r="F60" s="131">
        <f>SUM('T12'!F60,'T13'!F60)</f>
        <v>3356</v>
      </c>
      <c r="G60" s="49">
        <f>SUM('T12'!G60,'T13'!G60)</f>
        <v>41745</v>
      </c>
      <c r="H60" s="49" t="s">
        <v>32</v>
      </c>
      <c r="I60" s="214" t="s">
        <v>6</v>
      </c>
    </row>
    <row r="61" spans="1:32" s="16" customFormat="1">
      <c r="A61" s="53" t="s">
        <v>5</v>
      </c>
      <c r="B61" s="49" t="s">
        <v>32</v>
      </c>
      <c r="C61" s="49" t="s">
        <v>32</v>
      </c>
      <c r="D61" s="49" t="s">
        <v>32</v>
      </c>
      <c r="E61" s="216">
        <f>SUM('T12'!E61,'T13'!E61)</f>
        <v>13182</v>
      </c>
      <c r="F61" s="131">
        <f>SUM('T12'!F61,'T13'!F61)</f>
        <v>216</v>
      </c>
      <c r="G61" s="49">
        <f>SUM('T12'!G61,'T13'!G61)</f>
        <v>7916</v>
      </c>
      <c r="H61" s="49" t="s">
        <v>32</v>
      </c>
      <c r="I61" s="108" t="s">
        <v>10</v>
      </c>
      <c r="K61" s="2"/>
      <c r="L61" s="16" t="s">
        <v>48</v>
      </c>
      <c r="M61" s="16" t="s">
        <v>43</v>
      </c>
      <c r="N61" s="16" t="s">
        <v>42</v>
      </c>
      <c r="O61" s="16" t="s">
        <v>49</v>
      </c>
      <c r="P61" s="16" t="s">
        <v>50</v>
      </c>
      <c r="Q61" s="16" t="s">
        <v>39</v>
      </c>
    </row>
    <row r="62" spans="1:32" s="218" customFormat="1">
      <c r="A62" s="54" t="s">
        <v>7</v>
      </c>
      <c r="B62" s="49" t="s">
        <v>32</v>
      </c>
      <c r="C62" s="49" t="s">
        <v>32</v>
      </c>
      <c r="D62" s="49" t="s">
        <v>32</v>
      </c>
      <c r="E62" s="216">
        <f>SUM('T12'!E62,'T13'!E62)</f>
        <v>36689</v>
      </c>
      <c r="F62" s="131">
        <f>SUM('T12'!F62,'T13'!F62)</f>
        <v>3140</v>
      </c>
      <c r="G62" s="49">
        <f>SUM('T12'!G62,'T13'!G62)</f>
        <v>33829</v>
      </c>
      <c r="H62" s="49" t="s">
        <v>32</v>
      </c>
      <c r="I62" s="108" t="s">
        <v>11</v>
      </c>
      <c r="K62" s="2" t="s">
        <v>408</v>
      </c>
      <c r="L62" s="20">
        <v>0.9</v>
      </c>
      <c r="M62" s="2">
        <v>2.1</v>
      </c>
      <c r="N62" s="2">
        <v>-1.7</v>
      </c>
      <c r="O62" s="16">
        <v>-0.5</v>
      </c>
      <c r="P62" s="38">
        <v>4</v>
      </c>
      <c r="Q62" s="38">
        <v>1.7</v>
      </c>
    </row>
    <row r="63" spans="1:32" s="219" customFormat="1">
      <c r="A63" s="47" t="s">
        <v>8</v>
      </c>
      <c r="B63" s="49" t="s">
        <v>32</v>
      </c>
      <c r="C63" s="49" t="s">
        <v>32</v>
      </c>
      <c r="D63" s="49" t="s">
        <v>32</v>
      </c>
      <c r="E63" s="131">
        <f>SUM('T12'!E63,'T13'!E63)</f>
        <v>18188</v>
      </c>
      <c r="F63" s="131">
        <f>SUM('T12'!F63,'T13'!F63)</f>
        <v>20364</v>
      </c>
      <c r="G63" s="49">
        <f>SUM('T12'!G63,'T13'!G63)</f>
        <v>39022</v>
      </c>
      <c r="H63" s="49" t="s">
        <v>32</v>
      </c>
      <c r="I63" s="214" t="s">
        <v>9</v>
      </c>
      <c r="K63" s="2" t="s">
        <v>409</v>
      </c>
      <c r="L63" s="2">
        <v>3.1</v>
      </c>
      <c r="M63" s="2">
        <v>4.5</v>
      </c>
      <c r="N63" s="2">
        <v>-3.2</v>
      </c>
      <c r="O63" s="16">
        <v>1.1000000000000001</v>
      </c>
      <c r="P63" s="38">
        <v>2.2000000000000002</v>
      </c>
      <c r="Q63" s="16">
        <v>5.8</v>
      </c>
    </row>
    <row r="64" spans="1:32">
      <c r="A64" s="53" t="s">
        <v>5</v>
      </c>
      <c r="B64" s="49" t="s">
        <v>32</v>
      </c>
      <c r="C64" s="49" t="s">
        <v>32</v>
      </c>
      <c r="D64" s="49" t="s">
        <v>32</v>
      </c>
      <c r="E64" s="216">
        <f>SUM('T12'!E64,'T13'!E64)</f>
        <v>7742</v>
      </c>
      <c r="F64" s="131">
        <f>SUM('T12'!F64,'T13'!F64)</f>
        <v>7563</v>
      </c>
      <c r="G64" s="49">
        <f>SUM('T12'!G64,'T13'!G64)</f>
        <v>15442</v>
      </c>
      <c r="H64" s="49" t="s">
        <v>32</v>
      </c>
      <c r="I64" s="108" t="s">
        <v>10</v>
      </c>
    </row>
    <row r="65" spans="1:17" ht="15.75" thickBot="1">
      <c r="A65" s="57" t="s">
        <v>7</v>
      </c>
      <c r="B65" s="322" t="s">
        <v>32</v>
      </c>
      <c r="C65" s="322" t="s">
        <v>32</v>
      </c>
      <c r="D65" s="322" t="s">
        <v>32</v>
      </c>
      <c r="E65" s="463">
        <f>SUM('T12'!E65,'T13'!E65)</f>
        <v>10446</v>
      </c>
      <c r="F65" s="353">
        <f>SUM('T12'!F65,'T13'!F65)</f>
        <v>12801</v>
      </c>
      <c r="G65" s="322">
        <f>SUM('T12'!G65,'T13'!G65)</f>
        <v>23580</v>
      </c>
      <c r="H65" s="58" t="s">
        <v>32</v>
      </c>
      <c r="I65" s="109" t="s">
        <v>11</v>
      </c>
    </row>
    <row r="66" spans="1:17" ht="18.75" thickTop="1">
      <c r="A66" s="467" t="s">
        <v>481</v>
      </c>
    </row>
    <row r="67" spans="1:17" ht="18">
      <c r="A67" s="467" t="s">
        <v>479</v>
      </c>
    </row>
    <row r="68" spans="1:17">
      <c r="L68" s="3" t="s">
        <v>48</v>
      </c>
      <c r="M68" s="3" t="s">
        <v>43</v>
      </c>
      <c r="N68" s="3" t="s">
        <v>42</v>
      </c>
      <c r="O68" s="3" t="s">
        <v>49</v>
      </c>
      <c r="P68" s="3" t="s">
        <v>50</v>
      </c>
      <c r="Q68" s="3" t="s">
        <v>39</v>
      </c>
    </row>
    <row r="69" spans="1:17">
      <c r="K69" s="16" t="s">
        <v>5</v>
      </c>
      <c r="L69" s="20">
        <f>B48/B47*100</f>
        <v>24.130323087617494</v>
      </c>
      <c r="M69" s="20">
        <f t="shared" ref="M69:Q69" si="13">C48/C47*100</f>
        <v>31.63517213519458</v>
      </c>
      <c r="N69" s="20">
        <f t="shared" si="13"/>
        <v>47.782947607522999</v>
      </c>
      <c r="O69" s="20">
        <f t="shared" si="13"/>
        <v>31.220369017456051</v>
      </c>
      <c r="P69" s="20">
        <f t="shared" si="13"/>
        <v>30.441004292962141</v>
      </c>
      <c r="Q69" s="20">
        <f t="shared" si="13"/>
        <v>26.227850976828716</v>
      </c>
    </row>
    <row r="70" spans="1:17">
      <c r="K70" s="16" t="s">
        <v>7</v>
      </c>
      <c r="L70" s="20">
        <f>100-L69</f>
        <v>75.869676912382502</v>
      </c>
      <c r="M70" s="20">
        <f t="shared" ref="M70:Q70" si="14">100-M69</f>
        <v>68.36482786480542</v>
      </c>
      <c r="N70" s="20">
        <f t="shared" si="14"/>
        <v>52.217052392477001</v>
      </c>
      <c r="O70" s="20">
        <f t="shared" si="14"/>
        <v>68.779630982543949</v>
      </c>
      <c r="P70" s="20">
        <f t="shared" si="14"/>
        <v>69.558995707037866</v>
      </c>
      <c r="Q70" s="20">
        <f t="shared" si="14"/>
        <v>73.772149023171281</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78"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9"/>
  <sheetViews>
    <sheetView showGridLines="0" rightToLeft="1" view="pageBreakPreview" topLeftCell="A31" zoomScaleNormal="100" zoomScaleSheetLayoutView="100" workbookViewId="0">
      <selection activeCell="O48" sqref="O48"/>
    </sheetView>
  </sheetViews>
  <sheetFormatPr defaultRowHeight="15"/>
  <cols>
    <col min="1" max="1" width="13.7109375" customWidth="1"/>
    <col min="2" max="7" width="9.7109375" customWidth="1"/>
    <col min="8" max="8" width="12.7109375" customWidth="1"/>
    <col min="9" max="9" width="13.7109375" customWidth="1"/>
    <col min="13" max="13" width="8.42578125" customWidth="1"/>
    <col min="14" max="14" width="9.5703125" customWidth="1"/>
  </cols>
  <sheetData>
    <row r="1" spans="1:13" s="218" customFormat="1" ht="17.25">
      <c r="A1" s="200" t="s">
        <v>127</v>
      </c>
      <c r="B1" s="200"/>
      <c r="C1" s="200"/>
      <c r="D1" s="200"/>
      <c r="E1" s="200"/>
      <c r="F1" s="200"/>
      <c r="G1" s="200"/>
      <c r="H1" s="200"/>
      <c r="I1" s="200"/>
      <c r="K1" s="197"/>
      <c r="L1" s="197"/>
    </row>
    <row r="2" spans="1:13" s="219" customFormat="1" ht="15.75">
      <c r="A2" s="201" t="s">
        <v>203</v>
      </c>
      <c r="B2" s="201"/>
      <c r="C2" s="201"/>
      <c r="D2" s="201"/>
      <c r="E2" s="201"/>
      <c r="F2" s="201"/>
      <c r="G2" s="201"/>
      <c r="H2" s="201"/>
      <c r="I2" s="201"/>
      <c r="M2" s="220"/>
    </row>
    <row r="3" spans="1:13" ht="14.25" customHeight="1">
      <c r="A3" s="10" t="s">
        <v>34</v>
      </c>
      <c r="B3" s="9"/>
      <c r="C3" s="4"/>
      <c r="D3" s="4"/>
      <c r="E3" s="8"/>
      <c r="F3" s="5"/>
      <c r="G3" s="5"/>
      <c r="H3" s="5"/>
      <c r="I3" s="11" t="s">
        <v>35</v>
      </c>
    </row>
    <row r="4" spans="1:13" ht="24" customHeight="1">
      <c r="A4" s="496" t="s">
        <v>14</v>
      </c>
      <c r="B4" s="187" t="s">
        <v>44</v>
      </c>
      <c r="C4" s="187" t="s">
        <v>43</v>
      </c>
      <c r="D4" s="187" t="s">
        <v>237</v>
      </c>
      <c r="E4" s="187" t="s">
        <v>41</v>
      </c>
      <c r="F4" s="187" t="s">
        <v>40</v>
      </c>
      <c r="G4" s="187" t="s">
        <v>39</v>
      </c>
      <c r="H4" s="497" t="s">
        <v>275</v>
      </c>
      <c r="I4" s="495" t="s">
        <v>15</v>
      </c>
    </row>
    <row r="5" spans="1:13" ht="24" customHeight="1">
      <c r="A5" s="496"/>
      <c r="B5" s="188" t="s">
        <v>36</v>
      </c>
      <c r="C5" s="188" t="s">
        <v>16</v>
      </c>
      <c r="D5" s="188" t="s">
        <v>238</v>
      </c>
      <c r="E5" s="188" t="s">
        <v>17</v>
      </c>
      <c r="F5" s="188" t="s">
        <v>18</v>
      </c>
      <c r="G5" s="188" t="s">
        <v>19</v>
      </c>
      <c r="H5" s="497"/>
      <c r="I5" s="495"/>
    </row>
    <row r="6" spans="1:13" ht="15.75">
      <c r="A6" s="12" t="s">
        <v>235</v>
      </c>
      <c r="B6" s="94"/>
      <c r="C6" s="95"/>
      <c r="D6" s="95"/>
      <c r="E6" s="95"/>
      <c r="F6" s="94"/>
      <c r="G6" s="94"/>
      <c r="H6" s="94"/>
      <c r="I6" s="14" t="s">
        <v>234</v>
      </c>
    </row>
    <row r="7" spans="1:13" s="215" customFormat="1">
      <c r="A7" s="47" t="s">
        <v>38</v>
      </c>
      <c r="B7" s="49">
        <v>886</v>
      </c>
      <c r="C7" s="49" t="s">
        <v>32</v>
      </c>
      <c r="D7" s="362">
        <f>SUM(D8:D9)</f>
        <v>2775</v>
      </c>
      <c r="E7" s="49" t="s">
        <v>32</v>
      </c>
      <c r="F7" s="49">
        <f t="shared" ref="F7:G7" si="0">SUM(F10,F13)</f>
        <v>283</v>
      </c>
      <c r="G7" s="49">
        <f t="shared" si="0"/>
        <v>2946</v>
      </c>
      <c r="H7" s="319">
        <f>SUM(B7:G7)</f>
        <v>6890</v>
      </c>
      <c r="I7" s="214" t="s">
        <v>0</v>
      </c>
    </row>
    <row r="8" spans="1:13" s="215" customFormat="1">
      <c r="A8" s="53" t="s">
        <v>5</v>
      </c>
      <c r="B8" s="49" t="s">
        <v>33</v>
      </c>
      <c r="C8" s="49" t="s">
        <v>32</v>
      </c>
      <c r="D8" s="362">
        <v>114</v>
      </c>
      <c r="E8" s="49" t="s">
        <v>32</v>
      </c>
      <c r="F8" s="49">
        <f t="shared" ref="F8:G8" si="1">SUM(F11,F14)</f>
        <v>160</v>
      </c>
      <c r="G8" s="49">
        <f t="shared" si="1"/>
        <v>1719</v>
      </c>
      <c r="H8" s="49" t="s">
        <v>33</v>
      </c>
      <c r="I8" s="108" t="s">
        <v>10</v>
      </c>
    </row>
    <row r="9" spans="1:13" s="215" customFormat="1">
      <c r="A9" s="54" t="s">
        <v>7</v>
      </c>
      <c r="B9" s="49" t="s">
        <v>33</v>
      </c>
      <c r="C9" s="49" t="s">
        <v>32</v>
      </c>
      <c r="D9" s="362">
        <v>2661</v>
      </c>
      <c r="E9" s="49" t="s">
        <v>32</v>
      </c>
      <c r="F9" s="49">
        <f t="shared" ref="F9:G9" si="2">SUM(F12,F15)</f>
        <v>123</v>
      </c>
      <c r="G9" s="49">
        <f t="shared" si="2"/>
        <v>1227</v>
      </c>
      <c r="H9" s="49">
        <f>SUM(B9:G9)</f>
        <v>4011</v>
      </c>
      <c r="I9" s="108" t="s">
        <v>11</v>
      </c>
    </row>
    <row r="10" spans="1:13" s="215" customFormat="1">
      <c r="A10" s="47" t="s">
        <v>4</v>
      </c>
      <c r="B10" s="49" t="s">
        <v>33</v>
      </c>
      <c r="C10" s="49" t="s">
        <v>32</v>
      </c>
      <c r="D10" s="291" t="s">
        <v>32</v>
      </c>
      <c r="E10" s="49" t="s">
        <v>32</v>
      </c>
      <c r="F10" s="49">
        <f>SUM(F11:F12)</f>
        <v>2</v>
      </c>
      <c r="G10" s="49">
        <f>SUM(G11:G12)</f>
        <v>14</v>
      </c>
      <c r="H10" s="49" t="s">
        <v>33</v>
      </c>
      <c r="I10" s="214" t="s">
        <v>6</v>
      </c>
    </row>
    <row r="11" spans="1:13" s="215" customFormat="1">
      <c r="A11" s="53" t="s">
        <v>5</v>
      </c>
      <c r="B11" s="204" t="s">
        <v>33</v>
      </c>
      <c r="C11" s="204" t="s">
        <v>32</v>
      </c>
      <c r="D11" s="292" t="s">
        <v>32</v>
      </c>
      <c r="E11" s="204" t="s">
        <v>32</v>
      </c>
      <c r="F11" s="204">
        <v>2</v>
      </c>
      <c r="G11" s="204">
        <v>10</v>
      </c>
      <c r="H11" s="204" t="s">
        <v>33</v>
      </c>
      <c r="I11" s="108" t="s">
        <v>10</v>
      </c>
    </row>
    <row r="12" spans="1:13" s="215" customFormat="1">
      <c r="A12" s="54" t="s">
        <v>7</v>
      </c>
      <c r="B12" s="204" t="s">
        <v>33</v>
      </c>
      <c r="C12" s="204" t="s">
        <v>32</v>
      </c>
      <c r="D12" s="292" t="s">
        <v>32</v>
      </c>
      <c r="E12" s="204" t="s">
        <v>32</v>
      </c>
      <c r="F12" s="204" t="s">
        <v>47</v>
      </c>
      <c r="G12" s="204">
        <v>4</v>
      </c>
      <c r="H12" s="204" t="s">
        <v>33</v>
      </c>
      <c r="I12" s="108" t="s">
        <v>11</v>
      </c>
    </row>
    <row r="13" spans="1:13" s="215" customFormat="1">
      <c r="A13" s="47" t="s">
        <v>8</v>
      </c>
      <c r="B13" s="49" t="s">
        <v>33</v>
      </c>
      <c r="C13" s="49" t="s">
        <v>32</v>
      </c>
      <c r="D13" s="291" t="s">
        <v>32</v>
      </c>
      <c r="E13" s="49" t="s">
        <v>32</v>
      </c>
      <c r="F13" s="49">
        <f t="shared" ref="F13:G13" si="3">SUM(F14:F15)</f>
        <v>281</v>
      </c>
      <c r="G13" s="49">
        <f t="shared" si="3"/>
        <v>2932</v>
      </c>
      <c r="H13" s="49" t="s">
        <v>33</v>
      </c>
      <c r="I13" s="214" t="s">
        <v>9</v>
      </c>
    </row>
    <row r="14" spans="1:13" s="215" customFormat="1">
      <c r="A14" s="53" t="s">
        <v>5</v>
      </c>
      <c r="B14" s="204" t="s">
        <v>33</v>
      </c>
      <c r="C14" s="204" t="s">
        <v>32</v>
      </c>
      <c r="D14" s="292" t="s">
        <v>32</v>
      </c>
      <c r="E14" s="204" t="s">
        <v>32</v>
      </c>
      <c r="F14" s="204">
        <v>158</v>
      </c>
      <c r="G14" s="204">
        <v>1709</v>
      </c>
      <c r="H14" s="204" t="s">
        <v>33</v>
      </c>
      <c r="I14" s="108" t="s">
        <v>10</v>
      </c>
    </row>
    <row r="15" spans="1:13" s="215" customFormat="1">
      <c r="A15" s="54" t="s">
        <v>7</v>
      </c>
      <c r="B15" s="56" t="s">
        <v>33</v>
      </c>
      <c r="C15" s="56" t="s">
        <v>32</v>
      </c>
      <c r="D15" s="56" t="s">
        <v>32</v>
      </c>
      <c r="E15" s="56" t="s">
        <v>32</v>
      </c>
      <c r="F15" s="56">
        <v>123</v>
      </c>
      <c r="G15" s="56">
        <v>1223</v>
      </c>
      <c r="H15" s="56" t="s">
        <v>33</v>
      </c>
      <c r="I15" s="108" t="s">
        <v>11</v>
      </c>
    </row>
    <row r="16" spans="1:13" ht="15.75">
      <c r="A16" s="12" t="s">
        <v>339</v>
      </c>
      <c r="B16" s="94"/>
      <c r="C16" s="95"/>
      <c r="D16" s="95"/>
      <c r="E16" s="95"/>
      <c r="F16" s="94"/>
      <c r="G16" s="94"/>
      <c r="H16" s="94"/>
      <c r="I16" s="14" t="s">
        <v>340</v>
      </c>
    </row>
    <row r="17" spans="1:10" s="215" customFormat="1">
      <c r="A17" s="47" t="s">
        <v>38</v>
      </c>
      <c r="B17" s="49">
        <v>650</v>
      </c>
      <c r="C17" s="49" t="s">
        <v>371</v>
      </c>
      <c r="D17" s="233">
        <f>SUM(D18:D19)</f>
        <v>2594</v>
      </c>
      <c r="E17" s="49">
        <v>1423</v>
      </c>
      <c r="F17" s="49">
        <f t="shared" ref="F17:G19" si="4">SUM(F20,F23)</f>
        <v>317</v>
      </c>
      <c r="G17" s="319">
        <f t="shared" si="4"/>
        <v>2946</v>
      </c>
      <c r="H17" s="319">
        <f>SUM(B17:G17)</f>
        <v>7930</v>
      </c>
      <c r="I17" s="214" t="s">
        <v>0</v>
      </c>
      <c r="J17" s="235"/>
    </row>
    <row r="18" spans="1:10" s="215" customFormat="1">
      <c r="A18" s="53" t="s">
        <v>5</v>
      </c>
      <c r="B18" s="49" t="s">
        <v>33</v>
      </c>
      <c r="C18" s="49" t="s">
        <v>32</v>
      </c>
      <c r="D18" s="233">
        <v>112</v>
      </c>
      <c r="E18" s="49">
        <v>224</v>
      </c>
      <c r="F18" s="49">
        <f t="shared" si="4"/>
        <v>168</v>
      </c>
      <c r="G18" s="319">
        <f t="shared" si="4"/>
        <v>1719</v>
      </c>
      <c r="H18" s="319">
        <f t="shared" ref="H18:H19" si="5">SUM(B18:G18)</f>
        <v>2223</v>
      </c>
      <c r="I18" s="108" t="s">
        <v>10</v>
      </c>
    </row>
    <row r="19" spans="1:10" s="215" customFormat="1">
      <c r="A19" s="54" t="s">
        <v>7</v>
      </c>
      <c r="B19" s="49" t="s">
        <v>33</v>
      </c>
      <c r="C19" s="49" t="s">
        <v>32</v>
      </c>
      <c r="D19" s="233">
        <v>2482</v>
      </c>
      <c r="E19" s="49">
        <v>1199</v>
      </c>
      <c r="F19" s="49">
        <f t="shared" si="4"/>
        <v>149</v>
      </c>
      <c r="G19" s="319">
        <f t="shared" si="4"/>
        <v>1227</v>
      </c>
      <c r="H19" s="319">
        <f t="shared" si="5"/>
        <v>5057</v>
      </c>
      <c r="I19" s="108" t="s">
        <v>11</v>
      </c>
    </row>
    <row r="20" spans="1:10" s="215" customFormat="1">
      <c r="A20" s="47" t="s">
        <v>4</v>
      </c>
      <c r="B20" s="49" t="s">
        <v>33</v>
      </c>
      <c r="C20" s="49" t="s">
        <v>32</v>
      </c>
      <c r="D20" s="291" t="s">
        <v>32</v>
      </c>
      <c r="E20" s="49" t="s">
        <v>32</v>
      </c>
      <c r="F20" s="49">
        <v>0</v>
      </c>
      <c r="G20" s="319">
        <f>SUM(G21:G22)</f>
        <v>14</v>
      </c>
      <c r="H20" s="49" t="s">
        <v>33</v>
      </c>
      <c r="I20" s="214" t="s">
        <v>6</v>
      </c>
    </row>
    <row r="21" spans="1:10" s="215" customFormat="1">
      <c r="A21" s="53" t="s">
        <v>5</v>
      </c>
      <c r="B21" s="204" t="s">
        <v>33</v>
      </c>
      <c r="C21" s="204" t="s">
        <v>32</v>
      </c>
      <c r="D21" s="292" t="s">
        <v>32</v>
      </c>
      <c r="E21" s="204" t="s">
        <v>32</v>
      </c>
      <c r="F21" s="204">
        <v>0</v>
      </c>
      <c r="G21" s="321">
        <v>10</v>
      </c>
      <c r="H21" s="204" t="s">
        <v>33</v>
      </c>
      <c r="I21" s="108" t="s">
        <v>10</v>
      </c>
    </row>
    <row r="22" spans="1:10" s="215" customFormat="1">
      <c r="A22" s="54" t="s">
        <v>7</v>
      </c>
      <c r="B22" s="204" t="s">
        <v>33</v>
      </c>
      <c r="C22" s="204" t="s">
        <v>32</v>
      </c>
      <c r="D22" s="292" t="s">
        <v>32</v>
      </c>
      <c r="E22" s="204" t="s">
        <v>32</v>
      </c>
      <c r="F22" s="204">
        <v>0</v>
      </c>
      <c r="G22" s="321">
        <v>4</v>
      </c>
      <c r="H22" s="204" t="s">
        <v>33</v>
      </c>
      <c r="I22" s="108" t="s">
        <v>11</v>
      </c>
    </row>
    <row r="23" spans="1:10" s="215" customFormat="1">
      <c r="A23" s="47" t="s">
        <v>8</v>
      </c>
      <c r="B23" s="49" t="s">
        <v>33</v>
      </c>
      <c r="C23" s="49" t="s">
        <v>32</v>
      </c>
      <c r="D23" s="291" t="s">
        <v>32</v>
      </c>
      <c r="E23" s="49" t="s">
        <v>32</v>
      </c>
      <c r="F23" s="49">
        <f>SUM(F24:F25)</f>
        <v>317</v>
      </c>
      <c r="G23" s="319">
        <f t="shared" ref="G23" si="6">SUM(G24:G25)</f>
        <v>2932</v>
      </c>
      <c r="H23" s="49" t="s">
        <v>33</v>
      </c>
      <c r="I23" s="214" t="s">
        <v>9</v>
      </c>
    </row>
    <row r="24" spans="1:10" s="215" customFormat="1">
      <c r="A24" s="53" t="s">
        <v>5</v>
      </c>
      <c r="B24" s="204" t="s">
        <v>33</v>
      </c>
      <c r="C24" s="204" t="s">
        <v>32</v>
      </c>
      <c r="D24" s="292" t="s">
        <v>32</v>
      </c>
      <c r="E24" s="204" t="s">
        <v>32</v>
      </c>
      <c r="F24" s="204">
        <v>168</v>
      </c>
      <c r="G24" s="321">
        <v>1709</v>
      </c>
      <c r="H24" s="204" t="s">
        <v>33</v>
      </c>
      <c r="I24" s="108" t="s">
        <v>10</v>
      </c>
    </row>
    <row r="25" spans="1:10" s="215" customFormat="1">
      <c r="A25" s="54" t="s">
        <v>7</v>
      </c>
      <c r="B25" s="56" t="s">
        <v>33</v>
      </c>
      <c r="C25" s="56" t="s">
        <v>32</v>
      </c>
      <c r="D25" s="275" t="s">
        <v>32</v>
      </c>
      <c r="E25" s="56" t="s">
        <v>32</v>
      </c>
      <c r="F25" s="56">
        <v>149</v>
      </c>
      <c r="G25" s="320">
        <v>1223</v>
      </c>
      <c r="H25" s="56" t="s">
        <v>33</v>
      </c>
      <c r="I25" s="108" t="s">
        <v>11</v>
      </c>
    </row>
    <row r="26" spans="1:10" s="215" customFormat="1" ht="15.75">
      <c r="A26" s="12" t="s">
        <v>346</v>
      </c>
      <c r="B26" s="94"/>
      <c r="C26" s="95"/>
      <c r="D26" s="95"/>
      <c r="E26" s="95"/>
      <c r="F26" s="94"/>
      <c r="G26" s="94"/>
      <c r="H26" s="94"/>
      <c r="I26" s="14" t="s">
        <v>347</v>
      </c>
    </row>
    <row r="27" spans="1:10" s="215" customFormat="1">
      <c r="A27" s="47" t="s">
        <v>38</v>
      </c>
      <c r="B27" s="49">
        <v>493</v>
      </c>
      <c r="C27" s="49" t="s">
        <v>371</v>
      </c>
      <c r="D27" s="362">
        <v>1422</v>
      </c>
      <c r="E27" s="49">
        <v>1230</v>
      </c>
      <c r="F27" s="49">
        <f>SUM(F28:F29)</f>
        <v>214</v>
      </c>
      <c r="G27" s="49">
        <f>SUM(G28:G29)</f>
        <v>2604</v>
      </c>
      <c r="H27" s="49"/>
      <c r="I27" s="214" t="s">
        <v>0</v>
      </c>
    </row>
    <row r="28" spans="1:10" s="215" customFormat="1">
      <c r="A28" s="53" t="s">
        <v>5</v>
      </c>
      <c r="B28" s="49" t="s">
        <v>33</v>
      </c>
      <c r="C28" s="49" t="s">
        <v>32</v>
      </c>
      <c r="D28" s="362">
        <v>0</v>
      </c>
      <c r="E28" s="49">
        <v>173</v>
      </c>
      <c r="F28" s="49">
        <f t="shared" ref="F28:F29" si="7">SUM(F31,F34)</f>
        <v>102</v>
      </c>
      <c r="G28" s="49">
        <f>SUM(G31,G34)</f>
        <v>1481</v>
      </c>
      <c r="H28" s="49"/>
      <c r="I28" s="108" t="s">
        <v>10</v>
      </c>
    </row>
    <row r="29" spans="1:10" s="215" customFormat="1">
      <c r="A29" s="54" t="s">
        <v>7</v>
      </c>
      <c r="B29" s="49" t="s">
        <v>33</v>
      </c>
      <c r="C29" s="49" t="s">
        <v>32</v>
      </c>
      <c r="D29" s="362">
        <v>1422</v>
      </c>
      <c r="E29" s="49">
        <v>1057</v>
      </c>
      <c r="F29" s="49">
        <f t="shared" si="7"/>
        <v>112</v>
      </c>
      <c r="G29" s="49">
        <f>SUM(G32,G35)</f>
        <v>1123</v>
      </c>
      <c r="H29" s="49"/>
      <c r="I29" s="108" t="s">
        <v>11</v>
      </c>
    </row>
    <row r="30" spans="1:10" s="215" customFormat="1">
      <c r="A30" s="47" t="s">
        <v>4</v>
      </c>
      <c r="B30" s="49" t="s">
        <v>33</v>
      </c>
      <c r="C30" s="49" t="s">
        <v>32</v>
      </c>
      <c r="D30" s="291" t="s">
        <v>33</v>
      </c>
      <c r="E30" s="49" t="s">
        <v>32</v>
      </c>
      <c r="F30" s="49">
        <v>0</v>
      </c>
      <c r="G30" s="49">
        <f>SUM(G31:G32)</f>
        <v>22</v>
      </c>
      <c r="H30" s="49"/>
      <c r="I30" s="214" t="s">
        <v>6</v>
      </c>
    </row>
    <row r="31" spans="1:10" s="215" customFormat="1">
      <c r="A31" s="53" t="s">
        <v>5</v>
      </c>
      <c r="B31" s="204" t="s">
        <v>33</v>
      </c>
      <c r="C31" s="204" t="s">
        <v>32</v>
      </c>
      <c r="D31" s="292" t="s">
        <v>33</v>
      </c>
      <c r="E31" s="204" t="s">
        <v>32</v>
      </c>
      <c r="F31" s="204">
        <v>0</v>
      </c>
      <c r="G31" s="204">
        <v>16</v>
      </c>
      <c r="H31" s="204"/>
      <c r="I31" s="108" t="s">
        <v>10</v>
      </c>
    </row>
    <row r="32" spans="1:10" s="215" customFormat="1">
      <c r="A32" s="54" t="s">
        <v>7</v>
      </c>
      <c r="B32" s="204" t="s">
        <v>33</v>
      </c>
      <c r="C32" s="204" t="s">
        <v>32</v>
      </c>
      <c r="D32" s="292" t="s">
        <v>33</v>
      </c>
      <c r="E32" s="204" t="s">
        <v>32</v>
      </c>
      <c r="F32" s="204">
        <v>0</v>
      </c>
      <c r="G32" s="204">
        <v>6</v>
      </c>
      <c r="H32" s="204"/>
      <c r="I32" s="108" t="s">
        <v>11</v>
      </c>
    </row>
    <row r="33" spans="1:16" s="215" customFormat="1">
      <c r="A33" s="47" t="s">
        <v>8</v>
      </c>
      <c r="B33" s="49" t="s">
        <v>33</v>
      </c>
      <c r="C33" s="49" t="s">
        <v>32</v>
      </c>
      <c r="D33" s="291" t="s">
        <v>33</v>
      </c>
      <c r="E33" s="49" t="s">
        <v>32</v>
      </c>
      <c r="F33" s="49">
        <f>SUM(F34:F35)</f>
        <v>214</v>
      </c>
      <c r="G33" s="49">
        <f>SUM(G34:G35)</f>
        <v>2582</v>
      </c>
      <c r="H33" s="49"/>
      <c r="I33" s="214" t="s">
        <v>9</v>
      </c>
    </row>
    <row r="34" spans="1:16" s="215" customFormat="1">
      <c r="A34" s="53" t="s">
        <v>5</v>
      </c>
      <c r="B34" s="204" t="s">
        <v>33</v>
      </c>
      <c r="C34" s="204" t="s">
        <v>32</v>
      </c>
      <c r="D34" s="292" t="s">
        <v>33</v>
      </c>
      <c r="E34" s="204" t="s">
        <v>32</v>
      </c>
      <c r="F34" s="204">
        <v>102</v>
      </c>
      <c r="G34" s="204">
        <v>1465</v>
      </c>
      <c r="H34" s="204"/>
      <c r="I34" s="108" t="s">
        <v>10</v>
      </c>
    </row>
    <row r="35" spans="1:16" s="215" customFormat="1">
      <c r="A35" s="54" t="s">
        <v>7</v>
      </c>
      <c r="B35" s="56" t="s">
        <v>33</v>
      </c>
      <c r="C35" s="56" t="s">
        <v>32</v>
      </c>
      <c r="D35" s="275" t="s">
        <v>33</v>
      </c>
      <c r="E35" s="56" t="s">
        <v>32</v>
      </c>
      <c r="F35" s="56">
        <v>112</v>
      </c>
      <c r="G35" s="56">
        <v>1117</v>
      </c>
      <c r="H35" s="56"/>
      <c r="I35" s="108" t="s">
        <v>11</v>
      </c>
    </row>
    <row r="36" spans="1:16" s="215" customFormat="1" ht="15.75">
      <c r="A36" s="12" t="s">
        <v>372</v>
      </c>
      <c r="B36" s="94"/>
      <c r="C36" s="95"/>
      <c r="D36" s="95"/>
      <c r="E36" s="95"/>
      <c r="F36" s="94"/>
      <c r="G36" s="94"/>
      <c r="H36" s="94"/>
      <c r="I36" s="14" t="s">
        <v>373</v>
      </c>
    </row>
    <row r="37" spans="1:16" s="215" customFormat="1">
      <c r="A37" s="47" t="s">
        <v>38</v>
      </c>
      <c r="B37" s="49">
        <v>395</v>
      </c>
      <c r="C37" s="49" t="s">
        <v>32</v>
      </c>
      <c r="D37" s="362">
        <v>1343</v>
      </c>
      <c r="E37" s="49">
        <v>1230</v>
      </c>
      <c r="F37" s="49">
        <f>SUM(F38:F39)</f>
        <v>202</v>
      </c>
      <c r="G37" s="319">
        <v>2604</v>
      </c>
      <c r="H37" s="319">
        <f>SUM(B37:G37)</f>
        <v>5774</v>
      </c>
      <c r="I37" s="214" t="s">
        <v>0</v>
      </c>
      <c r="J37" s="221"/>
      <c r="K37" s="221"/>
      <c r="L37" s="221"/>
      <c r="M37" s="221"/>
      <c r="N37" s="221"/>
      <c r="O37" s="221"/>
      <c r="P37" s="221"/>
    </row>
    <row r="38" spans="1:16" s="215" customFormat="1">
      <c r="A38" s="53" t="s">
        <v>5</v>
      </c>
      <c r="B38" s="49" t="s">
        <v>33</v>
      </c>
      <c r="C38" s="49" t="s">
        <v>33</v>
      </c>
      <c r="D38" s="362">
        <v>0</v>
      </c>
      <c r="E38" s="49">
        <v>155</v>
      </c>
      <c r="F38" s="49">
        <f t="shared" ref="F38:F39" si="8">SUM(F41,F44)</f>
        <v>90</v>
      </c>
      <c r="G38" s="319">
        <v>1481</v>
      </c>
      <c r="H38" s="49">
        <f>SUM(B38:G38)</f>
        <v>1726</v>
      </c>
      <c r="I38" s="108" t="s">
        <v>10</v>
      </c>
    </row>
    <row r="39" spans="1:16" s="215" customFormat="1">
      <c r="A39" s="54" t="s">
        <v>7</v>
      </c>
      <c r="B39" s="49" t="s">
        <v>33</v>
      </c>
      <c r="C39" s="49" t="s">
        <v>33</v>
      </c>
      <c r="D39" s="362">
        <v>1343</v>
      </c>
      <c r="E39" s="49">
        <v>959</v>
      </c>
      <c r="F39" s="49">
        <f t="shared" si="8"/>
        <v>112</v>
      </c>
      <c r="G39" s="319">
        <v>1123</v>
      </c>
      <c r="H39" s="49">
        <f>SUM(B39:G39)</f>
        <v>3537</v>
      </c>
      <c r="I39" s="108" t="s">
        <v>11</v>
      </c>
    </row>
    <row r="40" spans="1:16" s="215" customFormat="1">
      <c r="A40" s="47" t="s">
        <v>4</v>
      </c>
      <c r="B40" s="49" t="s">
        <v>33</v>
      </c>
      <c r="C40" s="49" t="s">
        <v>33</v>
      </c>
      <c r="D40" s="291" t="s">
        <v>33</v>
      </c>
      <c r="E40" s="49" t="s">
        <v>32</v>
      </c>
      <c r="F40" s="49">
        <f>SUM(F41:F42)</f>
        <v>0</v>
      </c>
      <c r="G40" s="319">
        <v>22</v>
      </c>
      <c r="H40" s="49"/>
      <c r="I40" s="214" t="s">
        <v>6</v>
      </c>
    </row>
    <row r="41" spans="1:16" s="215" customFormat="1">
      <c r="A41" s="53" t="s">
        <v>5</v>
      </c>
      <c r="B41" s="204" t="s">
        <v>33</v>
      </c>
      <c r="C41" s="204" t="s">
        <v>33</v>
      </c>
      <c r="D41" s="292" t="s">
        <v>33</v>
      </c>
      <c r="E41" s="204" t="s">
        <v>32</v>
      </c>
      <c r="F41" s="204">
        <v>0</v>
      </c>
      <c r="G41" s="321">
        <v>16</v>
      </c>
      <c r="H41" s="204"/>
      <c r="I41" s="108" t="s">
        <v>10</v>
      </c>
    </row>
    <row r="42" spans="1:16" s="215" customFormat="1">
      <c r="A42" s="54" t="s">
        <v>7</v>
      </c>
      <c r="B42" s="204" t="s">
        <v>33</v>
      </c>
      <c r="C42" s="204" t="s">
        <v>33</v>
      </c>
      <c r="D42" s="292" t="s">
        <v>33</v>
      </c>
      <c r="E42" s="204" t="s">
        <v>32</v>
      </c>
      <c r="F42" s="204">
        <v>0</v>
      </c>
      <c r="G42" s="321">
        <v>6</v>
      </c>
      <c r="H42" s="204"/>
      <c r="I42" s="108" t="s">
        <v>11</v>
      </c>
    </row>
    <row r="43" spans="1:16" s="215" customFormat="1">
      <c r="A43" s="47" t="s">
        <v>8</v>
      </c>
      <c r="B43" s="49" t="s">
        <v>33</v>
      </c>
      <c r="C43" s="49" t="s">
        <v>33</v>
      </c>
      <c r="D43" s="291" t="s">
        <v>33</v>
      </c>
      <c r="E43" s="49" t="s">
        <v>32</v>
      </c>
      <c r="F43" s="49">
        <f>SUM(F44:F45)</f>
        <v>202</v>
      </c>
      <c r="G43" s="319">
        <v>2582</v>
      </c>
      <c r="H43" s="49"/>
      <c r="I43" s="214" t="s">
        <v>9</v>
      </c>
    </row>
    <row r="44" spans="1:16" s="215" customFormat="1">
      <c r="A44" s="53" t="s">
        <v>5</v>
      </c>
      <c r="B44" s="204" t="s">
        <v>33</v>
      </c>
      <c r="C44" s="204" t="s">
        <v>33</v>
      </c>
      <c r="D44" s="292" t="s">
        <v>33</v>
      </c>
      <c r="E44" s="204" t="s">
        <v>32</v>
      </c>
      <c r="F44" s="204">
        <v>90</v>
      </c>
      <c r="G44" s="321">
        <v>1465</v>
      </c>
      <c r="H44" s="204"/>
      <c r="I44" s="108" t="s">
        <v>10</v>
      </c>
    </row>
    <row r="45" spans="1:16" s="215" customFormat="1">
      <c r="A45" s="54" t="s">
        <v>7</v>
      </c>
      <c r="B45" s="56" t="s">
        <v>33</v>
      </c>
      <c r="C45" s="56" t="s">
        <v>33</v>
      </c>
      <c r="D45" s="275" t="s">
        <v>33</v>
      </c>
      <c r="E45" s="56" t="s">
        <v>32</v>
      </c>
      <c r="F45" s="56">
        <v>112</v>
      </c>
      <c r="G45" s="320">
        <v>1117</v>
      </c>
      <c r="H45" s="56"/>
      <c r="I45" s="108" t="s">
        <v>11</v>
      </c>
    </row>
    <row r="46" spans="1:16" s="215" customFormat="1" ht="15.75">
      <c r="A46" s="156" t="s">
        <v>380</v>
      </c>
      <c r="B46" s="157"/>
      <c r="C46" s="158"/>
      <c r="D46" s="158"/>
      <c r="E46" s="158"/>
      <c r="F46" s="157"/>
      <c r="G46" s="157"/>
      <c r="H46" s="157"/>
      <c r="I46" s="159" t="s">
        <v>381</v>
      </c>
    </row>
    <row r="47" spans="1:16" s="215" customFormat="1">
      <c r="A47" s="47" t="s">
        <v>38</v>
      </c>
      <c r="B47" s="49">
        <v>395</v>
      </c>
      <c r="C47" s="49" t="s">
        <v>32</v>
      </c>
      <c r="D47" s="362">
        <v>899</v>
      </c>
      <c r="E47" s="49">
        <f>SUM(E48:E49)</f>
        <v>965</v>
      </c>
      <c r="F47" s="319">
        <f>SUM(F48:F49)</f>
        <v>202</v>
      </c>
      <c r="G47" s="319">
        <v>2604</v>
      </c>
      <c r="H47" s="319">
        <f>SUM(B47:G47)</f>
        <v>5065</v>
      </c>
      <c r="I47" s="214" t="s">
        <v>0</v>
      </c>
      <c r="J47" s="235">
        <f>H48+H49</f>
        <v>5065</v>
      </c>
    </row>
    <row r="48" spans="1:16" s="215" customFormat="1">
      <c r="A48" s="53" t="s">
        <v>5</v>
      </c>
      <c r="B48" s="319">
        <v>145</v>
      </c>
      <c r="C48" s="49" t="s">
        <v>33</v>
      </c>
      <c r="D48" s="362">
        <v>0</v>
      </c>
      <c r="E48" s="49">
        <f>SUM(E51,E54)</f>
        <v>131</v>
      </c>
      <c r="F48" s="319">
        <f t="shared" ref="F48:F49" si="9">SUM(F51,F54)</f>
        <v>90</v>
      </c>
      <c r="G48" s="319">
        <v>1481</v>
      </c>
      <c r="H48" s="319">
        <f>SUM(B48:G48)</f>
        <v>1847</v>
      </c>
      <c r="I48" s="108" t="s">
        <v>10</v>
      </c>
    </row>
    <row r="49" spans="1:13" s="215" customFormat="1">
      <c r="A49" s="54" t="s">
        <v>7</v>
      </c>
      <c r="B49" s="319">
        <v>250</v>
      </c>
      <c r="C49" s="49" t="s">
        <v>33</v>
      </c>
      <c r="D49" s="362">
        <v>899</v>
      </c>
      <c r="E49" s="49">
        <f>SUM(E52,E55)</f>
        <v>834</v>
      </c>
      <c r="F49" s="319">
        <f t="shared" si="9"/>
        <v>112</v>
      </c>
      <c r="G49" s="319">
        <v>1123</v>
      </c>
      <c r="H49" s="319">
        <f>SUM(B49:G49)</f>
        <v>3218</v>
      </c>
      <c r="I49" s="108" t="s">
        <v>11</v>
      </c>
    </row>
    <row r="50" spans="1:13" s="215" customFormat="1">
      <c r="A50" s="47" t="s">
        <v>4</v>
      </c>
      <c r="B50" s="49" t="s">
        <v>33</v>
      </c>
      <c r="C50" s="49" t="s">
        <v>33</v>
      </c>
      <c r="D50" s="291" t="s">
        <v>32</v>
      </c>
      <c r="E50" s="49">
        <f>SUM(E51:E52)</f>
        <v>653</v>
      </c>
      <c r="F50" s="319">
        <f>SUM(F51:F52)</f>
        <v>0</v>
      </c>
      <c r="G50" s="319">
        <v>22</v>
      </c>
      <c r="H50" s="49"/>
      <c r="I50" s="214" t="s">
        <v>6</v>
      </c>
    </row>
    <row r="51" spans="1:13" s="215" customFormat="1">
      <c r="A51" s="53" t="s">
        <v>5</v>
      </c>
      <c r="B51" s="204" t="s">
        <v>33</v>
      </c>
      <c r="C51" s="204" t="s">
        <v>33</v>
      </c>
      <c r="D51" s="292" t="s">
        <v>32</v>
      </c>
      <c r="E51" s="204">
        <v>12</v>
      </c>
      <c r="F51" s="321">
        <v>0</v>
      </c>
      <c r="G51" s="321">
        <v>16</v>
      </c>
      <c r="H51" s="204"/>
      <c r="I51" s="108" t="s">
        <v>10</v>
      </c>
    </row>
    <row r="52" spans="1:13" s="215" customFormat="1">
      <c r="A52" s="54" t="s">
        <v>7</v>
      </c>
      <c r="B52" s="204" t="s">
        <v>33</v>
      </c>
      <c r="C52" s="204" t="s">
        <v>33</v>
      </c>
      <c r="D52" s="292" t="s">
        <v>32</v>
      </c>
      <c r="E52" s="204">
        <v>641</v>
      </c>
      <c r="F52" s="321">
        <v>0</v>
      </c>
      <c r="G52" s="321">
        <v>6</v>
      </c>
      <c r="H52" s="204"/>
      <c r="I52" s="108" t="s">
        <v>11</v>
      </c>
    </row>
    <row r="53" spans="1:13" s="215" customFormat="1">
      <c r="A53" s="47" t="s">
        <v>8</v>
      </c>
      <c r="B53" s="49" t="s">
        <v>33</v>
      </c>
      <c r="C53" s="49" t="s">
        <v>33</v>
      </c>
      <c r="D53" s="291" t="s">
        <v>32</v>
      </c>
      <c r="E53" s="49">
        <f>SUM(E54:E55)</f>
        <v>312</v>
      </c>
      <c r="F53" s="319">
        <f>SUM(F54:F55)</f>
        <v>202</v>
      </c>
      <c r="G53" s="319">
        <v>2582</v>
      </c>
      <c r="H53" s="49"/>
      <c r="I53" s="214" t="s">
        <v>9</v>
      </c>
    </row>
    <row r="54" spans="1:13" s="215" customFormat="1">
      <c r="A54" s="53" t="s">
        <v>5</v>
      </c>
      <c r="B54" s="204" t="s">
        <v>33</v>
      </c>
      <c r="C54" s="204" t="s">
        <v>33</v>
      </c>
      <c r="D54" s="292" t="s">
        <v>32</v>
      </c>
      <c r="E54" s="204">
        <v>119</v>
      </c>
      <c r="F54" s="321">
        <v>90</v>
      </c>
      <c r="G54" s="321">
        <v>1465</v>
      </c>
      <c r="H54" s="204"/>
      <c r="I54" s="108" t="s">
        <v>10</v>
      </c>
    </row>
    <row r="55" spans="1:13" s="215" customFormat="1">
      <c r="A55" s="54" t="s">
        <v>7</v>
      </c>
      <c r="B55" s="56" t="s">
        <v>33</v>
      </c>
      <c r="C55" s="56" t="s">
        <v>33</v>
      </c>
      <c r="D55" s="275" t="s">
        <v>32</v>
      </c>
      <c r="E55" s="56">
        <v>193</v>
      </c>
      <c r="F55" s="320">
        <v>112</v>
      </c>
      <c r="G55" s="320">
        <v>1117</v>
      </c>
      <c r="H55" s="56"/>
      <c r="I55" s="108" t="s">
        <v>11</v>
      </c>
    </row>
    <row r="56" spans="1:13" s="215" customFormat="1" ht="15.75">
      <c r="A56" s="156" t="s">
        <v>466</v>
      </c>
      <c r="B56" s="157"/>
      <c r="C56" s="158"/>
      <c r="D56" s="158"/>
      <c r="E56" s="158"/>
      <c r="F56" s="157"/>
      <c r="G56" s="157"/>
      <c r="H56" s="157"/>
      <c r="I56" s="159" t="s">
        <v>467</v>
      </c>
    </row>
    <row r="57" spans="1:13" s="24" customFormat="1">
      <c r="A57" s="47" t="s">
        <v>38</v>
      </c>
      <c r="B57" s="319">
        <v>395</v>
      </c>
      <c r="C57" s="49" t="s">
        <v>33</v>
      </c>
      <c r="D57" s="362">
        <v>798</v>
      </c>
      <c r="E57" s="49">
        <f>SUM(E58:E59)</f>
        <v>967</v>
      </c>
      <c r="F57" s="319">
        <f>SUM(F58:F59)</f>
        <v>202</v>
      </c>
      <c r="G57" s="319">
        <v>2604</v>
      </c>
      <c r="H57" s="319">
        <f>SUM(B57:G57)</f>
        <v>4966</v>
      </c>
      <c r="I57" s="214" t="s">
        <v>0</v>
      </c>
    </row>
    <row r="58" spans="1:13" s="218" customFormat="1" ht="17.25">
      <c r="A58" s="53" t="s">
        <v>5</v>
      </c>
      <c r="B58" s="49" t="s">
        <v>33</v>
      </c>
      <c r="C58" s="49" t="s">
        <v>33</v>
      </c>
      <c r="D58" s="362">
        <v>0</v>
      </c>
      <c r="E58" s="49">
        <f>SUM(E61,E64)</f>
        <v>122</v>
      </c>
      <c r="F58" s="319">
        <f>SUM(F61,F64)</f>
        <v>90</v>
      </c>
      <c r="G58" s="319">
        <v>1481</v>
      </c>
      <c r="H58" s="49"/>
      <c r="I58" s="108" t="s">
        <v>10</v>
      </c>
      <c r="K58" s="197"/>
      <c r="L58" s="197"/>
    </row>
    <row r="59" spans="1:13" s="219" customFormat="1">
      <c r="A59" s="54" t="s">
        <v>7</v>
      </c>
      <c r="B59" s="49" t="s">
        <v>33</v>
      </c>
      <c r="C59" s="49" t="s">
        <v>33</v>
      </c>
      <c r="D59" s="362">
        <v>798</v>
      </c>
      <c r="E59" s="49">
        <f>SUM(E62,E65)</f>
        <v>845</v>
      </c>
      <c r="F59" s="319">
        <f>SUM(F62,F65)</f>
        <v>112</v>
      </c>
      <c r="G59" s="319">
        <v>1123</v>
      </c>
      <c r="H59" s="49"/>
      <c r="I59" s="108" t="s">
        <v>11</v>
      </c>
      <c r="M59" s="220"/>
    </row>
    <row r="60" spans="1:13">
      <c r="A60" s="47" t="s">
        <v>4</v>
      </c>
      <c r="B60" s="49" t="s">
        <v>33</v>
      </c>
      <c r="C60" s="49" t="s">
        <v>33</v>
      </c>
      <c r="D60" s="291" t="s">
        <v>32</v>
      </c>
      <c r="E60" s="49">
        <f>SUM(E61:E62)</f>
        <v>693</v>
      </c>
      <c r="F60" s="319">
        <f>SUM(F61:F62)</f>
        <v>0</v>
      </c>
      <c r="G60" s="319">
        <v>22</v>
      </c>
      <c r="H60" s="49"/>
      <c r="I60" s="214" t="s">
        <v>6</v>
      </c>
    </row>
    <row r="61" spans="1:13">
      <c r="A61" s="53" t="s">
        <v>5</v>
      </c>
      <c r="B61" s="204" t="s">
        <v>33</v>
      </c>
      <c r="C61" s="204" t="s">
        <v>33</v>
      </c>
      <c r="D61" s="292" t="s">
        <v>32</v>
      </c>
      <c r="E61" s="204">
        <v>10</v>
      </c>
      <c r="F61" s="321">
        <v>0</v>
      </c>
      <c r="G61" s="321">
        <v>16</v>
      </c>
      <c r="H61" s="204"/>
      <c r="I61" s="108" t="s">
        <v>10</v>
      </c>
    </row>
    <row r="62" spans="1:13">
      <c r="A62" s="54" t="s">
        <v>7</v>
      </c>
      <c r="B62" s="204" t="s">
        <v>33</v>
      </c>
      <c r="C62" s="204" t="s">
        <v>33</v>
      </c>
      <c r="D62" s="292" t="s">
        <v>32</v>
      </c>
      <c r="E62" s="204">
        <v>683</v>
      </c>
      <c r="F62" s="321">
        <v>0</v>
      </c>
      <c r="G62" s="321">
        <v>6</v>
      </c>
      <c r="H62" s="204"/>
      <c r="I62" s="108" t="s">
        <v>11</v>
      </c>
    </row>
    <row r="63" spans="1:13">
      <c r="A63" s="47" t="s">
        <v>8</v>
      </c>
      <c r="B63" s="49" t="s">
        <v>33</v>
      </c>
      <c r="C63" s="49" t="s">
        <v>33</v>
      </c>
      <c r="D63" s="291" t="s">
        <v>32</v>
      </c>
      <c r="E63" s="49">
        <f>SUM(E64:E65)</f>
        <v>274</v>
      </c>
      <c r="F63" s="319">
        <f>SUM(F64:F65)</f>
        <v>202</v>
      </c>
      <c r="G63" s="319">
        <v>2582</v>
      </c>
      <c r="H63" s="49"/>
      <c r="I63" s="214" t="s">
        <v>9</v>
      </c>
    </row>
    <row r="64" spans="1:13">
      <c r="A64" s="53" t="s">
        <v>5</v>
      </c>
      <c r="B64" s="204" t="s">
        <v>33</v>
      </c>
      <c r="C64" s="204" t="s">
        <v>33</v>
      </c>
      <c r="D64" s="292" t="s">
        <v>32</v>
      </c>
      <c r="E64" s="204">
        <v>112</v>
      </c>
      <c r="F64" s="321">
        <v>90</v>
      </c>
      <c r="G64" s="321">
        <v>1465</v>
      </c>
      <c r="H64" s="204"/>
      <c r="I64" s="108" t="s">
        <v>10</v>
      </c>
    </row>
    <row r="65" spans="1:9" ht="15.75" thickBot="1">
      <c r="A65" s="57" t="s">
        <v>7</v>
      </c>
      <c r="B65" s="58" t="s">
        <v>33</v>
      </c>
      <c r="C65" s="58" t="s">
        <v>33</v>
      </c>
      <c r="D65" s="272" t="s">
        <v>32</v>
      </c>
      <c r="E65" s="58">
        <v>162</v>
      </c>
      <c r="F65" s="360">
        <v>112</v>
      </c>
      <c r="G65" s="360">
        <v>1117</v>
      </c>
      <c r="H65" s="58"/>
      <c r="I65" s="109" t="s">
        <v>11</v>
      </c>
    </row>
    <row r="66" spans="1:9" ht="18.75" thickTop="1">
      <c r="A66" s="467" t="s">
        <v>488</v>
      </c>
      <c r="B66" s="223"/>
      <c r="C66" s="223"/>
      <c r="D66" s="223"/>
      <c r="E66" s="223"/>
      <c r="F66" s="500" t="s">
        <v>248</v>
      </c>
      <c r="G66" s="500"/>
      <c r="H66" s="500"/>
      <c r="I66" s="500"/>
    </row>
    <row r="67" spans="1:9" ht="18">
      <c r="A67" s="467" t="s">
        <v>479</v>
      </c>
    </row>
    <row r="68" spans="1:9" ht="18">
      <c r="A68" s="467" t="s">
        <v>489</v>
      </c>
    </row>
    <row r="69" spans="1:9" ht="18">
      <c r="A69" s="467" t="s">
        <v>487</v>
      </c>
    </row>
  </sheetData>
  <mergeCells count="4">
    <mergeCell ref="A4:A5"/>
    <mergeCell ref="I4:I5"/>
    <mergeCell ref="F66:I66"/>
    <mergeCell ref="H4:H5"/>
  </mergeCells>
  <printOptions horizontalCentered="1" verticalCentered="1"/>
  <pageMargins left="0.196850393700787" right="0.44685039399999998" top="0.196850393700787" bottom="0.196850393700787" header="0.511811023622047" footer="0.511811023622047"/>
  <pageSetup paperSize="9" scale="78" orientation="portrait" r:id="rId1"/>
  <colBreaks count="1" manualBreakCount="1">
    <brk id="9" max="1048575" man="1"/>
  </col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6"/>
  <sheetViews>
    <sheetView showGridLines="0" rightToLeft="1" view="pageBreakPreview" topLeftCell="A240" zoomScaleNormal="85" zoomScaleSheetLayoutView="100" workbookViewId="0">
      <selection activeCell="H207" sqref="H207"/>
    </sheetView>
  </sheetViews>
  <sheetFormatPr defaultColWidth="9.140625" defaultRowHeight="15"/>
  <cols>
    <col min="1" max="1" width="13.7109375" style="2" customWidth="1"/>
    <col min="2" max="7" width="9.7109375" style="2" customWidth="1"/>
    <col min="8" max="8" width="12.7109375" style="2" customWidth="1"/>
    <col min="9" max="9" width="13.7109375" style="2" customWidth="1"/>
    <col min="10" max="10" width="5.85546875" style="2" hidden="1" customWidth="1"/>
    <col min="11" max="12" width="0" style="2" hidden="1" customWidth="1"/>
    <col min="13" max="13" width="14.5703125" style="2" hidden="1" customWidth="1"/>
    <col min="14" max="27" width="0" style="2" hidden="1" customWidth="1"/>
    <col min="28" max="16384" width="9.140625" style="2"/>
  </cols>
  <sheetData>
    <row r="1" spans="1:17" s="218" customFormat="1" ht="15.75">
      <c r="A1" s="200" t="s">
        <v>128</v>
      </c>
      <c r="B1" s="200"/>
      <c r="C1" s="200"/>
      <c r="D1" s="200"/>
      <c r="E1" s="200"/>
      <c r="F1" s="200"/>
      <c r="G1" s="200"/>
      <c r="H1" s="200"/>
      <c r="I1" s="200"/>
    </row>
    <row r="2" spans="1:17" s="219" customFormat="1" ht="20.25" customHeight="1">
      <c r="A2" s="201" t="s">
        <v>159</v>
      </c>
      <c r="B2" s="201"/>
      <c r="C2" s="201"/>
      <c r="D2" s="201"/>
      <c r="E2" s="201"/>
      <c r="F2" s="201"/>
      <c r="G2" s="201"/>
      <c r="H2" s="201"/>
      <c r="I2" s="201"/>
    </row>
    <row r="3" spans="1:17" ht="14.25" customHeight="1">
      <c r="A3" s="10" t="s">
        <v>34</v>
      </c>
      <c r="B3" s="9"/>
      <c r="C3" s="4"/>
      <c r="D3" s="4"/>
      <c r="E3" s="8"/>
      <c r="F3" s="5"/>
      <c r="G3" s="5"/>
      <c r="H3" s="5"/>
      <c r="I3" s="6" t="s">
        <v>35</v>
      </c>
    </row>
    <row r="4" spans="1:17" ht="24" customHeight="1">
      <c r="A4" s="496" t="s">
        <v>14</v>
      </c>
      <c r="B4" s="187" t="s">
        <v>44</v>
      </c>
      <c r="C4" s="187" t="s">
        <v>43</v>
      </c>
      <c r="D4" s="187" t="s">
        <v>42</v>
      </c>
      <c r="E4" s="187" t="s">
        <v>41</v>
      </c>
      <c r="F4" s="187" t="s">
        <v>40</v>
      </c>
      <c r="G4" s="187" t="s">
        <v>39</v>
      </c>
      <c r="H4" s="497" t="s">
        <v>275</v>
      </c>
      <c r="I4" s="501" t="s">
        <v>15</v>
      </c>
    </row>
    <row r="5" spans="1:17" ht="24" customHeight="1">
      <c r="A5" s="496"/>
      <c r="B5" s="188" t="s">
        <v>36</v>
      </c>
      <c r="C5" s="188" t="s">
        <v>16</v>
      </c>
      <c r="D5" s="188" t="s">
        <v>37</v>
      </c>
      <c r="E5" s="188" t="s">
        <v>17</v>
      </c>
      <c r="F5" s="188" t="s">
        <v>18</v>
      </c>
      <c r="G5" s="188" t="s">
        <v>19</v>
      </c>
      <c r="H5" s="497"/>
      <c r="I5" s="501"/>
      <c r="K5" s="2" t="s">
        <v>375</v>
      </c>
      <c r="L5" s="2" t="s">
        <v>423</v>
      </c>
      <c r="M5" s="2" t="s">
        <v>404</v>
      </c>
    </row>
    <row r="6" spans="1:17" ht="15.75">
      <c r="A6" s="12" t="s">
        <v>20</v>
      </c>
      <c r="B6" s="33"/>
      <c r="C6" s="31"/>
      <c r="D6" s="32"/>
      <c r="E6" s="31"/>
      <c r="F6" s="31"/>
      <c r="G6" s="31"/>
      <c r="H6" s="31"/>
      <c r="I6" s="23" t="s">
        <v>21</v>
      </c>
      <c r="K6" s="2" t="s">
        <v>235</v>
      </c>
      <c r="L6" s="2">
        <v>105.8</v>
      </c>
      <c r="M6" s="2">
        <v>1.3</v>
      </c>
      <c r="N6" s="2">
        <v>6.3</v>
      </c>
    </row>
    <row r="7" spans="1:17">
      <c r="A7" s="142" t="s">
        <v>38</v>
      </c>
      <c r="B7" s="154">
        <f>SUM(B17,B27,B37)</f>
        <v>6091</v>
      </c>
      <c r="C7" s="138">
        <f>SUM(C17,C27,C37)</f>
        <v>1852</v>
      </c>
      <c r="D7" s="138">
        <v>73817</v>
      </c>
      <c r="E7" s="138">
        <f>SUM(E17,E27,E37)</f>
        <v>13881</v>
      </c>
      <c r="F7" s="138">
        <v>1987</v>
      </c>
      <c r="G7" s="139">
        <v>1888</v>
      </c>
      <c r="H7" s="154">
        <f>SUM(B7:G7)</f>
        <v>99516</v>
      </c>
      <c r="I7" s="143" t="s">
        <v>0</v>
      </c>
      <c r="K7" s="2" t="s">
        <v>339</v>
      </c>
      <c r="L7" s="20">
        <v>112</v>
      </c>
      <c r="M7" s="20">
        <v>2.9</v>
      </c>
      <c r="N7" s="20">
        <v>5.9</v>
      </c>
    </row>
    <row r="8" spans="1:17" s="16" customFormat="1">
      <c r="A8" s="98" t="s">
        <v>5</v>
      </c>
      <c r="B8" s="207">
        <f>SUM(B18,B28,B38)</f>
        <v>4190</v>
      </c>
      <c r="C8" s="205">
        <f t="shared" ref="C8:C9" si="0">SUM(C18,C28,C38)</f>
        <v>1148</v>
      </c>
      <c r="D8" s="205">
        <v>43928</v>
      </c>
      <c r="E8" s="205">
        <f>SUM(E18,E28,E38)</f>
        <v>8824</v>
      </c>
      <c r="F8" s="205">
        <v>1260</v>
      </c>
      <c r="G8" s="206">
        <v>1349</v>
      </c>
      <c r="H8" s="207">
        <f>SUM(B8:G8)</f>
        <v>60699</v>
      </c>
      <c r="I8" s="110" t="s">
        <v>10</v>
      </c>
      <c r="K8" s="16" t="s">
        <v>346</v>
      </c>
      <c r="L8" s="16">
        <v>115.3</v>
      </c>
      <c r="M8" s="16">
        <v>5.9</v>
      </c>
      <c r="N8" s="16">
        <v>2.9</v>
      </c>
    </row>
    <row r="9" spans="1:17" s="16" customFormat="1">
      <c r="A9" s="100" t="s">
        <v>7</v>
      </c>
      <c r="B9" s="207">
        <f t="shared" ref="B9:B15" si="1">SUM(B19,B29,B39)</f>
        <v>1901</v>
      </c>
      <c r="C9" s="205">
        <f t="shared" si="0"/>
        <v>704</v>
      </c>
      <c r="D9" s="205">
        <v>29889</v>
      </c>
      <c r="E9" s="205">
        <f>SUM(E19,E29,E39)</f>
        <v>5057</v>
      </c>
      <c r="F9" s="205">
        <v>727</v>
      </c>
      <c r="G9" s="206">
        <v>539</v>
      </c>
      <c r="H9" s="207">
        <f t="shared" ref="H9" si="2">SUM(B9:G9)</f>
        <v>38817</v>
      </c>
      <c r="I9" s="110" t="s">
        <v>11</v>
      </c>
      <c r="K9" s="16" t="s">
        <v>372</v>
      </c>
      <c r="L9" s="16">
        <v>116.8</v>
      </c>
      <c r="M9" s="16">
        <v>6.3</v>
      </c>
      <c r="N9" s="16">
        <v>1.3</v>
      </c>
    </row>
    <row r="10" spans="1:17" s="16" customFormat="1">
      <c r="A10" s="47" t="s">
        <v>4</v>
      </c>
      <c r="B10" s="207">
        <f t="shared" si="1"/>
        <v>263</v>
      </c>
      <c r="C10" s="205" t="s">
        <v>32</v>
      </c>
      <c r="D10" s="205">
        <v>42423</v>
      </c>
      <c r="E10" s="205">
        <v>1680</v>
      </c>
      <c r="F10" s="205">
        <v>192</v>
      </c>
      <c r="G10" s="206">
        <v>1223</v>
      </c>
      <c r="H10" s="207" t="s">
        <v>32</v>
      </c>
      <c r="I10" s="214" t="s">
        <v>6</v>
      </c>
    </row>
    <row r="11" spans="1:17" s="16" customFormat="1">
      <c r="A11" s="98" t="s">
        <v>5</v>
      </c>
      <c r="B11" s="207">
        <f t="shared" si="1"/>
        <v>156</v>
      </c>
      <c r="C11" s="205" t="s">
        <v>32</v>
      </c>
      <c r="D11" s="205">
        <v>23364</v>
      </c>
      <c r="E11" s="205">
        <v>873</v>
      </c>
      <c r="F11" s="205">
        <v>73</v>
      </c>
      <c r="G11" s="206">
        <v>835</v>
      </c>
      <c r="H11" s="207" t="s">
        <v>32</v>
      </c>
      <c r="I11" s="110" t="s">
        <v>10</v>
      </c>
    </row>
    <row r="12" spans="1:17" s="16" customFormat="1">
      <c r="A12" s="100" t="s">
        <v>7</v>
      </c>
      <c r="B12" s="207">
        <f t="shared" si="1"/>
        <v>107</v>
      </c>
      <c r="C12" s="205" t="s">
        <v>32</v>
      </c>
      <c r="D12" s="205">
        <v>19059</v>
      </c>
      <c r="E12" s="205">
        <v>807</v>
      </c>
      <c r="F12" s="205">
        <v>119</v>
      </c>
      <c r="G12" s="206">
        <v>388</v>
      </c>
      <c r="H12" s="207" t="s">
        <v>32</v>
      </c>
      <c r="I12" s="110" t="s">
        <v>11</v>
      </c>
    </row>
    <row r="13" spans="1:17" s="16" customFormat="1">
      <c r="A13" s="47" t="s">
        <v>8</v>
      </c>
      <c r="B13" s="207">
        <f t="shared" si="1"/>
        <v>5828</v>
      </c>
      <c r="C13" s="205" t="s">
        <v>32</v>
      </c>
      <c r="D13" s="205">
        <v>31394</v>
      </c>
      <c r="E13" s="205">
        <v>4551</v>
      </c>
      <c r="F13" s="205">
        <v>1795</v>
      </c>
      <c r="G13" s="206">
        <v>665</v>
      </c>
      <c r="H13" s="207" t="s">
        <v>32</v>
      </c>
      <c r="I13" s="214" t="s">
        <v>9</v>
      </c>
    </row>
    <row r="14" spans="1:17" s="16" customFormat="1">
      <c r="A14" s="98" t="s">
        <v>5</v>
      </c>
      <c r="B14" s="207">
        <f t="shared" si="1"/>
        <v>4034</v>
      </c>
      <c r="C14" s="205" t="s">
        <v>32</v>
      </c>
      <c r="D14" s="205">
        <v>20564</v>
      </c>
      <c r="E14" s="205">
        <v>3052</v>
      </c>
      <c r="F14" s="205">
        <v>1187</v>
      </c>
      <c r="G14" s="206">
        <v>514</v>
      </c>
      <c r="H14" s="207" t="s">
        <v>32</v>
      </c>
      <c r="I14" s="110" t="s">
        <v>10</v>
      </c>
    </row>
    <row r="15" spans="1:17" s="16" customFormat="1">
      <c r="A15" s="100" t="s">
        <v>7</v>
      </c>
      <c r="B15" s="207">
        <f t="shared" si="1"/>
        <v>1794</v>
      </c>
      <c r="C15" s="205" t="s">
        <v>32</v>
      </c>
      <c r="D15" s="205">
        <v>10830</v>
      </c>
      <c r="E15" s="205">
        <v>1499</v>
      </c>
      <c r="F15" s="205">
        <v>608</v>
      </c>
      <c r="G15" s="206">
        <v>151</v>
      </c>
      <c r="H15" s="207" t="s">
        <v>32</v>
      </c>
      <c r="I15" s="110" t="s">
        <v>11</v>
      </c>
    </row>
    <row r="16" spans="1:17" s="3" customFormat="1">
      <c r="A16" s="142" t="s">
        <v>24</v>
      </c>
      <c r="B16" s="147"/>
      <c r="C16" s="226"/>
      <c r="D16" s="138"/>
      <c r="E16" s="138"/>
      <c r="F16" s="138"/>
      <c r="G16" s="139"/>
      <c r="H16" s="140"/>
      <c r="I16" s="143" t="s">
        <v>96</v>
      </c>
      <c r="K16" s="2" t="s">
        <v>375</v>
      </c>
      <c r="L16" s="16" t="s">
        <v>48</v>
      </c>
      <c r="M16" s="16" t="s">
        <v>43</v>
      </c>
      <c r="N16" s="16" t="s">
        <v>42</v>
      </c>
      <c r="O16" s="16" t="s">
        <v>49</v>
      </c>
      <c r="P16" s="16" t="s">
        <v>50</v>
      </c>
      <c r="Q16" s="16" t="s">
        <v>39</v>
      </c>
    </row>
    <row r="17" spans="1:17" s="16" customFormat="1">
      <c r="A17" s="47" t="s">
        <v>38</v>
      </c>
      <c r="B17" s="207">
        <f>SUM(B20,B23)</f>
        <v>2474</v>
      </c>
      <c r="C17" s="205">
        <v>1307</v>
      </c>
      <c r="D17" s="205">
        <v>63363</v>
      </c>
      <c r="E17" s="205">
        <f>SUM(E20,E23)</f>
        <v>3316</v>
      </c>
      <c r="F17" s="205">
        <v>1003</v>
      </c>
      <c r="G17" s="206">
        <v>1477</v>
      </c>
      <c r="H17" s="207">
        <f>SUM(B17:G17)</f>
        <v>72940</v>
      </c>
      <c r="I17" s="214" t="s">
        <v>0</v>
      </c>
      <c r="K17" s="2" t="s">
        <v>235</v>
      </c>
      <c r="L17" s="38">
        <f>((B47-B7)/B7)*100</f>
        <v>10.113281891315056</v>
      </c>
      <c r="M17" s="38">
        <f t="shared" ref="M17:Q17" si="3">((C47-C7)/C7)*100</f>
        <v>36.069114470842337</v>
      </c>
      <c r="N17" s="38">
        <f t="shared" si="3"/>
        <v>4.2916943251554516</v>
      </c>
      <c r="O17" s="38">
        <f t="shared" si="3"/>
        <v>8.0325624954974426</v>
      </c>
      <c r="P17" s="38">
        <f t="shared" si="3"/>
        <v>9.6628082536487163</v>
      </c>
      <c r="Q17" s="38">
        <f t="shared" si="3"/>
        <v>28.283898305084747</v>
      </c>
    </row>
    <row r="18" spans="1:17" s="16" customFormat="1">
      <c r="A18" s="53" t="s">
        <v>5</v>
      </c>
      <c r="B18" s="207">
        <f>SUM(B21,B24)</f>
        <v>1561</v>
      </c>
      <c r="C18" s="205">
        <v>774</v>
      </c>
      <c r="D18" s="205">
        <v>36415</v>
      </c>
      <c r="E18" s="205">
        <f>SUM(E21,E24)</f>
        <v>2114</v>
      </c>
      <c r="F18" s="205">
        <v>646</v>
      </c>
      <c r="G18" s="206">
        <v>1096</v>
      </c>
      <c r="H18" s="207">
        <f t="shared" ref="H18:H19" si="4">SUM(B18:G18)</f>
        <v>42606</v>
      </c>
      <c r="I18" s="108" t="s">
        <v>10</v>
      </c>
      <c r="K18" s="2" t="s">
        <v>339</v>
      </c>
      <c r="L18" s="20">
        <f>((B87-B47)/B47)*100</f>
        <v>12.598777396749664</v>
      </c>
      <c r="M18" s="20">
        <f t="shared" ref="M18:Q18" si="5">((C87-C47)/C47)*100</f>
        <v>-14.96031746031746</v>
      </c>
      <c r="N18" s="20">
        <f t="shared" si="5"/>
        <v>3.6357732025719298</v>
      </c>
      <c r="O18" s="20">
        <f t="shared" si="5"/>
        <v>8.322219258468925</v>
      </c>
      <c r="P18" s="20">
        <f t="shared" si="5"/>
        <v>72.280862781092253</v>
      </c>
      <c r="Q18" s="20">
        <f t="shared" si="5"/>
        <v>4.3352601156069364</v>
      </c>
    </row>
    <row r="19" spans="1:17" s="16" customFormat="1">
      <c r="A19" s="54" t="s">
        <v>7</v>
      </c>
      <c r="B19" s="207">
        <f>SUM(B22,B25)</f>
        <v>913</v>
      </c>
      <c r="C19" s="205">
        <v>533</v>
      </c>
      <c r="D19" s="205">
        <v>26948</v>
      </c>
      <c r="E19" s="205">
        <f>SUM(E22,E25)</f>
        <v>1202</v>
      </c>
      <c r="F19" s="205">
        <v>357</v>
      </c>
      <c r="G19" s="206">
        <v>381</v>
      </c>
      <c r="H19" s="207">
        <f t="shared" si="4"/>
        <v>30334</v>
      </c>
      <c r="I19" s="108" t="s">
        <v>11</v>
      </c>
      <c r="K19" s="2" t="s">
        <v>346</v>
      </c>
      <c r="L19" s="20">
        <f>((B127-B87)/B87)*100</f>
        <v>-7.5609110169491522</v>
      </c>
      <c r="M19" s="20">
        <f t="shared" ref="M19:Q19" si="6">((C127-C87)/C87)*100</f>
        <v>2.7531497900139992</v>
      </c>
      <c r="N19" s="20">
        <f t="shared" si="6"/>
        <v>5.138874962398476</v>
      </c>
      <c r="O19" s="20">
        <f t="shared" si="6"/>
        <v>0</v>
      </c>
      <c r="P19" s="20">
        <f t="shared" si="6"/>
        <v>-15.982951518380395</v>
      </c>
      <c r="Q19" s="20">
        <f t="shared" si="6"/>
        <v>10.209734863474477</v>
      </c>
    </row>
    <row r="20" spans="1:17" s="16" customFormat="1">
      <c r="A20" s="47" t="s">
        <v>4</v>
      </c>
      <c r="B20" s="207">
        <f>SUM(B21:B22)</f>
        <v>202</v>
      </c>
      <c r="C20" s="205" t="s">
        <v>33</v>
      </c>
      <c r="D20" s="205">
        <v>36892</v>
      </c>
      <c r="E20" s="205">
        <f>SUM(E21:E22)</f>
        <v>2428</v>
      </c>
      <c r="F20" s="205">
        <v>186</v>
      </c>
      <c r="G20" s="205">
        <v>1143</v>
      </c>
      <c r="H20" s="207" t="s">
        <v>32</v>
      </c>
      <c r="I20" s="214" t="s">
        <v>6</v>
      </c>
      <c r="K20" s="2" t="s">
        <v>372</v>
      </c>
      <c r="L20" s="20">
        <f>((B167-B127)/B127)*100</f>
        <v>0</v>
      </c>
      <c r="M20" s="20">
        <f t="shared" ref="M20:Q20" si="7">((C167-C127)/C127)*100</f>
        <v>-6.6303360581289734</v>
      </c>
      <c r="N20" s="20">
        <f t="shared" si="7"/>
        <v>1.8179867435983024</v>
      </c>
      <c r="O20" s="20">
        <f t="shared" si="7"/>
        <v>0</v>
      </c>
      <c r="P20" s="20">
        <f t="shared" si="7"/>
        <v>10.779961953075459</v>
      </c>
      <c r="Q20" s="20">
        <f t="shared" si="7"/>
        <v>-6.9299820466786359</v>
      </c>
    </row>
    <row r="21" spans="1:17" s="16" customFormat="1">
      <c r="A21" s="53" t="s">
        <v>5</v>
      </c>
      <c r="B21" s="212">
        <v>112</v>
      </c>
      <c r="C21" s="209" t="s">
        <v>33</v>
      </c>
      <c r="D21" s="209">
        <v>19070</v>
      </c>
      <c r="E21" s="209">
        <v>1509</v>
      </c>
      <c r="F21" s="209">
        <v>71</v>
      </c>
      <c r="G21" s="209">
        <v>787</v>
      </c>
      <c r="H21" s="207" t="s">
        <v>32</v>
      </c>
      <c r="I21" s="108" t="s">
        <v>10</v>
      </c>
      <c r="K21" s="20"/>
      <c r="L21" s="20"/>
      <c r="M21" s="20"/>
      <c r="N21" s="20"/>
      <c r="O21" s="20"/>
      <c r="P21" s="20"/>
    </row>
    <row r="22" spans="1:17" s="16" customFormat="1">
      <c r="A22" s="54" t="s">
        <v>7</v>
      </c>
      <c r="B22" s="212">
        <v>90</v>
      </c>
      <c r="C22" s="209" t="s">
        <v>33</v>
      </c>
      <c r="D22" s="209">
        <v>17822</v>
      </c>
      <c r="E22" s="209">
        <v>919</v>
      </c>
      <c r="F22" s="209">
        <v>115</v>
      </c>
      <c r="G22" s="209">
        <v>356</v>
      </c>
      <c r="H22" s="207" t="s">
        <v>32</v>
      </c>
      <c r="I22" s="108" t="s">
        <v>11</v>
      </c>
    </row>
    <row r="23" spans="1:17" s="16" customFormat="1">
      <c r="A23" s="47" t="s">
        <v>8</v>
      </c>
      <c r="B23" s="207">
        <f>SUM(B24:B25)</f>
        <v>2272</v>
      </c>
      <c r="C23" s="205" t="s">
        <v>33</v>
      </c>
      <c r="D23" s="205">
        <v>26471</v>
      </c>
      <c r="E23" s="205">
        <f>SUM(E24:E25)</f>
        <v>888</v>
      </c>
      <c r="F23" s="205">
        <v>817</v>
      </c>
      <c r="G23" s="205">
        <v>334</v>
      </c>
      <c r="H23" s="207" t="s">
        <v>32</v>
      </c>
      <c r="I23" s="214" t="s">
        <v>9</v>
      </c>
    </row>
    <row r="24" spans="1:17" s="16" customFormat="1">
      <c r="A24" s="53" t="s">
        <v>5</v>
      </c>
      <c r="B24" s="212">
        <v>1449</v>
      </c>
      <c r="C24" s="209" t="s">
        <v>33</v>
      </c>
      <c r="D24" s="209">
        <v>17345</v>
      </c>
      <c r="E24" s="209">
        <v>605</v>
      </c>
      <c r="F24" s="209">
        <v>575</v>
      </c>
      <c r="G24" s="209">
        <v>309</v>
      </c>
      <c r="H24" s="207" t="s">
        <v>32</v>
      </c>
      <c r="I24" s="108" t="s">
        <v>10</v>
      </c>
      <c r="L24" s="2"/>
      <c r="M24" s="2"/>
      <c r="N24" s="2"/>
    </row>
    <row r="25" spans="1:17" s="16" customFormat="1">
      <c r="A25" s="54" t="s">
        <v>7</v>
      </c>
      <c r="B25" s="212">
        <v>823</v>
      </c>
      <c r="C25" s="209" t="s">
        <v>33</v>
      </c>
      <c r="D25" s="209">
        <v>9126</v>
      </c>
      <c r="E25" s="209">
        <v>283</v>
      </c>
      <c r="F25" s="209">
        <v>242</v>
      </c>
      <c r="G25" s="209">
        <v>25</v>
      </c>
      <c r="H25" s="207" t="s">
        <v>32</v>
      </c>
      <c r="I25" s="108" t="s">
        <v>11</v>
      </c>
      <c r="L25" s="2"/>
      <c r="M25" s="2"/>
      <c r="N25" s="38"/>
      <c r="O25" s="2"/>
    </row>
    <row r="26" spans="1:17" s="3" customFormat="1">
      <c r="A26" s="210" t="s">
        <v>25</v>
      </c>
      <c r="B26" s="147"/>
      <c r="C26" s="226"/>
      <c r="D26" s="225"/>
      <c r="E26" s="225"/>
      <c r="F26" s="225"/>
      <c r="G26" s="225"/>
      <c r="H26" s="140"/>
      <c r="I26" s="224" t="s">
        <v>161</v>
      </c>
      <c r="L26" s="2"/>
      <c r="M26" s="38"/>
      <c r="N26" s="336"/>
      <c r="O26" s="20"/>
    </row>
    <row r="27" spans="1:17" s="16" customFormat="1">
      <c r="A27" s="47" t="s">
        <v>38</v>
      </c>
      <c r="B27" s="207">
        <f>SUM(B30,B33)</f>
        <v>3617</v>
      </c>
      <c r="C27" s="205">
        <v>545</v>
      </c>
      <c r="D27" s="205">
        <f>SUM(D30,D33)</f>
        <v>4412</v>
      </c>
      <c r="E27" s="205">
        <f>SUM(E30,E33)</f>
        <v>5353</v>
      </c>
      <c r="F27" s="205">
        <v>984</v>
      </c>
      <c r="G27" s="206">
        <v>411</v>
      </c>
      <c r="H27" s="207">
        <f>SUM(B27:G27)</f>
        <v>15322</v>
      </c>
      <c r="I27" s="214" t="s">
        <v>0</v>
      </c>
      <c r="L27" s="2"/>
      <c r="M27" s="20"/>
      <c r="O27" s="20"/>
    </row>
    <row r="28" spans="1:17" s="16" customFormat="1">
      <c r="A28" s="53" t="s">
        <v>5</v>
      </c>
      <c r="B28" s="207">
        <f t="shared" ref="B28:B29" si="8">SUM(B31,B34)</f>
        <v>2629</v>
      </c>
      <c r="C28" s="205">
        <v>374</v>
      </c>
      <c r="D28" s="205">
        <v>2291</v>
      </c>
      <c r="E28" s="205">
        <f>SUM(E31,E34)</f>
        <v>3359</v>
      </c>
      <c r="F28" s="205">
        <v>614</v>
      </c>
      <c r="G28" s="206">
        <v>253</v>
      </c>
      <c r="H28" s="207">
        <f t="shared" ref="H28:H29" si="9">SUM(B28:G28)</f>
        <v>9520</v>
      </c>
      <c r="I28" s="108" t="s">
        <v>10</v>
      </c>
      <c r="M28" s="38"/>
      <c r="N28" s="38"/>
      <c r="O28" s="38"/>
    </row>
    <row r="29" spans="1:17" s="16" customFormat="1">
      <c r="A29" s="54" t="s">
        <v>7</v>
      </c>
      <c r="B29" s="207">
        <f t="shared" si="8"/>
        <v>988</v>
      </c>
      <c r="C29" s="205">
        <v>171</v>
      </c>
      <c r="D29" s="205">
        <v>2121</v>
      </c>
      <c r="E29" s="205">
        <f>SUM(E32,E35)</f>
        <v>1994</v>
      </c>
      <c r="F29" s="205">
        <v>370</v>
      </c>
      <c r="G29" s="206">
        <v>158</v>
      </c>
      <c r="H29" s="207">
        <f t="shared" si="9"/>
        <v>5802</v>
      </c>
      <c r="I29" s="108" t="s">
        <v>11</v>
      </c>
    </row>
    <row r="30" spans="1:17" s="16" customFormat="1">
      <c r="A30" s="47" t="s">
        <v>4</v>
      </c>
      <c r="B30" s="207">
        <f>SUM(B31:B32)</f>
        <v>61</v>
      </c>
      <c r="C30" s="205" t="s">
        <v>33</v>
      </c>
      <c r="D30" s="205">
        <v>1040</v>
      </c>
      <c r="E30" s="205">
        <f>SUM(E31:E32)</f>
        <v>2541</v>
      </c>
      <c r="F30" s="205">
        <v>6</v>
      </c>
      <c r="G30" s="205">
        <v>80</v>
      </c>
      <c r="H30" s="207" t="s">
        <v>33</v>
      </c>
      <c r="I30" s="214" t="s">
        <v>6</v>
      </c>
    </row>
    <row r="31" spans="1:17" s="16" customFormat="1">
      <c r="A31" s="53" t="s">
        <v>5</v>
      </c>
      <c r="B31" s="212">
        <v>44</v>
      </c>
      <c r="C31" s="209" t="s">
        <v>33</v>
      </c>
      <c r="D31" s="209">
        <v>424</v>
      </c>
      <c r="E31" s="209">
        <v>1415</v>
      </c>
      <c r="F31" s="209">
        <v>2</v>
      </c>
      <c r="G31" s="209">
        <v>48</v>
      </c>
      <c r="H31" s="207" t="s">
        <v>33</v>
      </c>
      <c r="I31" s="108" t="s">
        <v>10</v>
      </c>
    </row>
    <row r="32" spans="1:17" s="16" customFormat="1">
      <c r="A32" s="54" t="s">
        <v>7</v>
      </c>
      <c r="B32" s="212">
        <v>17</v>
      </c>
      <c r="C32" s="209" t="s">
        <v>33</v>
      </c>
      <c r="D32" s="209">
        <v>616</v>
      </c>
      <c r="E32" s="209">
        <v>1126</v>
      </c>
      <c r="F32" s="209">
        <v>4</v>
      </c>
      <c r="G32" s="209">
        <v>32</v>
      </c>
      <c r="H32" s="207" t="s">
        <v>33</v>
      </c>
      <c r="I32" s="108" t="s">
        <v>11</v>
      </c>
    </row>
    <row r="33" spans="1:15" s="16" customFormat="1">
      <c r="A33" s="47" t="s">
        <v>8</v>
      </c>
      <c r="B33" s="207">
        <f>SUM(B34:B35)</f>
        <v>3556</v>
      </c>
      <c r="C33" s="205" t="s">
        <v>33</v>
      </c>
      <c r="D33" s="205">
        <v>3372</v>
      </c>
      <c r="E33" s="205">
        <f>SUM(E34:E35)</f>
        <v>2812</v>
      </c>
      <c r="F33" s="205">
        <v>978</v>
      </c>
      <c r="G33" s="205">
        <v>331</v>
      </c>
      <c r="H33" s="207" t="s">
        <v>33</v>
      </c>
      <c r="I33" s="214" t="s">
        <v>9</v>
      </c>
      <c r="L33" s="2"/>
      <c r="M33" s="2"/>
      <c r="N33" s="2"/>
    </row>
    <row r="34" spans="1:15" s="16" customFormat="1">
      <c r="A34" s="53" t="s">
        <v>5</v>
      </c>
      <c r="B34" s="212">
        <v>2585</v>
      </c>
      <c r="C34" s="209" t="s">
        <v>33</v>
      </c>
      <c r="D34" s="209">
        <v>1867</v>
      </c>
      <c r="E34" s="209">
        <v>1944</v>
      </c>
      <c r="F34" s="209">
        <v>612</v>
      </c>
      <c r="G34" s="209">
        <v>205</v>
      </c>
      <c r="H34" s="207" t="s">
        <v>33</v>
      </c>
      <c r="I34" s="108" t="s">
        <v>10</v>
      </c>
      <c r="L34" s="2"/>
      <c r="M34" s="2"/>
      <c r="N34" s="38"/>
      <c r="O34" s="2"/>
    </row>
    <row r="35" spans="1:15" s="16" customFormat="1">
      <c r="A35" s="54" t="s">
        <v>7</v>
      </c>
      <c r="B35" s="212">
        <v>971</v>
      </c>
      <c r="C35" s="209" t="s">
        <v>33</v>
      </c>
      <c r="D35" s="209">
        <v>1505</v>
      </c>
      <c r="E35" s="209">
        <v>868</v>
      </c>
      <c r="F35" s="209">
        <v>366</v>
      </c>
      <c r="G35" s="209">
        <v>126</v>
      </c>
      <c r="H35" s="207" t="s">
        <v>33</v>
      </c>
      <c r="I35" s="108" t="s">
        <v>11</v>
      </c>
      <c r="L35" s="2"/>
      <c r="M35" s="38"/>
      <c r="N35" s="336"/>
      <c r="O35" s="20"/>
    </row>
    <row r="36" spans="1:15">
      <c r="A36" s="142" t="s">
        <v>22</v>
      </c>
      <c r="B36" s="147"/>
      <c r="C36" s="137"/>
      <c r="D36" s="137"/>
      <c r="E36" s="137"/>
      <c r="F36" s="137"/>
      <c r="G36" s="137"/>
      <c r="H36" s="140"/>
      <c r="I36" s="141" t="s">
        <v>23</v>
      </c>
      <c r="M36" s="20"/>
      <c r="N36" s="16"/>
      <c r="O36" s="20"/>
    </row>
    <row r="37" spans="1:15" s="16" customFormat="1">
      <c r="A37" s="47" t="s">
        <v>38</v>
      </c>
      <c r="B37" s="207">
        <v>0</v>
      </c>
      <c r="C37" s="207">
        <v>0</v>
      </c>
      <c r="D37" s="205">
        <v>6042</v>
      </c>
      <c r="E37" s="205">
        <f>SUM(E40,E43)</f>
        <v>5212</v>
      </c>
      <c r="F37" s="205">
        <v>0</v>
      </c>
      <c r="G37" s="205">
        <v>0</v>
      </c>
      <c r="H37" s="207">
        <f>SUM(B37:G37)</f>
        <v>11254</v>
      </c>
      <c r="I37" s="214" t="s">
        <v>0</v>
      </c>
      <c r="M37" s="38"/>
      <c r="N37" s="38"/>
      <c r="O37" s="38"/>
    </row>
    <row r="38" spans="1:15" s="16" customFormat="1">
      <c r="A38" s="53" t="s">
        <v>5</v>
      </c>
      <c r="B38" s="207">
        <v>0</v>
      </c>
      <c r="C38" s="207">
        <v>0</v>
      </c>
      <c r="D38" s="205">
        <v>5222</v>
      </c>
      <c r="E38" s="205">
        <f>SUM(E41,E44)</f>
        <v>3351</v>
      </c>
      <c r="F38" s="205">
        <v>0</v>
      </c>
      <c r="G38" s="205">
        <v>0</v>
      </c>
      <c r="H38" s="207">
        <f t="shared" ref="H38:H45" si="10">SUM(B38:G38)</f>
        <v>8573</v>
      </c>
      <c r="I38" s="108" t="s">
        <v>10</v>
      </c>
    </row>
    <row r="39" spans="1:15" s="16" customFormat="1">
      <c r="A39" s="54" t="s">
        <v>7</v>
      </c>
      <c r="B39" s="207">
        <v>0</v>
      </c>
      <c r="C39" s="207">
        <v>0</v>
      </c>
      <c r="D39" s="205">
        <v>820</v>
      </c>
      <c r="E39" s="205">
        <f>SUM(E42,E45)</f>
        <v>1861</v>
      </c>
      <c r="F39" s="205">
        <v>0</v>
      </c>
      <c r="G39" s="205">
        <v>0</v>
      </c>
      <c r="H39" s="207">
        <f t="shared" si="10"/>
        <v>2681</v>
      </c>
      <c r="I39" s="108" t="s">
        <v>11</v>
      </c>
      <c r="L39" s="2"/>
      <c r="M39" s="2"/>
      <c r="N39" s="2"/>
    </row>
    <row r="40" spans="1:15" s="16" customFormat="1">
      <c r="A40" s="47" t="s">
        <v>4</v>
      </c>
      <c r="B40" s="212">
        <v>0</v>
      </c>
      <c r="C40" s="212">
        <v>0</v>
      </c>
      <c r="D40" s="209">
        <v>4491</v>
      </c>
      <c r="E40" s="205">
        <f>SUM(E41:E42)</f>
        <v>2482</v>
      </c>
      <c r="F40" s="209">
        <v>0</v>
      </c>
      <c r="G40" s="209">
        <v>0</v>
      </c>
      <c r="H40" s="207">
        <f t="shared" si="10"/>
        <v>6973</v>
      </c>
      <c r="I40" s="214" t="s">
        <v>6</v>
      </c>
      <c r="L40" s="2"/>
      <c r="M40" s="2"/>
      <c r="N40" s="38"/>
      <c r="O40" s="2"/>
    </row>
    <row r="41" spans="1:15" s="16" customFormat="1">
      <c r="A41" s="53" t="s">
        <v>5</v>
      </c>
      <c r="B41" s="212">
        <v>0</v>
      </c>
      <c r="C41" s="212">
        <v>0</v>
      </c>
      <c r="D41" s="209">
        <v>3870</v>
      </c>
      <c r="E41" s="209">
        <v>1408</v>
      </c>
      <c r="F41" s="209">
        <v>0</v>
      </c>
      <c r="G41" s="209">
        <v>0</v>
      </c>
      <c r="H41" s="207">
        <f t="shared" si="10"/>
        <v>5278</v>
      </c>
      <c r="I41" s="108" t="s">
        <v>10</v>
      </c>
      <c r="L41" s="2"/>
      <c r="M41" s="38"/>
      <c r="N41" s="336"/>
      <c r="O41" s="20"/>
    </row>
    <row r="42" spans="1:15" s="16" customFormat="1">
      <c r="A42" s="54" t="s">
        <v>7</v>
      </c>
      <c r="B42" s="212">
        <v>0</v>
      </c>
      <c r="C42" s="212">
        <v>0</v>
      </c>
      <c r="D42" s="209">
        <v>621</v>
      </c>
      <c r="E42" s="209">
        <v>1074</v>
      </c>
      <c r="F42" s="209">
        <v>0</v>
      </c>
      <c r="G42" s="209">
        <v>0</v>
      </c>
      <c r="H42" s="207">
        <f t="shared" si="10"/>
        <v>1695</v>
      </c>
      <c r="I42" s="108" t="s">
        <v>11</v>
      </c>
      <c r="L42" s="2"/>
      <c r="M42" s="20"/>
      <c r="O42" s="20"/>
    </row>
    <row r="43" spans="1:15" s="16" customFormat="1">
      <c r="A43" s="47" t="s">
        <v>8</v>
      </c>
      <c r="B43" s="212">
        <v>0</v>
      </c>
      <c r="C43" s="212">
        <v>0</v>
      </c>
      <c r="D43" s="209">
        <v>1551</v>
      </c>
      <c r="E43" s="205">
        <f>SUM(E44:E45)</f>
        <v>2730</v>
      </c>
      <c r="F43" s="209">
        <v>0</v>
      </c>
      <c r="G43" s="209">
        <v>0</v>
      </c>
      <c r="H43" s="207">
        <f t="shared" si="10"/>
        <v>4281</v>
      </c>
      <c r="I43" s="214" t="s">
        <v>9</v>
      </c>
    </row>
    <row r="44" spans="1:15" s="16" customFormat="1">
      <c r="A44" s="228" t="s">
        <v>5</v>
      </c>
      <c r="B44" s="212">
        <v>0</v>
      </c>
      <c r="C44" s="212">
        <v>0</v>
      </c>
      <c r="D44" s="209">
        <v>1352</v>
      </c>
      <c r="E44" s="209">
        <v>1943</v>
      </c>
      <c r="F44" s="209">
        <v>0</v>
      </c>
      <c r="G44" s="209">
        <v>0</v>
      </c>
      <c r="H44" s="207">
        <f t="shared" si="10"/>
        <v>3295</v>
      </c>
      <c r="I44" s="108" t="s">
        <v>10</v>
      </c>
      <c r="M44" s="38"/>
      <c r="N44" s="38"/>
    </row>
    <row r="45" spans="1:15" s="16" customFormat="1" ht="15.75" thickBot="1">
      <c r="A45" s="288" t="s">
        <v>7</v>
      </c>
      <c r="B45" s="289">
        <v>0</v>
      </c>
      <c r="C45" s="289">
        <v>0</v>
      </c>
      <c r="D45" s="287">
        <v>199</v>
      </c>
      <c r="E45" s="287">
        <v>787</v>
      </c>
      <c r="F45" s="284">
        <v>0</v>
      </c>
      <c r="G45" s="284">
        <v>0</v>
      </c>
      <c r="H45" s="285">
        <f t="shared" si="10"/>
        <v>986</v>
      </c>
      <c r="I45" s="286" t="s">
        <v>11</v>
      </c>
    </row>
    <row r="46" spans="1:15" ht="15.75">
      <c r="A46" s="12" t="s">
        <v>235</v>
      </c>
      <c r="B46" s="33"/>
      <c r="C46" s="31"/>
      <c r="D46" s="32"/>
      <c r="E46" s="31"/>
      <c r="F46" s="31"/>
      <c r="G46" s="31"/>
      <c r="H46" s="31"/>
      <c r="I46" s="23" t="s">
        <v>234</v>
      </c>
    </row>
    <row r="47" spans="1:15">
      <c r="A47" s="142" t="s">
        <v>38</v>
      </c>
      <c r="B47" s="154">
        <f>SUM(B57,B67,B77)</f>
        <v>6707</v>
      </c>
      <c r="C47" s="138">
        <f>SUM(C57,C67)</f>
        <v>2520</v>
      </c>
      <c r="D47" s="138">
        <f t="shared" ref="D47:G48" si="11">SUM(D57,D67,D77)</f>
        <v>76985</v>
      </c>
      <c r="E47" s="138">
        <f t="shared" si="11"/>
        <v>14996</v>
      </c>
      <c r="F47" s="138">
        <f t="shared" si="11"/>
        <v>2179</v>
      </c>
      <c r="G47" s="138">
        <f t="shared" si="11"/>
        <v>2422</v>
      </c>
      <c r="H47" s="154">
        <f>SUM(B47:G47)</f>
        <v>105809</v>
      </c>
      <c r="I47" s="143" t="s">
        <v>0</v>
      </c>
    </row>
    <row r="48" spans="1:15" s="16" customFormat="1">
      <c r="A48" s="98" t="s">
        <v>5</v>
      </c>
      <c r="B48" s="207">
        <f>SUM(B58,B68,B78)</f>
        <v>4511</v>
      </c>
      <c r="C48" s="205">
        <f>SUM(C58,C68)</f>
        <v>1692</v>
      </c>
      <c r="D48" s="205">
        <f t="shared" si="11"/>
        <v>46092</v>
      </c>
      <c r="E48" s="205">
        <f t="shared" si="11"/>
        <v>9561</v>
      </c>
      <c r="F48" s="205">
        <f t="shared" si="11"/>
        <v>1418</v>
      </c>
      <c r="G48" s="205">
        <f t="shared" si="11"/>
        <v>1680</v>
      </c>
      <c r="H48" s="207">
        <f>SUM(B48:G48)</f>
        <v>64954</v>
      </c>
      <c r="I48" s="110" t="s">
        <v>10</v>
      </c>
    </row>
    <row r="49" spans="1:10" s="16" customFormat="1">
      <c r="A49" s="100" t="s">
        <v>7</v>
      </c>
      <c r="B49" s="207">
        <f t="shared" ref="B49:B54" si="12">SUM(B59,B69,B79)</f>
        <v>2196</v>
      </c>
      <c r="C49" s="205">
        <f>SUM(C59,C69)</f>
        <v>828</v>
      </c>
      <c r="D49" s="205">
        <f t="shared" ref="D49:F55" si="13">SUM(D59,D69,D79)</f>
        <v>30893</v>
      </c>
      <c r="E49" s="205">
        <f t="shared" si="13"/>
        <v>5435</v>
      </c>
      <c r="F49" s="205">
        <f t="shared" si="13"/>
        <v>761</v>
      </c>
      <c r="G49" s="205">
        <f t="shared" ref="G49" si="14">SUM(G59,G69,G79)</f>
        <v>742</v>
      </c>
      <c r="H49" s="207">
        <f>SUM(B49:G49)</f>
        <v>40855</v>
      </c>
      <c r="I49" s="110" t="s">
        <v>11</v>
      </c>
    </row>
    <row r="50" spans="1:10" s="16" customFormat="1">
      <c r="A50" s="47" t="s">
        <v>4</v>
      </c>
      <c r="B50" s="207">
        <f t="shared" si="12"/>
        <v>372</v>
      </c>
      <c r="C50" s="205" t="s">
        <v>32</v>
      </c>
      <c r="D50" s="205">
        <f t="shared" si="13"/>
        <v>45443</v>
      </c>
      <c r="E50" s="205">
        <f t="shared" ref="E50:F50" si="15">SUM(E60,E70,E80)</f>
        <v>8155</v>
      </c>
      <c r="F50" s="205">
        <f t="shared" si="15"/>
        <v>230</v>
      </c>
      <c r="G50" s="205">
        <f t="shared" ref="G50" si="16">SUM(G60,G70,G80)</f>
        <v>1340</v>
      </c>
      <c r="H50" s="207" t="s">
        <v>33</v>
      </c>
      <c r="I50" s="214" t="s">
        <v>6</v>
      </c>
      <c r="J50" s="16">
        <f>B50/B47*100</f>
        <v>5.5464440137170117</v>
      </c>
    </row>
    <row r="51" spans="1:10" s="16" customFormat="1">
      <c r="A51" s="98" t="s">
        <v>5</v>
      </c>
      <c r="B51" s="207">
        <f t="shared" si="12"/>
        <v>201</v>
      </c>
      <c r="C51" s="205" t="s">
        <v>32</v>
      </c>
      <c r="D51" s="205">
        <f t="shared" si="13"/>
        <v>25411</v>
      </c>
      <c r="E51" s="205">
        <f t="shared" ref="E51:F51" si="17">SUM(E61,E71,E81)</f>
        <v>4790</v>
      </c>
      <c r="F51" s="205">
        <f t="shared" si="17"/>
        <v>90</v>
      </c>
      <c r="G51" s="205">
        <f t="shared" ref="G51" si="18">SUM(G61,G71,G81)</f>
        <v>895</v>
      </c>
      <c r="H51" s="207" t="s">
        <v>33</v>
      </c>
      <c r="I51" s="110" t="s">
        <v>10</v>
      </c>
    </row>
    <row r="52" spans="1:10" s="16" customFormat="1">
      <c r="A52" s="100" t="s">
        <v>7</v>
      </c>
      <c r="B52" s="207">
        <f t="shared" si="12"/>
        <v>171</v>
      </c>
      <c r="C52" s="205" t="s">
        <v>32</v>
      </c>
      <c r="D52" s="205">
        <f t="shared" si="13"/>
        <v>20032</v>
      </c>
      <c r="E52" s="205">
        <f t="shared" ref="E52:F52" si="19">SUM(E62,E72,E82)</f>
        <v>3365</v>
      </c>
      <c r="F52" s="205">
        <f t="shared" si="19"/>
        <v>140</v>
      </c>
      <c r="G52" s="205">
        <f t="shared" ref="G52" si="20">SUM(G62,G72,G82)</f>
        <v>445</v>
      </c>
      <c r="H52" s="207" t="s">
        <v>33</v>
      </c>
      <c r="I52" s="110" t="s">
        <v>11</v>
      </c>
    </row>
    <row r="53" spans="1:10" s="16" customFormat="1">
      <c r="A53" s="47" t="s">
        <v>8</v>
      </c>
      <c r="B53" s="207">
        <f t="shared" si="12"/>
        <v>6335</v>
      </c>
      <c r="C53" s="205" t="s">
        <v>32</v>
      </c>
      <c r="D53" s="205">
        <f t="shared" si="13"/>
        <v>31542</v>
      </c>
      <c r="E53" s="205">
        <f t="shared" ref="E53:F53" si="21">SUM(E63,E73,E83)</f>
        <v>6841</v>
      </c>
      <c r="F53" s="205">
        <f t="shared" si="21"/>
        <v>1949</v>
      </c>
      <c r="G53" s="205">
        <f t="shared" ref="G53" si="22">SUM(G63,G73,G83)</f>
        <v>1082</v>
      </c>
      <c r="H53" s="207" t="s">
        <v>33</v>
      </c>
      <c r="I53" s="214" t="s">
        <v>9</v>
      </c>
    </row>
    <row r="54" spans="1:10" s="16" customFormat="1">
      <c r="A54" s="98" t="s">
        <v>5</v>
      </c>
      <c r="B54" s="207">
        <f t="shared" si="12"/>
        <v>4310</v>
      </c>
      <c r="C54" s="205" t="s">
        <v>32</v>
      </c>
      <c r="D54" s="205">
        <f t="shared" si="13"/>
        <v>20681</v>
      </c>
      <c r="E54" s="205">
        <f t="shared" ref="E54:F54" si="23">SUM(E64,E74,E84)</f>
        <v>4771</v>
      </c>
      <c r="F54" s="205">
        <f t="shared" si="23"/>
        <v>1328</v>
      </c>
      <c r="G54" s="205">
        <f t="shared" ref="G54" si="24">SUM(G64,G74,G84)</f>
        <v>785</v>
      </c>
      <c r="H54" s="207" t="s">
        <v>33</v>
      </c>
      <c r="I54" s="110" t="s">
        <v>10</v>
      </c>
    </row>
    <row r="55" spans="1:10" s="16" customFormat="1">
      <c r="A55" s="100" t="s">
        <v>7</v>
      </c>
      <c r="B55" s="207">
        <f>SUM(B65,B75,B85)</f>
        <v>2025</v>
      </c>
      <c r="C55" s="205" t="s">
        <v>32</v>
      </c>
      <c r="D55" s="205">
        <f t="shared" si="13"/>
        <v>10861</v>
      </c>
      <c r="E55" s="205">
        <f t="shared" ref="E55:F55" si="25">SUM(E65,E75,E85)</f>
        <v>2070</v>
      </c>
      <c r="F55" s="205">
        <f t="shared" si="25"/>
        <v>621</v>
      </c>
      <c r="G55" s="205">
        <f t="shared" ref="G55" si="26">SUM(G65,G75,G85)</f>
        <v>297</v>
      </c>
      <c r="H55" s="207" t="s">
        <v>33</v>
      </c>
      <c r="I55" s="110" t="s">
        <v>11</v>
      </c>
    </row>
    <row r="56" spans="1:10" s="3" customFormat="1">
      <c r="A56" s="142" t="s">
        <v>24</v>
      </c>
      <c r="B56" s="147"/>
      <c r="C56" s="226"/>
      <c r="D56" s="138"/>
      <c r="E56" s="138"/>
      <c r="F56" s="138"/>
      <c r="G56" s="139"/>
      <c r="H56" s="140"/>
      <c r="I56" s="143" t="s">
        <v>96</v>
      </c>
    </row>
    <row r="57" spans="1:10" s="16" customFormat="1">
      <c r="A57" s="47" t="s">
        <v>38</v>
      </c>
      <c r="B57" s="207">
        <f>SUM(B60,B63)</f>
        <v>2425</v>
      </c>
      <c r="C57" s="205">
        <f>SUM(C58:C59)</f>
        <v>1880</v>
      </c>
      <c r="D57" s="205">
        <f t="shared" ref="D57:G59" si="27">SUM(D60,D63)</f>
        <v>65404</v>
      </c>
      <c r="E57" s="205">
        <f t="shared" si="27"/>
        <v>3402</v>
      </c>
      <c r="F57" s="205">
        <f t="shared" si="27"/>
        <v>1210</v>
      </c>
      <c r="G57" s="205">
        <f t="shared" si="27"/>
        <v>1573</v>
      </c>
      <c r="H57" s="207">
        <f>SUM(B57:G57)</f>
        <v>75894</v>
      </c>
      <c r="I57" s="214" t="s">
        <v>0</v>
      </c>
    </row>
    <row r="58" spans="1:10" s="16" customFormat="1">
      <c r="A58" s="53" t="s">
        <v>5</v>
      </c>
      <c r="B58" s="207">
        <f t="shared" ref="B58:B59" si="28">SUM(B61,B64)</f>
        <v>1505</v>
      </c>
      <c r="C58" s="205">
        <v>1246</v>
      </c>
      <c r="D58" s="205">
        <f t="shared" si="27"/>
        <v>37776</v>
      </c>
      <c r="E58" s="205">
        <f t="shared" si="27"/>
        <v>2140</v>
      </c>
      <c r="F58" s="205">
        <f t="shared" si="27"/>
        <v>808</v>
      </c>
      <c r="G58" s="205">
        <f t="shared" si="27"/>
        <v>1154</v>
      </c>
      <c r="H58" s="207">
        <f t="shared" ref="H58:H59" si="29">SUM(B58:G58)</f>
        <v>44629</v>
      </c>
      <c r="I58" s="108" t="s">
        <v>10</v>
      </c>
    </row>
    <row r="59" spans="1:10" s="16" customFormat="1">
      <c r="A59" s="54" t="s">
        <v>7</v>
      </c>
      <c r="B59" s="207">
        <f t="shared" si="28"/>
        <v>920</v>
      </c>
      <c r="C59" s="205">
        <v>634</v>
      </c>
      <c r="D59" s="205">
        <f t="shared" si="27"/>
        <v>27628</v>
      </c>
      <c r="E59" s="205">
        <f t="shared" si="27"/>
        <v>1262</v>
      </c>
      <c r="F59" s="205">
        <f t="shared" si="27"/>
        <v>402</v>
      </c>
      <c r="G59" s="205">
        <f t="shared" si="27"/>
        <v>419</v>
      </c>
      <c r="H59" s="207">
        <f t="shared" si="29"/>
        <v>31265</v>
      </c>
      <c r="I59" s="108" t="s">
        <v>11</v>
      </c>
    </row>
    <row r="60" spans="1:10" s="16" customFormat="1">
      <c r="A60" s="47" t="s">
        <v>4</v>
      </c>
      <c r="B60" s="207">
        <f>SUM(B61:B62)</f>
        <v>270</v>
      </c>
      <c r="C60" s="207" t="s">
        <v>33</v>
      </c>
      <c r="D60" s="205">
        <f>SUM(D61:D62)</f>
        <v>38847</v>
      </c>
      <c r="E60" s="205">
        <f>SUM(E61:E62)</f>
        <v>2480</v>
      </c>
      <c r="F60" s="205">
        <f>SUM(F61:F62)</f>
        <v>222</v>
      </c>
      <c r="G60" s="205">
        <f>SUM(G61:G62)</f>
        <v>1221</v>
      </c>
      <c r="H60" s="207" t="s">
        <v>33</v>
      </c>
      <c r="I60" s="214" t="s">
        <v>6</v>
      </c>
    </row>
    <row r="61" spans="1:10" s="16" customFormat="1">
      <c r="A61" s="53" t="s">
        <v>5</v>
      </c>
      <c r="B61" s="212">
        <v>139</v>
      </c>
      <c r="C61" s="212" t="s">
        <v>33</v>
      </c>
      <c r="D61" s="209">
        <v>20361</v>
      </c>
      <c r="E61" s="209">
        <v>1528</v>
      </c>
      <c r="F61" s="209">
        <v>88</v>
      </c>
      <c r="G61" s="209">
        <v>830</v>
      </c>
      <c r="H61" s="207" t="s">
        <v>33</v>
      </c>
      <c r="I61" s="108" t="s">
        <v>10</v>
      </c>
    </row>
    <row r="62" spans="1:10" s="16" customFormat="1">
      <c r="A62" s="54" t="s">
        <v>7</v>
      </c>
      <c r="B62" s="212">
        <v>131</v>
      </c>
      <c r="C62" s="212" t="s">
        <v>33</v>
      </c>
      <c r="D62" s="209">
        <v>18486</v>
      </c>
      <c r="E62" s="209">
        <v>952</v>
      </c>
      <c r="F62" s="209">
        <v>134</v>
      </c>
      <c r="G62" s="209">
        <v>391</v>
      </c>
      <c r="H62" s="207" t="s">
        <v>33</v>
      </c>
      <c r="I62" s="108" t="s">
        <v>11</v>
      </c>
    </row>
    <row r="63" spans="1:10" s="16" customFormat="1">
      <c r="A63" s="47" t="s">
        <v>8</v>
      </c>
      <c r="B63" s="207">
        <f>SUM(B64:B65)</f>
        <v>2155</v>
      </c>
      <c r="C63" s="212" t="s">
        <v>33</v>
      </c>
      <c r="D63" s="205">
        <f>SUM(D64:D65)</f>
        <v>26557</v>
      </c>
      <c r="E63" s="205">
        <f>SUM(E64:E65)</f>
        <v>922</v>
      </c>
      <c r="F63" s="205">
        <f>SUM(F64:F65)</f>
        <v>988</v>
      </c>
      <c r="G63" s="205">
        <f>SUM(G64:G65)</f>
        <v>352</v>
      </c>
      <c r="H63" s="207" t="s">
        <v>33</v>
      </c>
      <c r="I63" s="214" t="s">
        <v>9</v>
      </c>
    </row>
    <row r="64" spans="1:10" s="16" customFormat="1">
      <c r="A64" s="53" t="s">
        <v>5</v>
      </c>
      <c r="B64" s="212">
        <v>1366</v>
      </c>
      <c r="C64" s="212" t="s">
        <v>33</v>
      </c>
      <c r="D64" s="209">
        <v>17415</v>
      </c>
      <c r="E64" s="209">
        <v>612</v>
      </c>
      <c r="F64" s="209">
        <v>720</v>
      </c>
      <c r="G64" s="209">
        <v>324</v>
      </c>
      <c r="H64" s="207" t="s">
        <v>33</v>
      </c>
      <c r="I64" s="108" t="s">
        <v>10</v>
      </c>
    </row>
    <row r="65" spans="1:9" s="16" customFormat="1">
      <c r="A65" s="54" t="s">
        <v>7</v>
      </c>
      <c r="B65" s="212">
        <v>789</v>
      </c>
      <c r="C65" s="212" t="s">
        <v>33</v>
      </c>
      <c r="D65" s="209">
        <v>9142</v>
      </c>
      <c r="E65" s="209">
        <v>310</v>
      </c>
      <c r="F65" s="209">
        <v>268</v>
      </c>
      <c r="G65" s="209">
        <v>28</v>
      </c>
      <c r="H65" s="207" t="s">
        <v>33</v>
      </c>
      <c r="I65" s="108" t="s">
        <v>11</v>
      </c>
    </row>
    <row r="66" spans="1:9" s="3" customFormat="1">
      <c r="A66" s="210" t="s">
        <v>25</v>
      </c>
      <c r="B66" s="147"/>
      <c r="C66" s="226"/>
      <c r="D66" s="225"/>
      <c r="E66" s="225"/>
      <c r="F66" s="225"/>
      <c r="G66" s="225"/>
      <c r="H66" s="140"/>
      <c r="I66" s="224" t="s">
        <v>161</v>
      </c>
    </row>
    <row r="67" spans="1:9" s="16" customFormat="1">
      <c r="A67" s="47" t="s">
        <v>38</v>
      </c>
      <c r="B67" s="207">
        <f>SUM(B70,B73)</f>
        <v>4282</v>
      </c>
      <c r="C67" s="268">
        <f>SUM(C68:C69)</f>
        <v>640</v>
      </c>
      <c r="D67" s="205">
        <f t="shared" ref="D67:G69" si="30">SUM(D70,D73)</f>
        <v>4564</v>
      </c>
      <c r="E67" s="205">
        <f t="shared" si="30"/>
        <v>5668</v>
      </c>
      <c r="F67" s="205">
        <f t="shared" si="30"/>
        <v>969</v>
      </c>
      <c r="G67" s="205">
        <f t="shared" si="30"/>
        <v>849</v>
      </c>
      <c r="H67" s="207">
        <f>SUM(B67:G67)</f>
        <v>16972</v>
      </c>
      <c r="I67" s="214" t="s">
        <v>0</v>
      </c>
    </row>
    <row r="68" spans="1:9" s="16" customFormat="1">
      <c r="A68" s="53" t="s">
        <v>5</v>
      </c>
      <c r="B68" s="207">
        <f>SUM(B71,B74)</f>
        <v>3006</v>
      </c>
      <c r="C68" s="205">
        <v>446</v>
      </c>
      <c r="D68" s="205">
        <f t="shared" si="30"/>
        <v>2370</v>
      </c>
      <c r="E68" s="205">
        <f t="shared" si="30"/>
        <v>3510</v>
      </c>
      <c r="F68" s="205">
        <f t="shared" si="30"/>
        <v>610</v>
      </c>
      <c r="G68" s="205">
        <f t="shared" si="30"/>
        <v>526</v>
      </c>
      <c r="H68" s="207">
        <f t="shared" ref="H68:H69" si="31">SUM(B68:G68)</f>
        <v>10468</v>
      </c>
      <c r="I68" s="108" t="s">
        <v>10</v>
      </c>
    </row>
    <row r="69" spans="1:9" s="16" customFormat="1">
      <c r="A69" s="54" t="s">
        <v>7</v>
      </c>
      <c r="B69" s="207">
        <f>SUM(B72,B75)</f>
        <v>1276</v>
      </c>
      <c r="C69" s="205">
        <v>194</v>
      </c>
      <c r="D69" s="205">
        <f t="shared" si="30"/>
        <v>2194</v>
      </c>
      <c r="E69" s="205">
        <f t="shared" si="30"/>
        <v>2158</v>
      </c>
      <c r="F69" s="205">
        <f t="shared" si="30"/>
        <v>359</v>
      </c>
      <c r="G69" s="205">
        <f t="shared" si="30"/>
        <v>323</v>
      </c>
      <c r="H69" s="207">
        <f t="shared" si="31"/>
        <v>6504</v>
      </c>
      <c r="I69" s="108" t="s">
        <v>11</v>
      </c>
    </row>
    <row r="70" spans="1:9" s="16" customFormat="1">
      <c r="A70" s="47" t="s">
        <v>4</v>
      </c>
      <c r="B70" s="207">
        <f>SUM(B71:B72)</f>
        <v>102</v>
      </c>
      <c r="C70" s="207" t="s">
        <v>33</v>
      </c>
      <c r="D70" s="205">
        <f>SUM(D71:D72)</f>
        <v>1049</v>
      </c>
      <c r="E70" s="205">
        <f>SUM(E71:E72)</f>
        <v>2659</v>
      </c>
      <c r="F70" s="205">
        <f>SUM(F71:F72)</f>
        <v>8</v>
      </c>
      <c r="G70" s="205">
        <f>SUM(G71:G72)</f>
        <v>119</v>
      </c>
      <c r="H70" s="207" t="s">
        <v>33</v>
      </c>
      <c r="I70" s="214" t="s">
        <v>6</v>
      </c>
    </row>
    <row r="71" spans="1:9" s="16" customFormat="1">
      <c r="A71" s="53" t="s">
        <v>5</v>
      </c>
      <c r="B71" s="212">
        <v>62</v>
      </c>
      <c r="C71" s="212" t="s">
        <v>33</v>
      </c>
      <c r="D71" s="209">
        <v>375</v>
      </c>
      <c r="E71" s="209">
        <v>1428</v>
      </c>
      <c r="F71" s="209">
        <v>2</v>
      </c>
      <c r="G71" s="209">
        <v>65</v>
      </c>
      <c r="H71" s="207" t="s">
        <v>33</v>
      </c>
      <c r="I71" s="108" t="s">
        <v>10</v>
      </c>
    </row>
    <row r="72" spans="1:9" s="16" customFormat="1">
      <c r="A72" s="54" t="s">
        <v>7</v>
      </c>
      <c r="B72" s="212">
        <v>40</v>
      </c>
      <c r="C72" s="212" t="s">
        <v>33</v>
      </c>
      <c r="D72" s="209">
        <v>674</v>
      </c>
      <c r="E72" s="209">
        <v>1231</v>
      </c>
      <c r="F72" s="209">
        <v>6</v>
      </c>
      <c r="G72" s="209">
        <v>54</v>
      </c>
      <c r="H72" s="207" t="s">
        <v>33</v>
      </c>
      <c r="I72" s="108" t="s">
        <v>11</v>
      </c>
    </row>
    <row r="73" spans="1:9" s="16" customFormat="1">
      <c r="A73" s="47" t="s">
        <v>8</v>
      </c>
      <c r="B73" s="207">
        <f>SUM(B74:B75)</f>
        <v>4180</v>
      </c>
      <c r="C73" s="212" t="s">
        <v>33</v>
      </c>
      <c r="D73" s="205">
        <f>SUM(D74:D75)</f>
        <v>3515</v>
      </c>
      <c r="E73" s="205">
        <f>SUM(E74:E75)</f>
        <v>3009</v>
      </c>
      <c r="F73" s="205">
        <f>SUM(F74:F75)</f>
        <v>961</v>
      </c>
      <c r="G73" s="205">
        <f>SUM(G74:G75)</f>
        <v>730</v>
      </c>
      <c r="H73" s="207" t="s">
        <v>33</v>
      </c>
      <c r="I73" s="214" t="s">
        <v>9</v>
      </c>
    </row>
    <row r="74" spans="1:9" s="16" customFormat="1">
      <c r="A74" s="53" t="s">
        <v>5</v>
      </c>
      <c r="B74" s="212">
        <v>2944</v>
      </c>
      <c r="C74" s="212" t="s">
        <v>33</v>
      </c>
      <c r="D74" s="209">
        <v>1995</v>
      </c>
      <c r="E74" s="209">
        <v>2082</v>
      </c>
      <c r="F74" s="209">
        <v>608</v>
      </c>
      <c r="G74" s="209">
        <v>461</v>
      </c>
      <c r="H74" s="207" t="s">
        <v>33</v>
      </c>
      <c r="I74" s="108" t="s">
        <v>10</v>
      </c>
    </row>
    <row r="75" spans="1:9" s="16" customFormat="1">
      <c r="A75" s="54" t="s">
        <v>7</v>
      </c>
      <c r="B75" s="212">
        <v>1236</v>
      </c>
      <c r="C75" s="212" t="s">
        <v>33</v>
      </c>
      <c r="D75" s="209">
        <v>1520</v>
      </c>
      <c r="E75" s="209">
        <v>927</v>
      </c>
      <c r="F75" s="209">
        <v>353</v>
      </c>
      <c r="G75" s="209">
        <v>269</v>
      </c>
      <c r="H75" s="207" t="s">
        <v>33</v>
      </c>
      <c r="I75" s="108" t="s">
        <v>11</v>
      </c>
    </row>
    <row r="76" spans="1:9">
      <c r="A76" s="142" t="s">
        <v>22</v>
      </c>
      <c r="B76" s="147"/>
      <c r="C76" s="137"/>
      <c r="D76" s="137"/>
      <c r="E76" s="137"/>
      <c r="F76" s="137"/>
      <c r="G76" s="137"/>
      <c r="H76" s="140"/>
      <c r="I76" s="141" t="s">
        <v>23</v>
      </c>
    </row>
    <row r="77" spans="1:9" s="16" customFormat="1">
      <c r="A77" s="47" t="s">
        <v>38</v>
      </c>
      <c r="B77" s="207">
        <v>0</v>
      </c>
      <c r="C77" s="207">
        <v>0</v>
      </c>
      <c r="D77" s="205">
        <f t="shared" ref="D77:E79" si="32">SUM(D80,D83)</f>
        <v>7017</v>
      </c>
      <c r="E77" s="205">
        <f t="shared" si="32"/>
        <v>5926</v>
      </c>
      <c r="F77" s="205">
        <v>0</v>
      </c>
      <c r="G77" s="205">
        <v>0</v>
      </c>
      <c r="H77" s="207">
        <f>SUM(B77:G77)</f>
        <v>12943</v>
      </c>
      <c r="I77" s="214" t="s">
        <v>0</v>
      </c>
    </row>
    <row r="78" spans="1:9" s="16" customFormat="1">
      <c r="A78" s="53" t="s">
        <v>5</v>
      </c>
      <c r="B78" s="207">
        <v>0</v>
      </c>
      <c r="C78" s="207">
        <v>0</v>
      </c>
      <c r="D78" s="205">
        <f t="shared" si="32"/>
        <v>5946</v>
      </c>
      <c r="E78" s="205">
        <f t="shared" si="32"/>
        <v>3911</v>
      </c>
      <c r="F78" s="205">
        <v>0</v>
      </c>
      <c r="G78" s="205">
        <v>0</v>
      </c>
      <c r="H78" s="207">
        <f t="shared" ref="H78:H85" si="33">SUM(B78:G78)</f>
        <v>9857</v>
      </c>
      <c r="I78" s="108" t="s">
        <v>10</v>
      </c>
    </row>
    <row r="79" spans="1:9" s="16" customFormat="1">
      <c r="A79" s="54" t="s">
        <v>7</v>
      </c>
      <c r="B79" s="207">
        <v>0</v>
      </c>
      <c r="C79" s="207">
        <v>0</v>
      </c>
      <c r="D79" s="205">
        <f t="shared" si="32"/>
        <v>1071</v>
      </c>
      <c r="E79" s="205">
        <f t="shared" si="32"/>
        <v>2015</v>
      </c>
      <c r="F79" s="205">
        <v>0</v>
      </c>
      <c r="G79" s="205">
        <v>0</v>
      </c>
      <c r="H79" s="207">
        <f t="shared" si="33"/>
        <v>3086</v>
      </c>
      <c r="I79" s="108" t="s">
        <v>11</v>
      </c>
    </row>
    <row r="80" spans="1:9" s="16" customFormat="1">
      <c r="A80" s="47" t="s">
        <v>4</v>
      </c>
      <c r="B80" s="212">
        <v>0</v>
      </c>
      <c r="C80" s="212">
        <v>0</v>
      </c>
      <c r="D80" s="205">
        <f>SUM(D81:D82)</f>
        <v>5547</v>
      </c>
      <c r="E80" s="205">
        <f>SUM(E81:E82)</f>
        <v>3016</v>
      </c>
      <c r="F80" s="209">
        <v>0</v>
      </c>
      <c r="G80" s="209">
        <v>0</v>
      </c>
      <c r="H80" s="207">
        <f t="shared" si="33"/>
        <v>8563</v>
      </c>
      <c r="I80" s="214" t="s">
        <v>6</v>
      </c>
    </row>
    <row r="81" spans="1:9" s="16" customFormat="1">
      <c r="A81" s="53" t="s">
        <v>5</v>
      </c>
      <c r="B81" s="212">
        <v>0</v>
      </c>
      <c r="C81" s="212">
        <v>0</v>
      </c>
      <c r="D81" s="209">
        <v>4675</v>
      </c>
      <c r="E81" s="209">
        <v>1834</v>
      </c>
      <c r="F81" s="209">
        <v>0</v>
      </c>
      <c r="G81" s="209">
        <v>0</v>
      </c>
      <c r="H81" s="207">
        <f t="shared" si="33"/>
        <v>6509</v>
      </c>
      <c r="I81" s="108" t="s">
        <v>10</v>
      </c>
    </row>
    <row r="82" spans="1:9" s="16" customFormat="1">
      <c r="A82" s="54" t="s">
        <v>7</v>
      </c>
      <c r="B82" s="212">
        <v>0</v>
      </c>
      <c r="C82" s="212">
        <v>0</v>
      </c>
      <c r="D82" s="209">
        <v>872</v>
      </c>
      <c r="E82" s="209">
        <v>1182</v>
      </c>
      <c r="F82" s="209">
        <v>0</v>
      </c>
      <c r="G82" s="209">
        <v>0</v>
      </c>
      <c r="H82" s="207">
        <f t="shared" si="33"/>
        <v>2054</v>
      </c>
      <c r="I82" s="108" t="s">
        <v>11</v>
      </c>
    </row>
    <row r="83" spans="1:9" s="16" customFormat="1">
      <c r="A83" s="47" t="s">
        <v>8</v>
      </c>
      <c r="B83" s="212">
        <v>0</v>
      </c>
      <c r="C83" s="212">
        <v>0</v>
      </c>
      <c r="D83" s="205">
        <f>SUM(D84:D85)</f>
        <v>1470</v>
      </c>
      <c r="E83" s="205">
        <f>SUM(E84:E85)</f>
        <v>2910</v>
      </c>
      <c r="F83" s="209">
        <v>0</v>
      </c>
      <c r="G83" s="209">
        <v>0</v>
      </c>
      <c r="H83" s="207">
        <f t="shared" si="33"/>
        <v>4380</v>
      </c>
      <c r="I83" s="214" t="s">
        <v>9</v>
      </c>
    </row>
    <row r="84" spans="1:9" s="16" customFormat="1">
      <c r="A84" s="228" t="s">
        <v>5</v>
      </c>
      <c r="B84" s="212">
        <v>0</v>
      </c>
      <c r="C84" s="212">
        <v>0</v>
      </c>
      <c r="D84" s="209">
        <v>1271</v>
      </c>
      <c r="E84" s="209">
        <v>2077</v>
      </c>
      <c r="F84" s="209">
        <v>0</v>
      </c>
      <c r="G84" s="209">
        <v>0</v>
      </c>
      <c r="H84" s="207">
        <f t="shared" si="33"/>
        <v>3348</v>
      </c>
      <c r="I84" s="108" t="s">
        <v>10</v>
      </c>
    </row>
    <row r="85" spans="1:9" s="16" customFormat="1" ht="15.75" thickBot="1">
      <c r="A85" s="101" t="s">
        <v>7</v>
      </c>
      <c r="B85" s="266">
        <v>0</v>
      </c>
      <c r="C85" s="266">
        <v>0</v>
      </c>
      <c r="D85" s="58">
        <v>199</v>
      </c>
      <c r="E85" s="58">
        <v>833</v>
      </c>
      <c r="F85" s="266">
        <v>0</v>
      </c>
      <c r="G85" s="266">
        <v>0</v>
      </c>
      <c r="H85" s="269">
        <f t="shared" si="33"/>
        <v>1032</v>
      </c>
      <c r="I85" s="109" t="s">
        <v>11</v>
      </c>
    </row>
    <row r="86" spans="1:9" s="16" customFormat="1" ht="16.5" thickTop="1">
      <c r="A86" s="12" t="s">
        <v>339</v>
      </c>
      <c r="B86" s="33"/>
      <c r="C86" s="31"/>
      <c r="D86" s="32"/>
      <c r="E86" s="31"/>
      <c r="F86" s="31"/>
      <c r="G86" s="31"/>
      <c r="H86" s="31"/>
      <c r="I86" s="23" t="s">
        <v>340</v>
      </c>
    </row>
    <row r="87" spans="1:9" s="16" customFormat="1">
      <c r="A87" s="142" t="s">
        <v>38</v>
      </c>
      <c r="B87" s="154">
        <f>SUM(B88:B89)</f>
        <v>7552</v>
      </c>
      <c r="C87" s="138">
        <f>SUM(C97,C107,C117)</f>
        <v>2143</v>
      </c>
      <c r="D87" s="138">
        <f>SUM(D97,D107,D117)</f>
        <v>79784</v>
      </c>
      <c r="E87" s="138">
        <f>SUM(E97,E107,E117)</f>
        <v>16244</v>
      </c>
      <c r="F87" s="138">
        <f>SUM(F97,F107)</f>
        <v>3754</v>
      </c>
      <c r="G87" s="138">
        <f>SUM(G97,G107)</f>
        <v>2527</v>
      </c>
      <c r="H87" s="154">
        <f>SUM(B87:G87)</f>
        <v>112004</v>
      </c>
      <c r="I87" s="143" t="s">
        <v>0</v>
      </c>
    </row>
    <row r="88" spans="1:9" s="16" customFormat="1">
      <c r="A88" s="98" t="s">
        <v>5</v>
      </c>
      <c r="B88" s="207">
        <f>SUM(B98,B108,B118)</f>
        <v>4884</v>
      </c>
      <c r="C88" s="317">
        <f t="shared" ref="C88:D89" si="34">SUM(C98,C108,C118)</f>
        <v>1303</v>
      </c>
      <c r="D88" s="317">
        <f t="shared" si="34"/>
        <v>47045</v>
      </c>
      <c r="E88" s="205">
        <f>SUM(E98,E108,E118)</f>
        <v>10424</v>
      </c>
      <c r="F88" s="205">
        <f>SUM(F98,F108)</f>
        <v>2262</v>
      </c>
      <c r="G88" s="205">
        <f>SUM(G98,G108)</f>
        <v>1807</v>
      </c>
      <c r="H88" s="154">
        <f t="shared" ref="H88:H89" si="35">SUM(B88:G88)</f>
        <v>67725</v>
      </c>
      <c r="I88" s="110" t="s">
        <v>10</v>
      </c>
    </row>
    <row r="89" spans="1:9" s="16" customFormat="1">
      <c r="A89" s="100" t="s">
        <v>7</v>
      </c>
      <c r="B89" s="207">
        <f>SUM(B99,B109,B119)</f>
        <v>2668</v>
      </c>
      <c r="C89" s="317">
        <f t="shared" si="34"/>
        <v>840</v>
      </c>
      <c r="D89" s="317">
        <f t="shared" si="34"/>
        <v>32739</v>
      </c>
      <c r="E89" s="205">
        <f t="shared" ref="E89:E94" si="36">SUM(E99,E109,E119)</f>
        <v>5820</v>
      </c>
      <c r="F89" s="205">
        <f t="shared" ref="F89:G95" si="37">SUM(F99,F109)</f>
        <v>1492</v>
      </c>
      <c r="G89" s="205">
        <f t="shared" si="37"/>
        <v>720</v>
      </c>
      <c r="H89" s="154">
        <f t="shared" si="35"/>
        <v>44279</v>
      </c>
      <c r="I89" s="110" t="s">
        <v>11</v>
      </c>
    </row>
    <row r="90" spans="1:9" s="16" customFormat="1">
      <c r="A90" s="47" t="s">
        <v>4</v>
      </c>
      <c r="B90" s="207">
        <f t="shared" ref="B90:B95" si="38">SUM(B100,B110,B120)</f>
        <v>488</v>
      </c>
      <c r="C90" s="205" t="s">
        <v>32</v>
      </c>
      <c r="D90" s="205" t="s">
        <v>32</v>
      </c>
      <c r="E90" s="205">
        <f t="shared" si="36"/>
        <v>8875</v>
      </c>
      <c r="F90" s="205">
        <f t="shared" si="37"/>
        <v>430</v>
      </c>
      <c r="G90" s="205">
        <f t="shared" si="37"/>
        <v>355</v>
      </c>
      <c r="H90" s="207"/>
      <c r="I90" s="214" t="s">
        <v>6</v>
      </c>
    </row>
    <row r="91" spans="1:9" s="16" customFormat="1">
      <c r="A91" s="98" t="s">
        <v>5</v>
      </c>
      <c r="B91" s="207">
        <f t="shared" si="38"/>
        <v>208</v>
      </c>
      <c r="C91" s="205" t="s">
        <v>32</v>
      </c>
      <c r="D91" s="205" t="s">
        <v>32</v>
      </c>
      <c r="E91" s="205">
        <f t="shared" si="36"/>
        <v>5194</v>
      </c>
      <c r="F91" s="205">
        <f t="shared" si="37"/>
        <v>165</v>
      </c>
      <c r="G91" s="205">
        <f>SUM(G100,G111)</f>
        <v>329</v>
      </c>
      <c r="H91" s="207"/>
      <c r="I91" s="110" t="s">
        <v>10</v>
      </c>
    </row>
    <row r="92" spans="1:9" s="16" customFormat="1">
      <c r="A92" s="100" t="s">
        <v>7</v>
      </c>
      <c r="B92" s="207">
        <f t="shared" si="38"/>
        <v>280</v>
      </c>
      <c r="C92" s="205" t="s">
        <v>32</v>
      </c>
      <c r="D92" s="205" t="s">
        <v>32</v>
      </c>
      <c r="E92" s="205">
        <f t="shared" si="36"/>
        <v>3681</v>
      </c>
      <c r="F92" s="205">
        <f t="shared" si="37"/>
        <v>260</v>
      </c>
      <c r="G92" s="205">
        <f t="shared" ref="G92" si="39">SUM(G102,G112)</f>
        <v>56</v>
      </c>
      <c r="H92" s="207"/>
      <c r="I92" s="110" t="s">
        <v>11</v>
      </c>
    </row>
    <row r="93" spans="1:9" s="16" customFormat="1">
      <c r="A93" s="47" t="s">
        <v>8</v>
      </c>
      <c r="B93" s="207">
        <f t="shared" si="38"/>
        <v>7064</v>
      </c>
      <c r="C93" s="205" t="s">
        <v>32</v>
      </c>
      <c r="D93" s="205" t="s">
        <v>32</v>
      </c>
      <c r="E93" s="205">
        <f t="shared" si="36"/>
        <v>7369</v>
      </c>
      <c r="F93" s="205">
        <f t="shared" si="37"/>
        <v>3329</v>
      </c>
      <c r="G93" s="205">
        <f t="shared" ref="G93" si="40">SUM(G103,G113)</f>
        <v>2172</v>
      </c>
      <c r="H93" s="207"/>
      <c r="I93" s="214" t="s">
        <v>9</v>
      </c>
    </row>
    <row r="94" spans="1:9" s="16" customFormat="1">
      <c r="A94" s="98" t="s">
        <v>5</v>
      </c>
      <c r="B94" s="207">
        <f t="shared" si="38"/>
        <v>4676</v>
      </c>
      <c r="C94" s="205" t="s">
        <v>32</v>
      </c>
      <c r="D94" s="205" t="s">
        <v>32</v>
      </c>
      <c r="E94" s="205">
        <f t="shared" si="36"/>
        <v>5230</v>
      </c>
      <c r="F94" s="205">
        <f t="shared" si="37"/>
        <v>2097</v>
      </c>
      <c r="G94" s="205">
        <f t="shared" ref="G94" si="41">SUM(G104,G114)</f>
        <v>1508</v>
      </c>
      <c r="H94" s="207"/>
      <c r="I94" s="110" t="s">
        <v>10</v>
      </c>
    </row>
    <row r="95" spans="1:9" s="16" customFormat="1">
      <c r="A95" s="100" t="s">
        <v>7</v>
      </c>
      <c r="B95" s="207">
        <f t="shared" si="38"/>
        <v>2388</v>
      </c>
      <c r="C95" s="205" t="s">
        <v>32</v>
      </c>
      <c r="D95" s="205" t="s">
        <v>32</v>
      </c>
      <c r="E95" s="205">
        <f>SUM(E105,E115,E125)</f>
        <v>2139</v>
      </c>
      <c r="F95" s="205">
        <f t="shared" si="37"/>
        <v>1232</v>
      </c>
      <c r="G95" s="205">
        <f t="shared" ref="G95" si="42">SUM(G105,G115)</f>
        <v>664</v>
      </c>
      <c r="H95" s="207"/>
      <c r="I95" s="110" t="s">
        <v>11</v>
      </c>
    </row>
    <row r="96" spans="1:9" s="16" customFormat="1">
      <c r="A96" s="142" t="s">
        <v>24</v>
      </c>
      <c r="B96" s="147"/>
      <c r="C96" s="226"/>
      <c r="D96" s="138"/>
      <c r="E96" s="138"/>
      <c r="F96" s="138"/>
      <c r="G96" s="139"/>
      <c r="H96" s="140"/>
      <c r="I96" s="143" t="s">
        <v>96</v>
      </c>
    </row>
    <row r="97" spans="1:9" s="16" customFormat="1">
      <c r="A97" s="47" t="s">
        <v>38</v>
      </c>
      <c r="B97" s="207">
        <f>SUM(B100,B103)</f>
        <v>2865</v>
      </c>
      <c r="C97" s="205">
        <v>1555</v>
      </c>
      <c r="D97" s="205">
        <f>SUM(D98:D99)</f>
        <v>67793</v>
      </c>
      <c r="E97" s="205">
        <f>SUM(E100,E103)</f>
        <v>3422</v>
      </c>
      <c r="F97" s="205">
        <f>SUM(F98:F99)</f>
        <v>1325</v>
      </c>
      <c r="G97" s="205">
        <f>SUM(G98:G99)</f>
        <v>1890</v>
      </c>
      <c r="H97" s="207">
        <f>SUM(B97:G97)</f>
        <v>78850</v>
      </c>
      <c r="I97" s="214" t="s">
        <v>0</v>
      </c>
    </row>
    <row r="98" spans="1:9" s="16" customFormat="1">
      <c r="A98" s="53" t="s">
        <v>5</v>
      </c>
      <c r="B98" s="207">
        <f t="shared" ref="B98:B99" si="43">SUM(B101,B104)</f>
        <v>1696</v>
      </c>
      <c r="C98" s="205">
        <v>918</v>
      </c>
      <c r="D98" s="205">
        <v>38474</v>
      </c>
      <c r="E98" s="205">
        <f t="shared" ref="E98:E99" si="44">SUM(E101,E104)</f>
        <v>2159</v>
      </c>
      <c r="F98" s="205">
        <v>886</v>
      </c>
      <c r="G98" s="205">
        <f>SUM(G101,G104)</f>
        <v>1421</v>
      </c>
      <c r="H98" s="207">
        <f t="shared" ref="H98:H99" si="45">SUM(B98:G98)</f>
        <v>45554</v>
      </c>
      <c r="I98" s="108" t="s">
        <v>10</v>
      </c>
    </row>
    <row r="99" spans="1:9" s="16" customFormat="1">
      <c r="A99" s="54" t="s">
        <v>7</v>
      </c>
      <c r="B99" s="207">
        <f t="shared" si="43"/>
        <v>1169</v>
      </c>
      <c r="C99" s="205">
        <v>637</v>
      </c>
      <c r="D99" s="205">
        <v>29319</v>
      </c>
      <c r="E99" s="205">
        <f t="shared" si="44"/>
        <v>1263</v>
      </c>
      <c r="F99" s="205">
        <v>439</v>
      </c>
      <c r="G99" s="205">
        <f>SUM(G102,G105)</f>
        <v>469</v>
      </c>
      <c r="H99" s="207">
        <f t="shared" si="45"/>
        <v>33296</v>
      </c>
      <c r="I99" s="108" t="s">
        <v>11</v>
      </c>
    </row>
    <row r="100" spans="1:9" s="16" customFormat="1">
      <c r="A100" s="47" t="s">
        <v>4</v>
      </c>
      <c r="B100" s="207">
        <f>SUM(B101:B102)</f>
        <v>388</v>
      </c>
      <c r="C100" s="207" t="s">
        <v>32</v>
      </c>
      <c r="D100" s="205" t="s">
        <v>32</v>
      </c>
      <c r="E100" s="205">
        <f>SUM(E101:E102)</f>
        <v>2471</v>
      </c>
      <c r="F100" s="205">
        <v>245</v>
      </c>
      <c r="G100" s="205">
        <f>SUM(G101:G102)</f>
        <v>317</v>
      </c>
      <c r="H100" s="207"/>
      <c r="I100" s="214" t="s">
        <v>6</v>
      </c>
    </row>
    <row r="101" spans="1:9" s="16" customFormat="1">
      <c r="A101" s="53" t="s">
        <v>5</v>
      </c>
      <c r="B101" s="212">
        <v>147</v>
      </c>
      <c r="C101" s="212" t="s">
        <v>32</v>
      </c>
      <c r="D101" s="209" t="s">
        <v>32</v>
      </c>
      <c r="E101" s="209">
        <v>1515</v>
      </c>
      <c r="F101" s="209">
        <v>94</v>
      </c>
      <c r="G101" s="209">
        <v>287</v>
      </c>
      <c r="H101" s="207"/>
      <c r="I101" s="108" t="s">
        <v>10</v>
      </c>
    </row>
    <row r="102" spans="1:9" s="16" customFormat="1">
      <c r="A102" s="54" t="s">
        <v>7</v>
      </c>
      <c r="B102" s="212">
        <v>241</v>
      </c>
      <c r="C102" s="212" t="s">
        <v>32</v>
      </c>
      <c r="D102" s="209" t="s">
        <v>32</v>
      </c>
      <c r="E102" s="209">
        <v>956</v>
      </c>
      <c r="F102" s="209">
        <v>146</v>
      </c>
      <c r="G102" s="209">
        <v>30</v>
      </c>
      <c r="H102" s="207"/>
      <c r="I102" s="108" t="s">
        <v>11</v>
      </c>
    </row>
    <row r="103" spans="1:9" s="16" customFormat="1">
      <c r="A103" s="47" t="s">
        <v>8</v>
      </c>
      <c r="B103" s="207">
        <f>SUM(B104:B105)</f>
        <v>2477</v>
      </c>
      <c r="C103" s="212" t="s">
        <v>32</v>
      </c>
      <c r="D103" s="205" t="s">
        <v>32</v>
      </c>
      <c r="E103" s="311">
        <f>SUM(E104:E105)</f>
        <v>951</v>
      </c>
      <c r="F103" s="205">
        <v>1085</v>
      </c>
      <c r="G103" s="205">
        <f>SUM(G104:G105)</f>
        <v>1573</v>
      </c>
      <c r="H103" s="207"/>
      <c r="I103" s="214" t="s">
        <v>9</v>
      </c>
    </row>
    <row r="104" spans="1:9" s="16" customFormat="1">
      <c r="A104" s="53" t="s">
        <v>5</v>
      </c>
      <c r="B104" s="212">
        <v>1549</v>
      </c>
      <c r="C104" s="212" t="s">
        <v>32</v>
      </c>
      <c r="D104" s="209" t="s">
        <v>32</v>
      </c>
      <c r="E104" s="209">
        <v>644</v>
      </c>
      <c r="F104" s="209">
        <f>F98-F101</f>
        <v>792</v>
      </c>
      <c r="G104" s="209">
        <v>1134</v>
      </c>
      <c r="H104" s="207"/>
      <c r="I104" s="108" t="s">
        <v>10</v>
      </c>
    </row>
    <row r="105" spans="1:9" s="16" customFormat="1">
      <c r="A105" s="54" t="s">
        <v>7</v>
      </c>
      <c r="B105" s="212">
        <v>928</v>
      </c>
      <c r="C105" s="212" t="s">
        <v>32</v>
      </c>
      <c r="D105" s="209" t="s">
        <v>32</v>
      </c>
      <c r="E105" s="209">
        <v>307</v>
      </c>
      <c r="F105" s="209">
        <f>F99-F102</f>
        <v>293</v>
      </c>
      <c r="G105" s="209">
        <v>439</v>
      </c>
      <c r="H105" s="207"/>
      <c r="I105" s="108" t="s">
        <v>11</v>
      </c>
    </row>
    <row r="106" spans="1:9" s="16" customFormat="1">
      <c r="A106" s="210" t="s">
        <v>25</v>
      </c>
      <c r="B106" s="147"/>
      <c r="C106" s="226"/>
      <c r="D106" s="225"/>
      <c r="E106" s="225"/>
      <c r="F106" s="225"/>
      <c r="G106" s="225"/>
      <c r="H106" s="140"/>
      <c r="I106" s="224" t="s">
        <v>161</v>
      </c>
    </row>
    <row r="107" spans="1:9" s="16" customFormat="1">
      <c r="A107" s="47" t="s">
        <v>38</v>
      </c>
      <c r="B107" s="207">
        <f>SUM(B110,B113)</f>
        <v>4687</v>
      </c>
      <c r="C107" s="268">
        <v>588</v>
      </c>
      <c r="D107" s="205">
        <f>SUM(D108:D109)</f>
        <v>4984</v>
      </c>
      <c r="E107" s="205">
        <f>SUM(E110,E113)</f>
        <v>5943</v>
      </c>
      <c r="F107" s="205">
        <v>2429</v>
      </c>
      <c r="G107" s="205">
        <f>SUM(G108:G109)</f>
        <v>637</v>
      </c>
      <c r="H107" s="207">
        <f>SUM(B107:G107)</f>
        <v>19268</v>
      </c>
      <c r="I107" s="214" t="s">
        <v>0</v>
      </c>
    </row>
    <row r="108" spans="1:9" s="16" customFormat="1">
      <c r="A108" s="53" t="s">
        <v>5</v>
      </c>
      <c r="B108" s="207">
        <f t="shared" ref="B108:B109" si="46">SUM(B111,B114)</f>
        <v>3188</v>
      </c>
      <c r="C108" s="205">
        <v>385</v>
      </c>
      <c r="D108" s="205">
        <v>2660</v>
      </c>
      <c r="E108" s="205">
        <f t="shared" ref="E108:E109" si="47">SUM(E111,E114)</f>
        <v>3656</v>
      </c>
      <c r="F108" s="205">
        <v>1376</v>
      </c>
      <c r="G108" s="205">
        <f>SUM(G111,G114)</f>
        <v>386</v>
      </c>
      <c r="H108" s="207">
        <f t="shared" ref="H108:H109" si="48">SUM(B108:G108)</f>
        <v>11651</v>
      </c>
      <c r="I108" s="108" t="s">
        <v>10</v>
      </c>
    </row>
    <row r="109" spans="1:9" s="16" customFormat="1">
      <c r="A109" s="54" t="s">
        <v>7</v>
      </c>
      <c r="B109" s="207">
        <f t="shared" si="46"/>
        <v>1499</v>
      </c>
      <c r="C109" s="205">
        <v>203</v>
      </c>
      <c r="D109" s="205">
        <v>2324</v>
      </c>
      <c r="E109" s="205">
        <f t="shared" si="47"/>
        <v>2287</v>
      </c>
      <c r="F109" s="205">
        <v>1053</v>
      </c>
      <c r="G109" s="205">
        <f>SUM(G112,G115)</f>
        <v>251</v>
      </c>
      <c r="H109" s="207">
        <f t="shared" si="48"/>
        <v>7617</v>
      </c>
      <c r="I109" s="108" t="s">
        <v>11</v>
      </c>
    </row>
    <row r="110" spans="1:9" s="16" customFormat="1">
      <c r="A110" s="47" t="s">
        <v>4</v>
      </c>
      <c r="B110" s="207">
        <f>SUM(B111:B112)</f>
        <v>100</v>
      </c>
      <c r="C110" s="207"/>
      <c r="D110" s="205" t="s">
        <v>32</v>
      </c>
      <c r="E110" s="205">
        <f>SUM(E111:E112)</f>
        <v>2835</v>
      </c>
      <c r="F110" s="205">
        <v>185</v>
      </c>
      <c r="G110" s="205">
        <f>SUM(G111:G112)</f>
        <v>38</v>
      </c>
      <c r="H110" s="207"/>
      <c r="I110" s="214" t="s">
        <v>6</v>
      </c>
    </row>
    <row r="111" spans="1:9" s="16" customFormat="1">
      <c r="A111" s="53" t="s">
        <v>5</v>
      </c>
      <c r="B111" s="212">
        <v>61</v>
      </c>
      <c r="C111" s="212"/>
      <c r="D111" s="209" t="s">
        <v>32</v>
      </c>
      <c r="E111" s="209">
        <v>1484</v>
      </c>
      <c r="F111" s="209">
        <v>71</v>
      </c>
      <c r="G111" s="209">
        <v>12</v>
      </c>
      <c r="H111" s="207"/>
      <c r="I111" s="108" t="s">
        <v>10</v>
      </c>
    </row>
    <row r="112" spans="1:9" s="16" customFormat="1">
      <c r="A112" s="54" t="s">
        <v>7</v>
      </c>
      <c r="B112" s="212">
        <v>39</v>
      </c>
      <c r="C112" s="212"/>
      <c r="D112" s="209" t="s">
        <v>32</v>
      </c>
      <c r="E112" s="209">
        <v>1351</v>
      </c>
      <c r="F112" s="209">
        <v>114</v>
      </c>
      <c r="G112" s="209">
        <v>26</v>
      </c>
      <c r="H112" s="207"/>
      <c r="I112" s="108" t="s">
        <v>11</v>
      </c>
    </row>
    <row r="113" spans="1:9" s="16" customFormat="1">
      <c r="A113" s="47" t="s">
        <v>8</v>
      </c>
      <c r="B113" s="207">
        <f>SUM(B114:B115)</f>
        <v>4587</v>
      </c>
      <c r="C113" s="212"/>
      <c r="D113" s="205" t="s">
        <v>32</v>
      </c>
      <c r="E113" s="205">
        <f>SUM(E114:E115)</f>
        <v>3108</v>
      </c>
      <c r="F113" s="205">
        <v>2244</v>
      </c>
      <c r="G113" s="205">
        <f>SUM(G114:G115)</f>
        <v>599</v>
      </c>
      <c r="H113" s="207"/>
      <c r="I113" s="214" t="s">
        <v>9</v>
      </c>
    </row>
    <row r="114" spans="1:9" s="16" customFormat="1">
      <c r="A114" s="53" t="s">
        <v>5</v>
      </c>
      <c r="B114" s="212">
        <v>3127</v>
      </c>
      <c r="C114" s="212"/>
      <c r="D114" s="209" t="s">
        <v>32</v>
      </c>
      <c r="E114" s="209">
        <v>2172</v>
      </c>
      <c r="F114" s="209">
        <v>1305</v>
      </c>
      <c r="G114" s="209">
        <v>374</v>
      </c>
      <c r="H114" s="207"/>
      <c r="I114" s="108" t="s">
        <v>10</v>
      </c>
    </row>
    <row r="115" spans="1:9" s="16" customFormat="1">
      <c r="A115" s="54" t="s">
        <v>7</v>
      </c>
      <c r="B115" s="212">
        <v>1460</v>
      </c>
      <c r="C115" s="212"/>
      <c r="D115" s="209" t="s">
        <v>32</v>
      </c>
      <c r="E115" s="209">
        <v>936</v>
      </c>
      <c r="F115" s="209">
        <v>939</v>
      </c>
      <c r="G115" s="209">
        <v>225</v>
      </c>
      <c r="H115" s="207"/>
      <c r="I115" s="108" t="s">
        <v>11</v>
      </c>
    </row>
    <row r="116" spans="1:9" s="16" customFormat="1">
      <c r="A116" s="142" t="s">
        <v>22</v>
      </c>
      <c r="B116" s="147"/>
      <c r="C116" s="137"/>
      <c r="D116" s="137"/>
      <c r="E116" s="137"/>
      <c r="F116" s="137"/>
      <c r="G116" s="137"/>
      <c r="H116" s="140"/>
      <c r="I116" s="141" t="s">
        <v>23</v>
      </c>
    </row>
    <row r="117" spans="1:9" s="16" customFormat="1">
      <c r="A117" s="47" t="s">
        <v>38</v>
      </c>
      <c r="B117" s="207">
        <v>0</v>
      </c>
      <c r="C117" s="207">
        <v>0</v>
      </c>
      <c r="D117" s="205">
        <f>SUM(D118:D119)</f>
        <v>7007</v>
      </c>
      <c r="E117" s="205">
        <v>6879</v>
      </c>
      <c r="F117" s="205">
        <v>0</v>
      </c>
      <c r="G117" s="205">
        <v>0</v>
      </c>
      <c r="H117" s="207">
        <f>SUM(B117:G117)</f>
        <v>13886</v>
      </c>
      <c r="I117" s="214" t="s">
        <v>0</v>
      </c>
    </row>
    <row r="118" spans="1:9" s="16" customFormat="1">
      <c r="A118" s="53" t="s">
        <v>5</v>
      </c>
      <c r="B118" s="207">
        <v>0</v>
      </c>
      <c r="C118" s="207">
        <v>0</v>
      </c>
      <c r="D118" s="205">
        <v>5911</v>
      </c>
      <c r="E118" s="205">
        <v>4609</v>
      </c>
      <c r="F118" s="205">
        <v>0</v>
      </c>
      <c r="G118" s="205">
        <v>0</v>
      </c>
      <c r="H118" s="207"/>
      <c r="I118" s="108" t="s">
        <v>10</v>
      </c>
    </row>
    <row r="119" spans="1:9" s="16" customFormat="1">
      <c r="A119" s="54" t="s">
        <v>7</v>
      </c>
      <c r="B119" s="207">
        <v>0</v>
      </c>
      <c r="C119" s="207">
        <v>0</v>
      </c>
      <c r="D119" s="205">
        <v>1096</v>
      </c>
      <c r="E119" s="205">
        <v>2270</v>
      </c>
      <c r="F119" s="205">
        <v>0</v>
      </c>
      <c r="G119" s="205">
        <v>0</v>
      </c>
      <c r="H119" s="207"/>
      <c r="I119" s="108" t="s">
        <v>11</v>
      </c>
    </row>
    <row r="120" spans="1:9" s="16" customFormat="1">
      <c r="A120" s="47" t="s">
        <v>4</v>
      </c>
      <c r="B120" s="212">
        <v>0</v>
      </c>
      <c r="C120" s="212">
        <v>0</v>
      </c>
      <c r="D120" s="205" t="s">
        <v>32</v>
      </c>
      <c r="E120" s="205">
        <v>3569</v>
      </c>
      <c r="F120" s="209">
        <v>0</v>
      </c>
      <c r="G120" s="209">
        <v>0</v>
      </c>
      <c r="H120" s="207"/>
      <c r="I120" s="214" t="s">
        <v>6</v>
      </c>
    </row>
    <row r="121" spans="1:9" s="16" customFormat="1">
      <c r="A121" s="53" t="s">
        <v>5</v>
      </c>
      <c r="B121" s="212">
        <v>0</v>
      </c>
      <c r="C121" s="212">
        <v>0</v>
      </c>
      <c r="D121" s="209" t="s">
        <v>32</v>
      </c>
      <c r="E121" s="205">
        <v>2195</v>
      </c>
      <c r="F121" s="209">
        <v>0</v>
      </c>
      <c r="G121" s="209">
        <v>0</v>
      </c>
      <c r="H121" s="207"/>
      <c r="I121" s="108" t="s">
        <v>10</v>
      </c>
    </row>
    <row r="122" spans="1:9" s="16" customFormat="1">
      <c r="A122" s="54" t="s">
        <v>7</v>
      </c>
      <c r="B122" s="212">
        <v>0</v>
      </c>
      <c r="C122" s="212">
        <v>0</v>
      </c>
      <c r="D122" s="209" t="s">
        <v>32</v>
      </c>
      <c r="E122" s="205">
        <v>1374</v>
      </c>
      <c r="F122" s="209">
        <v>0</v>
      </c>
      <c r="G122" s="209">
        <v>0</v>
      </c>
      <c r="H122" s="207"/>
      <c r="I122" s="108" t="s">
        <v>11</v>
      </c>
    </row>
    <row r="123" spans="1:9" s="16" customFormat="1">
      <c r="A123" s="47" t="s">
        <v>8</v>
      </c>
      <c r="B123" s="212">
        <v>0</v>
      </c>
      <c r="C123" s="212">
        <v>0</v>
      </c>
      <c r="D123" s="205" t="s">
        <v>32</v>
      </c>
      <c r="E123" s="205">
        <v>3310</v>
      </c>
      <c r="F123" s="209">
        <v>0</v>
      </c>
      <c r="G123" s="209">
        <v>0</v>
      </c>
      <c r="H123" s="207"/>
      <c r="I123" s="214" t="s">
        <v>9</v>
      </c>
    </row>
    <row r="124" spans="1:9" s="16" customFormat="1">
      <c r="A124" s="228" t="s">
        <v>5</v>
      </c>
      <c r="B124" s="212">
        <v>0</v>
      </c>
      <c r="C124" s="212">
        <v>0</v>
      </c>
      <c r="D124" s="209" t="s">
        <v>32</v>
      </c>
      <c r="E124" s="205">
        <v>2414</v>
      </c>
      <c r="F124" s="209">
        <v>0</v>
      </c>
      <c r="G124" s="209">
        <v>0</v>
      </c>
      <c r="H124" s="207"/>
      <c r="I124" s="108" t="s">
        <v>10</v>
      </c>
    </row>
    <row r="125" spans="1:9" s="16" customFormat="1" ht="15.75" thickBot="1">
      <c r="A125" s="101" t="s">
        <v>7</v>
      </c>
      <c r="B125" s="266">
        <v>0</v>
      </c>
      <c r="C125" s="266">
        <v>0</v>
      </c>
      <c r="D125" s="58" t="s">
        <v>32</v>
      </c>
      <c r="E125" s="205">
        <v>896</v>
      </c>
      <c r="F125" s="266">
        <v>0</v>
      </c>
      <c r="G125" s="266">
        <v>0</v>
      </c>
      <c r="H125" s="269"/>
      <c r="I125" s="109" t="s">
        <v>11</v>
      </c>
    </row>
    <row r="126" spans="1:9" s="16" customFormat="1" ht="16.5" thickTop="1">
      <c r="A126" s="12" t="s">
        <v>346</v>
      </c>
      <c r="B126" s="33"/>
      <c r="C126" s="31"/>
      <c r="D126" s="32"/>
      <c r="E126" s="31"/>
      <c r="F126" s="31"/>
      <c r="G126" s="31"/>
      <c r="H126" s="31"/>
      <c r="I126" s="23" t="s">
        <v>347</v>
      </c>
    </row>
    <row r="127" spans="1:9" s="16" customFormat="1">
      <c r="A127" s="142" t="s">
        <v>38</v>
      </c>
      <c r="B127" s="154">
        <f t="shared" ref="B127:D128" si="49">SUM(B137,B147,B157)</f>
        <v>6981</v>
      </c>
      <c r="C127" s="138">
        <f t="shared" si="49"/>
        <v>2202</v>
      </c>
      <c r="D127" s="138">
        <f t="shared" si="49"/>
        <v>83884</v>
      </c>
      <c r="E127" s="341">
        <v>16244</v>
      </c>
      <c r="F127" s="138">
        <f>SUM(F137,F147,F157)</f>
        <v>3154</v>
      </c>
      <c r="G127" s="138">
        <f>SUM(G137,G147,G157)</f>
        <v>2785</v>
      </c>
      <c r="H127" s="154">
        <f>SUM(B127:G127)</f>
        <v>115250</v>
      </c>
      <c r="I127" s="143" t="s">
        <v>0</v>
      </c>
    </row>
    <row r="128" spans="1:9" s="16" customFormat="1">
      <c r="A128" s="98" t="s">
        <v>5</v>
      </c>
      <c r="B128" s="207">
        <f t="shared" si="49"/>
        <v>4469</v>
      </c>
      <c r="C128" s="205">
        <f t="shared" si="49"/>
        <v>1289</v>
      </c>
      <c r="D128" s="205">
        <f t="shared" si="49"/>
        <v>49637</v>
      </c>
      <c r="E128" s="342">
        <v>10424</v>
      </c>
      <c r="F128" s="205">
        <f>SUM(F138,F148,F158)</f>
        <v>1945</v>
      </c>
      <c r="G128" s="205">
        <f>SUM(G138,G148,G158)</f>
        <v>1996</v>
      </c>
      <c r="H128" s="207">
        <f>SUM(B128:G128)</f>
        <v>69760</v>
      </c>
      <c r="I128" s="110" t="s">
        <v>10</v>
      </c>
    </row>
    <row r="129" spans="1:9" s="16" customFormat="1">
      <c r="A129" s="100" t="s">
        <v>7</v>
      </c>
      <c r="B129" s="207">
        <f t="shared" ref="B129:B135" si="50">SUM(B139,B149,B159)</f>
        <v>2512</v>
      </c>
      <c r="C129" s="205">
        <f>SUM(C139,C149,C159)</f>
        <v>913</v>
      </c>
      <c r="D129" s="205">
        <f>SUM(D139,D149,D159)</f>
        <v>34247</v>
      </c>
      <c r="E129" s="342">
        <v>5820</v>
      </c>
      <c r="F129" s="205">
        <f t="shared" ref="F129:G135" si="51">SUM(F139,F149,F159)</f>
        <v>1209</v>
      </c>
      <c r="G129" s="205">
        <f t="shared" si="51"/>
        <v>789</v>
      </c>
      <c r="H129" s="207">
        <f>SUM(B129:G129)</f>
        <v>45490</v>
      </c>
      <c r="I129" s="110" t="s">
        <v>11</v>
      </c>
    </row>
    <row r="130" spans="1:9" s="16" customFormat="1">
      <c r="A130" s="47" t="s">
        <v>4</v>
      </c>
      <c r="B130" s="207">
        <f t="shared" si="50"/>
        <v>469</v>
      </c>
      <c r="C130" s="205" t="s">
        <v>32</v>
      </c>
      <c r="D130" s="205" t="s">
        <v>32</v>
      </c>
      <c r="E130" s="205"/>
      <c r="F130" s="205">
        <f t="shared" si="51"/>
        <v>382</v>
      </c>
      <c r="G130" s="205">
        <f t="shared" si="51"/>
        <v>1405</v>
      </c>
      <c r="H130" s="207"/>
      <c r="I130" s="214" t="s">
        <v>6</v>
      </c>
    </row>
    <row r="131" spans="1:9" s="16" customFormat="1">
      <c r="A131" s="98" t="s">
        <v>5</v>
      </c>
      <c r="B131" s="207">
        <f t="shared" si="50"/>
        <v>216</v>
      </c>
      <c r="C131" s="205" t="s">
        <v>32</v>
      </c>
      <c r="D131" s="205" t="s">
        <v>32</v>
      </c>
      <c r="E131" s="205"/>
      <c r="F131" s="205">
        <f t="shared" si="51"/>
        <v>184</v>
      </c>
      <c r="G131" s="205">
        <f t="shared" si="51"/>
        <v>920</v>
      </c>
      <c r="H131" s="207"/>
      <c r="I131" s="110" t="s">
        <v>10</v>
      </c>
    </row>
    <row r="132" spans="1:9" s="16" customFormat="1">
      <c r="A132" s="100" t="s">
        <v>7</v>
      </c>
      <c r="B132" s="207">
        <f t="shared" si="50"/>
        <v>253</v>
      </c>
      <c r="C132" s="205" t="s">
        <v>32</v>
      </c>
      <c r="D132" s="205" t="s">
        <v>32</v>
      </c>
      <c r="E132" s="205"/>
      <c r="F132" s="205">
        <f t="shared" si="51"/>
        <v>198</v>
      </c>
      <c r="G132" s="205">
        <f t="shared" si="51"/>
        <v>485</v>
      </c>
      <c r="H132" s="207"/>
      <c r="I132" s="110" t="s">
        <v>11</v>
      </c>
    </row>
    <row r="133" spans="1:9" s="16" customFormat="1">
      <c r="A133" s="47" t="s">
        <v>8</v>
      </c>
      <c r="B133" s="207">
        <f t="shared" si="50"/>
        <v>6512</v>
      </c>
      <c r="C133" s="205" t="s">
        <v>32</v>
      </c>
      <c r="D133" s="205" t="s">
        <v>32</v>
      </c>
      <c r="E133" s="205"/>
      <c r="F133" s="205">
        <f t="shared" si="51"/>
        <v>2772</v>
      </c>
      <c r="G133" s="205">
        <f t="shared" si="51"/>
        <v>1380</v>
      </c>
      <c r="H133" s="207"/>
      <c r="I133" s="214" t="s">
        <v>9</v>
      </c>
    </row>
    <row r="134" spans="1:9" s="16" customFormat="1">
      <c r="A134" s="98" t="s">
        <v>5</v>
      </c>
      <c r="B134" s="207">
        <f t="shared" si="50"/>
        <v>4253</v>
      </c>
      <c r="C134" s="205" t="s">
        <v>32</v>
      </c>
      <c r="D134" s="205" t="s">
        <v>32</v>
      </c>
      <c r="E134" s="205"/>
      <c r="F134" s="205">
        <f t="shared" si="51"/>
        <v>1761</v>
      </c>
      <c r="G134" s="205">
        <f t="shared" si="51"/>
        <v>1076</v>
      </c>
      <c r="H134" s="207"/>
      <c r="I134" s="110" t="s">
        <v>10</v>
      </c>
    </row>
    <row r="135" spans="1:9" s="16" customFormat="1">
      <c r="A135" s="100" t="s">
        <v>7</v>
      </c>
      <c r="B135" s="207">
        <f t="shared" si="50"/>
        <v>2259</v>
      </c>
      <c r="C135" s="205" t="s">
        <v>32</v>
      </c>
      <c r="D135" s="205" t="s">
        <v>32</v>
      </c>
      <c r="E135" s="205"/>
      <c r="F135" s="205">
        <f t="shared" si="51"/>
        <v>1011</v>
      </c>
      <c r="G135" s="205">
        <f t="shared" si="51"/>
        <v>304</v>
      </c>
      <c r="H135" s="207"/>
      <c r="I135" s="110" t="s">
        <v>11</v>
      </c>
    </row>
    <row r="136" spans="1:9" s="16" customFormat="1">
      <c r="A136" s="142" t="s">
        <v>24</v>
      </c>
      <c r="B136" s="147"/>
      <c r="C136" s="226"/>
      <c r="D136" s="138"/>
      <c r="E136" s="138"/>
      <c r="F136" s="138"/>
      <c r="G136" s="139"/>
      <c r="H136" s="140"/>
      <c r="I136" s="143" t="s">
        <v>96</v>
      </c>
    </row>
    <row r="137" spans="1:9" s="16" customFormat="1">
      <c r="A137" s="47" t="s">
        <v>38</v>
      </c>
      <c r="B137" s="207">
        <f>SUM(B140,B143)</f>
        <v>2964</v>
      </c>
      <c r="C137" s="205">
        <v>1722</v>
      </c>
      <c r="D137" s="205">
        <f>SUM(D138:D139)</f>
        <v>69588</v>
      </c>
      <c r="E137" s="342">
        <f>SUM(E140,E143)</f>
        <v>3422</v>
      </c>
      <c r="F137" s="205">
        <f>SUM(F138:F139)</f>
        <v>1382</v>
      </c>
      <c r="G137" s="205">
        <f>SUM(G138:G139)</f>
        <v>1590</v>
      </c>
      <c r="H137" s="207">
        <f>SUM(B137:G137)</f>
        <v>80668</v>
      </c>
      <c r="I137" s="214" t="s">
        <v>0</v>
      </c>
    </row>
    <row r="138" spans="1:9" s="16" customFormat="1">
      <c r="A138" s="53" t="s">
        <v>5</v>
      </c>
      <c r="B138" s="207">
        <f t="shared" ref="B138:B139" si="52">SUM(B141,B144)</f>
        <v>1747</v>
      </c>
      <c r="C138" s="205">
        <v>992</v>
      </c>
      <c r="D138" s="205">
        <v>39380</v>
      </c>
      <c r="E138" s="342">
        <f t="shared" ref="E138:E139" si="53">SUM(E141,E144)</f>
        <v>2159</v>
      </c>
      <c r="F138" s="205">
        <f>SUM(F141,F144)</f>
        <v>909</v>
      </c>
      <c r="G138" s="205">
        <f>SUM(G141,G144)</f>
        <v>1137</v>
      </c>
      <c r="H138" s="207"/>
      <c r="I138" s="108" t="s">
        <v>10</v>
      </c>
    </row>
    <row r="139" spans="1:9" s="16" customFormat="1">
      <c r="A139" s="54" t="s">
        <v>7</v>
      </c>
      <c r="B139" s="207">
        <f t="shared" si="52"/>
        <v>1217</v>
      </c>
      <c r="C139" s="205">
        <v>730</v>
      </c>
      <c r="D139" s="205">
        <v>30208</v>
      </c>
      <c r="E139" s="342">
        <f t="shared" si="53"/>
        <v>1263</v>
      </c>
      <c r="F139" s="205">
        <f>SUM(F142,F145)</f>
        <v>473</v>
      </c>
      <c r="G139" s="205">
        <f>SUM(G142,G145)</f>
        <v>453</v>
      </c>
      <c r="H139" s="207"/>
      <c r="I139" s="108" t="s">
        <v>11</v>
      </c>
    </row>
    <row r="140" spans="1:9" s="16" customFormat="1">
      <c r="A140" s="47" t="s">
        <v>4</v>
      </c>
      <c r="B140" s="207">
        <f>SUM(B141:B142)</f>
        <v>329</v>
      </c>
      <c r="C140" s="207" t="s">
        <v>32</v>
      </c>
      <c r="D140" s="205" t="s">
        <v>32</v>
      </c>
      <c r="E140" s="342">
        <f>SUM(E141:E142)</f>
        <v>2471</v>
      </c>
      <c r="F140" s="205">
        <f>SUM(F141:F142)</f>
        <v>272</v>
      </c>
      <c r="G140" s="205">
        <f>SUM(G141:G142)</f>
        <v>1283</v>
      </c>
      <c r="H140" s="207"/>
      <c r="I140" s="214" t="s">
        <v>6</v>
      </c>
    </row>
    <row r="141" spans="1:9" s="16" customFormat="1">
      <c r="A141" s="53" t="s">
        <v>5</v>
      </c>
      <c r="B141" s="212">
        <v>115</v>
      </c>
      <c r="C141" s="212" t="s">
        <v>32</v>
      </c>
      <c r="D141" s="209" t="s">
        <v>32</v>
      </c>
      <c r="E141" s="343">
        <v>1515</v>
      </c>
      <c r="F141" s="209">
        <v>106</v>
      </c>
      <c r="G141" s="209">
        <v>860</v>
      </c>
      <c r="H141" s="207"/>
      <c r="I141" s="108" t="s">
        <v>10</v>
      </c>
    </row>
    <row r="142" spans="1:9" s="16" customFormat="1">
      <c r="A142" s="54" t="s">
        <v>7</v>
      </c>
      <c r="B142" s="212">
        <v>214</v>
      </c>
      <c r="C142" s="212" t="s">
        <v>32</v>
      </c>
      <c r="D142" s="209" t="s">
        <v>32</v>
      </c>
      <c r="E142" s="343">
        <v>956</v>
      </c>
      <c r="F142" s="209">
        <v>166</v>
      </c>
      <c r="G142" s="209">
        <v>423</v>
      </c>
      <c r="H142" s="207"/>
      <c r="I142" s="108" t="s">
        <v>11</v>
      </c>
    </row>
    <row r="143" spans="1:9" s="16" customFormat="1">
      <c r="A143" s="47" t="s">
        <v>8</v>
      </c>
      <c r="B143" s="207">
        <f>SUM(B144:B145)</f>
        <v>2635</v>
      </c>
      <c r="C143" s="212" t="s">
        <v>32</v>
      </c>
      <c r="D143" s="205" t="s">
        <v>32</v>
      </c>
      <c r="E143" s="342">
        <f>SUM(E144:E145)</f>
        <v>951</v>
      </c>
      <c r="F143" s="205">
        <f>SUM(F144:F145)</f>
        <v>1110</v>
      </c>
      <c r="G143" s="205">
        <f>SUM(G144:G145)</f>
        <v>307</v>
      </c>
      <c r="H143" s="207"/>
      <c r="I143" s="214" t="s">
        <v>9</v>
      </c>
    </row>
    <row r="144" spans="1:9" s="16" customFormat="1">
      <c r="A144" s="53" t="s">
        <v>5</v>
      </c>
      <c r="B144" s="212">
        <v>1632</v>
      </c>
      <c r="C144" s="212" t="s">
        <v>32</v>
      </c>
      <c r="D144" s="209" t="s">
        <v>32</v>
      </c>
      <c r="E144" s="343">
        <v>644</v>
      </c>
      <c r="F144" s="209">
        <v>803</v>
      </c>
      <c r="G144" s="209">
        <v>277</v>
      </c>
      <c r="H144" s="207"/>
      <c r="I144" s="108" t="s">
        <v>10</v>
      </c>
    </row>
    <row r="145" spans="1:9" s="16" customFormat="1">
      <c r="A145" s="54" t="s">
        <v>7</v>
      </c>
      <c r="B145" s="212">
        <v>1003</v>
      </c>
      <c r="C145" s="212" t="s">
        <v>32</v>
      </c>
      <c r="D145" s="209" t="s">
        <v>32</v>
      </c>
      <c r="E145" s="343">
        <v>307</v>
      </c>
      <c r="F145" s="209">
        <v>307</v>
      </c>
      <c r="G145" s="209">
        <v>30</v>
      </c>
      <c r="H145" s="207"/>
      <c r="I145" s="108" t="s">
        <v>11</v>
      </c>
    </row>
    <row r="146" spans="1:9" s="16" customFormat="1">
      <c r="A146" s="210" t="s">
        <v>25</v>
      </c>
      <c r="B146" s="147"/>
      <c r="C146" s="226"/>
      <c r="D146" s="225"/>
      <c r="E146" s="225"/>
      <c r="F146" s="225"/>
      <c r="G146" s="225"/>
      <c r="H146" s="140"/>
      <c r="I146" s="224" t="s">
        <v>161</v>
      </c>
    </row>
    <row r="147" spans="1:9" s="16" customFormat="1">
      <c r="A147" s="47" t="s">
        <v>38</v>
      </c>
      <c r="B147" s="207">
        <f>SUM(B150,B153)</f>
        <v>4017</v>
      </c>
      <c r="C147" s="268">
        <v>480</v>
      </c>
      <c r="D147" s="205">
        <f>SUM(D148:D149)</f>
        <v>4952</v>
      </c>
      <c r="E147" s="342">
        <f>SUM(E150,E153)</f>
        <v>5943</v>
      </c>
      <c r="F147" s="207">
        <f>SUM(F148:F149)</f>
        <v>1772</v>
      </c>
      <c r="G147" s="207">
        <f>SUM(G148:G149)</f>
        <v>1195</v>
      </c>
      <c r="H147" s="207">
        <f>SUM(B147:G147)</f>
        <v>18359</v>
      </c>
      <c r="I147" s="214" t="s">
        <v>0</v>
      </c>
    </row>
    <row r="148" spans="1:9" s="16" customFormat="1">
      <c r="A148" s="53" t="s">
        <v>5</v>
      </c>
      <c r="B148" s="207">
        <f t="shared" ref="B148:B149" si="54">SUM(B151,B154)</f>
        <v>2722</v>
      </c>
      <c r="C148" s="205">
        <v>297</v>
      </c>
      <c r="D148" s="205">
        <v>2682</v>
      </c>
      <c r="E148" s="342">
        <f t="shared" ref="E148:E149" si="55">SUM(E151,E154)</f>
        <v>3656</v>
      </c>
      <c r="F148" s="207">
        <f>SUM(F151,F154)</f>
        <v>1036</v>
      </c>
      <c r="G148" s="207">
        <f>SUM(G151,G154)</f>
        <v>859</v>
      </c>
      <c r="H148" s="207"/>
      <c r="I148" s="108" t="s">
        <v>10</v>
      </c>
    </row>
    <row r="149" spans="1:9" s="16" customFormat="1">
      <c r="A149" s="54" t="s">
        <v>7</v>
      </c>
      <c r="B149" s="207">
        <f t="shared" si="54"/>
        <v>1295</v>
      </c>
      <c r="C149" s="205">
        <v>183</v>
      </c>
      <c r="D149" s="205">
        <v>2270</v>
      </c>
      <c r="E149" s="342">
        <f t="shared" si="55"/>
        <v>2287</v>
      </c>
      <c r="F149" s="207">
        <f>SUM(F152,F155)</f>
        <v>736</v>
      </c>
      <c r="G149" s="207">
        <f>SUM(G152,G155)</f>
        <v>336</v>
      </c>
      <c r="H149" s="207"/>
      <c r="I149" s="108" t="s">
        <v>11</v>
      </c>
    </row>
    <row r="150" spans="1:9" s="16" customFormat="1">
      <c r="A150" s="47" t="s">
        <v>4</v>
      </c>
      <c r="B150" s="207">
        <f>SUM(B151:B152)</f>
        <v>140</v>
      </c>
      <c r="C150" s="207" t="s">
        <v>32</v>
      </c>
      <c r="D150" s="205" t="s">
        <v>32</v>
      </c>
      <c r="E150" s="342">
        <f>SUM(E151:E152)</f>
        <v>2835</v>
      </c>
      <c r="F150" s="207">
        <f>SUM(F151:F152)</f>
        <v>110</v>
      </c>
      <c r="G150" s="207">
        <f>SUM(G151:G152)</f>
        <v>122</v>
      </c>
      <c r="H150" s="207"/>
      <c r="I150" s="214" t="s">
        <v>6</v>
      </c>
    </row>
    <row r="151" spans="1:9" s="16" customFormat="1">
      <c r="A151" s="53" t="s">
        <v>5</v>
      </c>
      <c r="B151" s="212">
        <v>101</v>
      </c>
      <c r="C151" s="212" t="s">
        <v>32</v>
      </c>
      <c r="D151" s="209" t="s">
        <v>32</v>
      </c>
      <c r="E151" s="343">
        <v>1484</v>
      </c>
      <c r="F151" s="212">
        <v>78</v>
      </c>
      <c r="G151" s="209">
        <v>60</v>
      </c>
      <c r="H151" s="207"/>
      <c r="I151" s="108" t="s">
        <v>10</v>
      </c>
    </row>
    <row r="152" spans="1:9" s="16" customFormat="1">
      <c r="A152" s="54" t="s">
        <v>7</v>
      </c>
      <c r="B152" s="212">
        <v>39</v>
      </c>
      <c r="C152" s="212" t="s">
        <v>32</v>
      </c>
      <c r="D152" s="209" t="s">
        <v>32</v>
      </c>
      <c r="E152" s="343">
        <v>1351</v>
      </c>
      <c r="F152" s="212">
        <v>32</v>
      </c>
      <c r="G152" s="209">
        <v>62</v>
      </c>
      <c r="H152" s="207"/>
      <c r="I152" s="108" t="s">
        <v>11</v>
      </c>
    </row>
    <row r="153" spans="1:9" s="16" customFormat="1">
      <c r="A153" s="47" t="s">
        <v>8</v>
      </c>
      <c r="B153" s="207">
        <f>SUM(B154:B155)</f>
        <v>3877</v>
      </c>
      <c r="C153" s="212" t="s">
        <v>32</v>
      </c>
      <c r="D153" s="205" t="s">
        <v>32</v>
      </c>
      <c r="E153" s="342">
        <f>SUM(E154:E155)</f>
        <v>3108</v>
      </c>
      <c r="F153" s="207">
        <f>SUM(F154:F155)</f>
        <v>1662</v>
      </c>
      <c r="G153" s="207">
        <f>SUM(G154:G155)</f>
        <v>1073</v>
      </c>
      <c r="H153" s="207"/>
      <c r="I153" s="214" t="s">
        <v>9</v>
      </c>
    </row>
    <row r="154" spans="1:9" s="16" customFormat="1">
      <c r="A154" s="53" t="s">
        <v>5</v>
      </c>
      <c r="B154" s="212">
        <v>2621</v>
      </c>
      <c r="C154" s="212" t="s">
        <v>32</v>
      </c>
      <c r="D154" s="209" t="s">
        <v>32</v>
      </c>
      <c r="E154" s="343">
        <v>2172</v>
      </c>
      <c r="F154" s="212">
        <v>958</v>
      </c>
      <c r="G154" s="209">
        <v>799</v>
      </c>
      <c r="H154" s="207"/>
      <c r="I154" s="108" t="s">
        <v>10</v>
      </c>
    </row>
    <row r="155" spans="1:9" s="16" customFormat="1">
      <c r="A155" s="54" t="s">
        <v>7</v>
      </c>
      <c r="B155" s="212">
        <v>1256</v>
      </c>
      <c r="C155" s="212" t="s">
        <v>32</v>
      </c>
      <c r="D155" s="209" t="s">
        <v>32</v>
      </c>
      <c r="E155" s="343">
        <v>936</v>
      </c>
      <c r="F155" s="209">
        <v>704</v>
      </c>
      <c r="G155" s="209">
        <v>274</v>
      </c>
      <c r="H155" s="207"/>
      <c r="I155" s="108" t="s">
        <v>11</v>
      </c>
    </row>
    <row r="156" spans="1:9" s="16" customFormat="1">
      <c r="A156" s="142" t="s">
        <v>22</v>
      </c>
      <c r="B156" s="147"/>
      <c r="C156" s="137"/>
      <c r="D156" s="137"/>
      <c r="E156" s="344"/>
      <c r="F156" s="137"/>
      <c r="G156" s="137"/>
      <c r="H156" s="140"/>
      <c r="I156" s="141" t="s">
        <v>23</v>
      </c>
    </row>
    <row r="157" spans="1:9" s="16" customFormat="1">
      <c r="A157" s="47" t="s">
        <v>38</v>
      </c>
      <c r="B157" s="207">
        <v>0</v>
      </c>
      <c r="C157" s="207">
        <v>0</v>
      </c>
      <c r="D157" s="205">
        <f>SUM(D158:D159)</f>
        <v>9344</v>
      </c>
      <c r="E157" s="342">
        <v>6879</v>
      </c>
      <c r="F157" s="205">
        <v>0</v>
      </c>
      <c r="G157" s="205">
        <v>0</v>
      </c>
      <c r="H157" s="207"/>
      <c r="I157" s="214" t="s">
        <v>0</v>
      </c>
    </row>
    <row r="158" spans="1:9" s="16" customFormat="1">
      <c r="A158" s="53" t="s">
        <v>5</v>
      </c>
      <c r="B158" s="207">
        <v>0</v>
      </c>
      <c r="C158" s="207">
        <v>0</v>
      </c>
      <c r="D158" s="205">
        <v>7575</v>
      </c>
      <c r="E158" s="342">
        <v>4609</v>
      </c>
      <c r="F158" s="205">
        <v>0</v>
      </c>
      <c r="G158" s="205">
        <v>0</v>
      </c>
      <c r="H158" s="207"/>
      <c r="I158" s="108" t="s">
        <v>10</v>
      </c>
    </row>
    <row r="159" spans="1:9" s="16" customFormat="1">
      <c r="A159" s="54" t="s">
        <v>7</v>
      </c>
      <c r="B159" s="207">
        <v>0</v>
      </c>
      <c r="C159" s="207">
        <v>0</v>
      </c>
      <c r="D159" s="205">
        <v>1769</v>
      </c>
      <c r="E159" s="342">
        <v>2270</v>
      </c>
      <c r="F159" s="205">
        <v>0</v>
      </c>
      <c r="G159" s="205">
        <v>0</v>
      </c>
      <c r="H159" s="207"/>
      <c r="I159" s="108" t="s">
        <v>11</v>
      </c>
    </row>
    <row r="160" spans="1:9" s="16" customFormat="1">
      <c r="A160" s="47" t="s">
        <v>4</v>
      </c>
      <c r="B160" s="212">
        <v>0</v>
      </c>
      <c r="C160" s="212">
        <v>0</v>
      </c>
      <c r="D160" s="205" t="s">
        <v>32</v>
      </c>
      <c r="E160" s="342">
        <v>3569</v>
      </c>
      <c r="F160" s="209">
        <v>0</v>
      </c>
      <c r="G160" s="209">
        <v>0</v>
      </c>
      <c r="H160" s="207"/>
      <c r="I160" s="214" t="s">
        <v>6</v>
      </c>
    </row>
    <row r="161" spans="1:17" s="16" customFormat="1">
      <c r="A161" s="53" t="s">
        <v>5</v>
      </c>
      <c r="B161" s="212">
        <v>0</v>
      </c>
      <c r="C161" s="212">
        <v>0</v>
      </c>
      <c r="D161" s="209" t="s">
        <v>32</v>
      </c>
      <c r="E161" s="343">
        <v>2195</v>
      </c>
      <c r="F161" s="209">
        <v>0</v>
      </c>
      <c r="G161" s="209">
        <v>0</v>
      </c>
      <c r="H161" s="207"/>
      <c r="I161" s="108" t="s">
        <v>10</v>
      </c>
    </row>
    <row r="162" spans="1:17" s="16" customFormat="1">
      <c r="A162" s="54" t="s">
        <v>7</v>
      </c>
      <c r="B162" s="212">
        <v>0</v>
      </c>
      <c r="C162" s="212">
        <v>0</v>
      </c>
      <c r="D162" s="209" t="s">
        <v>32</v>
      </c>
      <c r="E162" s="343">
        <v>1374</v>
      </c>
      <c r="F162" s="209">
        <v>0</v>
      </c>
      <c r="G162" s="209">
        <v>0</v>
      </c>
      <c r="H162" s="207"/>
      <c r="I162" s="108" t="s">
        <v>11</v>
      </c>
    </row>
    <row r="163" spans="1:17" s="16" customFormat="1">
      <c r="A163" s="47" t="s">
        <v>8</v>
      </c>
      <c r="B163" s="212">
        <v>0</v>
      </c>
      <c r="C163" s="212">
        <v>0</v>
      </c>
      <c r="D163" s="205" t="s">
        <v>32</v>
      </c>
      <c r="E163" s="342">
        <v>3310</v>
      </c>
      <c r="F163" s="209">
        <v>0</v>
      </c>
      <c r="G163" s="209">
        <v>0</v>
      </c>
      <c r="H163" s="207"/>
      <c r="I163" s="214" t="s">
        <v>9</v>
      </c>
    </row>
    <row r="164" spans="1:17" s="16" customFormat="1">
      <c r="A164" s="228" t="s">
        <v>5</v>
      </c>
      <c r="B164" s="212">
        <v>0</v>
      </c>
      <c r="C164" s="212">
        <v>0</v>
      </c>
      <c r="D164" s="209" t="s">
        <v>32</v>
      </c>
      <c r="E164" s="343">
        <v>2414</v>
      </c>
      <c r="F164" s="209">
        <v>0</v>
      </c>
      <c r="G164" s="209">
        <v>0</v>
      </c>
      <c r="H164" s="207"/>
      <c r="I164" s="108" t="s">
        <v>10</v>
      </c>
    </row>
    <row r="165" spans="1:17" s="16" customFormat="1">
      <c r="A165" s="304" t="s">
        <v>7</v>
      </c>
      <c r="B165" s="305">
        <v>0</v>
      </c>
      <c r="C165" s="305">
        <v>0</v>
      </c>
      <c r="D165" s="56" t="s">
        <v>32</v>
      </c>
      <c r="E165" s="342">
        <v>896</v>
      </c>
      <c r="F165" s="305">
        <v>0</v>
      </c>
      <c r="G165" s="305">
        <v>0</v>
      </c>
      <c r="H165" s="306"/>
      <c r="I165" s="108" t="s">
        <v>11</v>
      </c>
    </row>
    <row r="166" spans="1:17" s="16" customFormat="1" ht="15.75">
      <c r="A166" s="12" t="s">
        <v>372</v>
      </c>
      <c r="B166" s="33"/>
      <c r="C166" s="31"/>
      <c r="D166" s="32"/>
      <c r="E166" s="31"/>
      <c r="F166" s="31"/>
      <c r="G166" s="31"/>
      <c r="H166" s="31"/>
      <c r="I166" s="23" t="s">
        <v>373</v>
      </c>
    </row>
    <row r="167" spans="1:17" s="16" customFormat="1">
      <c r="A167" s="142" t="s">
        <v>38</v>
      </c>
      <c r="B167" s="341">
        <f t="shared" ref="B167" si="56">SUM(B177,B187,B197)</f>
        <v>6981</v>
      </c>
      <c r="C167" s="138">
        <f>SUM(C177,C187)</f>
        <v>2056</v>
      </c>
      <c r="D167" s="138">
        <f>SUM(D177,D187,D197)</f>
        <v>85409</v>
      </c>
      <c r="E167" s="341">
        <v>16244</v>
      </c>
      <c r="F167" s="138">
        <f>SUM(F177,F187)</f>
        <v>3494</v>
      </c>
      <c r="G167" s="138">
        <f>SUM(G177,G187)</f>
        <v>2592</v>
      </c>
      <c r="H167" s="154">
        <f>SUM(B167:G167)</f>
        <v>116776</v>
      </c>
      <c r="I167" s="143" t="s">
        <v>0</v>
      </c>
      <c r="K167" s="38"/>
      <c r="L167" s="38"/>
      <c r="M167" s="38"/>
      <c r="N167" s="38">
        <f t="shared" ref="N167:P167" si="57">E167/$H$167*100</f>
        <v>13.910392546413647</v>
      </c>
      <c r="O167" s="38">
        <f t="shared" si="57"/>
        <v>2.9920531616085495</v>
      </c>
      <c r="P167" s="38">
        <f t="shared" si="57"/>
        <v>2.2196341714050836</v>
      </c>
    </row>
    <row r="168" spans="1:17" s="16" customFormat="1">
      <c r="A168" s="98" t="s">
        <v>5</v>
      </c>
      <c r="B168" s="342">
        <f t="shared" ref="B168:B175" si="58">SUM(B178,B188,B198)</f>
        <v>4469</v>
      </c>
      <c r="C168" s="205">
        <f>SUM(C178,C188)</f>
        <v>1220</v>
      </c>
      <c r="D168" s="205">
        <f>SUM(D178,D188,D198)</f>
        <v>50568</v>
      </c>
      <c r="E168" s="342">
        <v>10424</v>
      </c>
      <c r="F168" s="205">
        <f>SUM(F178,F188)</f>
        <v>2123</v>
      </c>
      <c r="G168" s="205">
        <f>SUM(G178,G188)</f>
        <v>1786</v>
      </c>
      <c r="H168" s="207">
        <f>SUM(B168:G168)</f>
        <v>70590</v>
      </c>
      <c r="I168" s="110" t="s">
        <v>10</v>
      </c>
      <c r="K168" s="38"/>
      <c r="L168" s="38"/>
      <c r="M168" s="38"/>
      <c r="N168" s="38">
        <f t="shared" ref="N168:P168" si="59">E168/E167*100</f>
        <v>64.171386358039896</v>
      </c>
      <c r="O168" s="38">
        <f t="shared" si="59"/>
        <v>60.761305094447629</v>
      </c>
      <c r="P168" s="38">
        <f t="shared" si="59"/>
        <v>68.904320987654316</v>
      </c>
    </row>
    <row r="169" spans="1:17" s="16" customFormat="1">
      <c r="A169" s="100" t="s">
        <v>7</v>
      </c>
      <c r="B169" s="342">
        <f t="shared" si="58"/>
        <v>2512</v>
      </c>
      <c r="C169" s="205">
        <f>SUM(C179,C189)</f>
        <v>836</v>
      </c>
      <c r="D169" s="205">
        <f>SUM(D179,D189,D199)</f>
        <v>34841</v>
      </c>
      <c r="E169" s="342">
        <v>5820</v>
      </c>
      <c r="F169" s="205">
        <f>SUM(F179,F189)</f>
        <v>1371</v>
      </c>
      <c r="G169" s="205">
        <f t="shared" ref="G169:G175" si="60">SUM(G179,G189)</f>
        <v>806</v>
      </c>
      <c r="H169" s="207">
        <f>SUM(B169:G169)</f>
        <v>46186</v>
      </c>
      <c r="I169" s="110" t="s">
        <v>11</v>
      </c>
    </row>
    <row r="170" spans="1:17" s="16" customFormat="1">
      <c r="A170" s="47" t="s">
        <v>4</v>
      </c>
      <c r="B170" s="342">
        <f t="shared" si="58"/>
        <v>469</v>
      </c>
      <c r="C170" s="205" t="s">
        <v>32</v>
      </c>
      <c r="D170" s="205" t="s">
        <v>32</v>
      </c>
      <c r="E170" s="205"/>
      <c r="F170" s="207" t="s">
        <v>32</v>
      </c>
      <c r="G170" s="205">
        <f t="shared" si="60"/>
        <v>1395</v>
      </c>
      <c r="H170" s="207" t="s">
        <v>32</v>
      </c>
      <c r="I170" s="214" t="s">
        <v>6</v>
      </c>
      <c r="K170" s="38"/>
      <c r="L170" s="38"/>
      <c r="M170" s="38"/>
      <c r="N170" s="38">
        <f>'T08'!E157/'T16'!E167</f>
        <v>7.8774932282688992</v>
      </c>
      <c r="O170" s="38">
        <f>'T08'!F157/'T16'!F167</f>
        <v>10.03434459072696</v>
      </c>
      <c r="P170" s="38">
        <f>'T08'!G157/'T16'!G167</f>
        <v>24.966049382716051</v>
      </c>
      <c r="Q170" s="38">
        <f>'T08'!H157/'T16'!H167</f>
        <v>16.911163252723163</v>
      </c>
    </row>
    <row r="171" spans="1:17" s="16" customFormat="1">
      <c r="A171" s="98" t="s">
        <v>5</v>
      </c>
      <c r="B171" s="342">
        <f t="shared" si="58"/>
        <v>216</v>
      </c>
      <c r="C171" s="205" t="s">
        <v>32</v>
      </c>
      <c r="D171" s="205" t="s">
        <v>32</v>
      </c>
      <c r="E171" s="205"/>
      <c r="F171" s="212" t="s">
        <v>32</v>
      </c>
      <c r="G171" s="205">
        <f t="shared" si="60"/>
        <v>916</v>
      </c>
      <c r="H171" s="212" t="s">
        <v>32</v>
      </c>
      <c r="I171" s="110" t="s">
        <v>10</v>
      </c>
    </row>
    <row r="172" spans="1:17" s="16" customFormat="1">
      <c r="A172" s="100" t="s">
        <v>7</v>
      </c>
      <c r="B172" s="342">
        <f t="shared" si="58"/>
        <v>253</v>
      </c>
      <c r="C172" s="205" t="s">
        <v>32</v>
      </c>
      <c r="D172" s="205" t="s">
        <v>32</v>
      </c>
      <c r="E172" s="205"/>
      <c r="F172" s="212" t="s">
        <v>32</v>
      </c>
      <c r="G172" s="205">
        <f t="shared" si="60"/>
        <v>479</v>
      </c>
      <c r="H172" s="212" t="s">
        <v>32</v>
      </c>
      <c r="I172" s="110" t="s">
        <v>11</v>
      </c>
    </row>
    <row r="173" spans="1:17" s="16" customFormat="1">
      <c r="A173" s="47" t="s">
        <v>8</v>
      </c>
      <c r="B173" s="342">
        <f t="shared" si="58"/>
        <v>6512</v>
      </c>
      <c r="C173" s="205" t="s">
        <v>32</v>
      </c>
      <c r="D173" s="205" t="s">
        <v>32</v>
      </c>
      <c r="E173" s="205"/>
      <c r="F173" s="207" t="s">
        <v>32</v>
      </c>
      <c r="G173" s="205">
        <f t="shared" si="60"/>
        <v>1197</v>
      </c>
      <c r="H173" s="207" t="s">
        <v>32</v>
      </c>
      <c r="I173" s="214" t="s">
        <v>9</v>
      </c>
    </row>
    <row r="174" spans="1:17" s="16" customFormat="1">
      <c r="A174" s="98" t="s">
        <v>5</v>
      </c>
      <c r="B174" s="342">
        <f t="shared" si="58"/>
        <v>4253</v>
      </c>
      <c r="C174" s="205" t="s">
        <v>32</v>
      </c>
      <c r="D174" s="205" t="s">
        <v>32</v>
      </c>
      <c r="E174" s="205"/>
      <c r="F174" s="212" t="s">
        <v>32</v>
      </c>
      <c r="G174" s="205">
        <f t="shared" si="60"/>
        <v>870</v>
      </c>
      <c r="H174" s="212" t="s">
        <v>32</v>
      </c>
      <c r="I174" s="110" t="s">
        <v>10</v>
      </c>
    </row>
    <row r="175" spans="1:17" s="16" customFormat="1">
      <c r="A175" s="100" t="s">
        <v>7</v>
      </c>
      <c r="B175" s="342">
        <f t="shared" si="58"/>
        <v>2259</v>
      </c>
      <c r="C175" s="205" t="s">
        <v>32</v>
      </c>
      <c r="D175" s="205" t="s">
        <v>32</v>
      </c>
      <c r="E175" s="205"/>
      <c r="F175" s="209" t="s">
        <v>32</v>
      </c>
      <c r="G175" s="205">
        <f t="shared" si="60"/>
        <v>327</v>
      </c>
      <c r="H175" s="209" t="s">
        <v>32</v>
      </c>
      <c r="I175" s="110" t="s">
        <v>11</v>
      </c>
    </row>
    <row r="176" spans="1:17" s="16" customFormat="1">
      <c r="A176" s="142" t="s">
        <v>24</v>
      </c>
      <c r="B176" s="147"/>
      <c r="C176" s="226"/>
      <c r="D176" s="138"/>
      <c r="E176" s="138"/>
      <c r="F176" s="138"/>
      <c r="G176" s="139"/>
      <c r="H176" s="140"/>
      <c r="I176" s="143" t="s">
        <v>96</v>
      </c>
    </row>
    <row r="177" spans="1:28" s="16" customFormat="1">
      <c r="A177" s="47" t="s">
        <v>38</v>
      </c>
      <c r="B177" s="342">
        <v>2964</v>
      </c>
      <c r="C177" s="205">
        <f>SUM(C178:C179)</f>
        <v>1530</v>
      </c>
      <c r="D177" s="205">
        <f>SUM(D178:D179)</f>
        <v>69712</v>
      </c>
      <c r="E177" s="342">
        <f>SUM(E180,E183)</f>
        <v>3422</v>
      </c>
      <c r="F177" s="205">
        <f>SUM(F178:F179)</f>
        <v>1358</v>
      </c>
      <c r="G177" s="205">
        <f>SUM(G180,G183)</f>
        <v>1580</v>
      </c>
      <c r="H177" s="207">
        <f>SUM(B177:G177)</f>
        <v>80566</v>
      </c>
      <c r="I177" s="214" t="s">
        <v>0</v>
      </c>
      <c r="J177" s="16" t="s">
        <v>412</v>
      </c>
      <c r="K177" s="38">
        <v>5.0999999999999996</v>
      </c>
      <c r="L177" s="38">
        <v>-5</v>
      </c>
      <c r="M177" s="38">
        <v>1.6</v>
      </c>
      <c r="N177" s="38">
        <v>0.2</v>
      </c>
      <c r="O177" s="38">
        <v>3</v>
      </c>
      <c r="P177" s="38">
        <v>0.1</v>
      </c>
      <c r="AB177" s="340">
        <f>B177/B167</f>
        <v>0.42458100558659218</v>
      </c>
    </row>
    <row r="178" spans="1:28" s="16" customFormat="1">
      <c r="A178" s="53" t="s">
        <v>5</v>
      </c>
      <c r="B178" s="342">
        <v>1747</v>
      </c>
      <c r="C178" s="205">
        <v>889</v>
      </c>
      <c r="D178" s="205">
        <v>39100</v>
      </c>
      <c r="E178" s="342">
        <v>2604</v>
      </c>
      <c r="F178" s="205">
        <v>887</v>
      </c>
      <c r="G178" s="205">
        <f t="shared" ref="G178:G179" si="61">SUM(G181,G184)</f>
        <v>1122</v>
      </c>
      <c r="H178" s="207">
        <f t="shared" ref="H178:H179" si="62">SUM(B178:G178)</f>
        <v>46349</v>
      </c>
      <c r="I178" s="108" t="s">
        <v>10</v>
      </c>
      <c r="K178" s="38"/>
      <c r="L178" s="38"/>
      <c r="M178" s="38"/>
      <c r="N178" s="38"/>
      <c r="O178" s="38"/>
      <c r="P178" s="38"/>
      <c r="AB178" s="340">
        <f>B178/B177</f>
        <v>0.5894062078272605</v>
      </c>
    </row>
    <row r="179" spans="1:28" s="16" customFormat="1">
      <c r="A179" s="54" t="s">
        <v>7</v>
      </c>
      <c r="B179" s="342">
        <v>1217</v>
      </c>
      <c r="C179" s="205">
        <v>641</v>
      </c>
      <c r="D179" s="205">
        <v>30612</v>
      </c>
      <c r="E179" s="342">
        <v>1410</v>
      </c>
      <c r="F179" s="205">
        <v>471</v>
      </c>
      <c r="G179" s="205">
        <f t="shared" si="61"/>
        <v>458</v>
      </c>
      <c r="H179" s="207">
        <f t="shared" si="62"/>
        <v>34809</v>
      </c>
      <c r="I179" s="108" t="s">
        <v>11</v>
      </c>
      <c r="AB179" s="340">
        <f>B179/B177</f>
        <v>0.41059379217273956</v>
      </c>
    </row>
    <row r="180" spans="1:28" s="16" customFormat="1">
      <c r="A180" s="47" t="s">
        <v>4</v>
      </c>
      <c r="B180" s="342">
        <v>329</v>
      </c>
      <c r="C180" s="207" t="s">
        <v>32</v>
      </c>
      <c r="D180" s="205" t="s">
        <v>32</v>
      </c>
      <c r="E180" s="342">
        <f>SUM(E181:E182)</f>
        <v>2471</v>
      </c>
      <c r="F180" s="207" t="s">
        <v>32</v>
      </c>
      <c r="G180" s="205">
        <f>SUM(G181:G182)</f>
        <v>1286</v>
      </c>
      <c r="H180" s="207" t="s">
        <v>32</v>
      </c>
      <c r="I180" s="214" t="s">
        <v>6</v>
      </c>
    </row>
    <row r="181" spans="1:28" s="16" customFormat="1">
      <c r="A181" s="53" t="s">
        <v>5</v>
      </c>
      <c r="B181" s="343">
        <v>115</v>
      </c>
      <c r="C181" s="212" t="s">
        <v>32</v>
      </c>
      <c r="D181" s="209" t="s">
        <v>32</v>
      </c>
      <c r="E181" s="343">
        <v>1515</v>
      </c>
      <c r="F181" s="212" t="s">
        <v>32</v>
      </c>
      <c r="G181" s="209">
        <v>858</v>
      </c>
      <c r="H181" s="212" t="s">
        <v>32</v>
      </c>
      <c r="I181" s="108" t="s">
        <v>10</v>
      </c>
    </row>
    <row r="182" spans="1:28" s="16" customFormat="1">
      <c r="A182" s="54" t="s">
        <v>7</v>
      </c>
      <c r="B182" s="343">
        <v>214</v>
      </c>
      <c r="C182" s="212" t="s">
        <v>32</v>
      </c>
      <c r="D182" s="209" t="s">
        <v>32</v>
      </c>
      <c r="E182" s="343">
        <v>956</v>
      </c>
      <c r="F182" s="212" t="s">
        <v>32</v>
      </c>
      <c r="G182" s="209">
        <v>428</v>
      </c>
      <c r="H182" s="212" t="s">
        <v>32</v>
      </c>
      <c r="I182" s="108" t="s">
        <v>11</v>
      </c>
    </row>
    <row r="183" spans="1:28" s="16" customFormat="1">
      <c r="A183" s="47" t="s">
        <v>8</v>
      </c>
      <c r="B183" s="342">
        <v>2635</v>
      </c>
      <c r="C183" s="212" t="s">
        <v>32</v>
      </c>
      <c r="D183" s="205" t="s">
        <v>32</v>
      </c>
      <c r="E183" s="342">
        <f>SUM(E184:E185)</f>
        <v>951</v>
      </c>
      <c r="F183" s="207" t="s">
        <v>32</v>
      </c>
      <c r="G183" s="205">
        <f>SUM(G184:G185)</f>
        <v>294</v>
      </c>
      <c r="H183" s="207" t="s">
        <v>32</v>
      </c>
      <c r="I183" s="214" t="s">
        <v>9</v>
      </c>
    </row>
    <row r="184" spans="1:28" s="16" customFormat="1">
      <c r="A184" s="53" t="s">
        <v>5</v>
      </c>
      <c r="B184" s="343">
        <v>1632</v>
      </c>
      <c r="C184" s="212" t="s">
        <v>32</v>
      </c>
      <c r="D184" s="209" t="s">
        <v>32</v>
      </c>
      <c r="E184" s="343">
        <v>644</v>
      </c>
      <c r="F184" s="212" t="s">
        <v>32</v>
      </c>
      <c r="G184" s="209">
        <v>264</v>
      </c>
      <c r="H184" s="212" t="s">
        <v>32</v>
      </c>
      <c r="I184" s="108" t="s">
        <v>10</v>
      </c>
    </row>
    <row r="185" spans="1:28" s="16" customFormat="1">
      <c r="A185" s="54" t="s">
        <v>7</v>
      </c>
      <c r="B185" s="343">
        <v>1003</v>
      </c>
      <c r="C185" s="212" t="s">
        <v>32</v>
      </c>
      <c r="D185" s="209" t="s">
        <v>32</v>
      </c>
      <c r="E185" s="343">
        <v>307</v>
      </c>
      <c r="F185" s="209" t="s">
        <v>32</v>
      </c>
      <c r="G185" s="209">
        <v>30</v>
      </c>
      <c r="H185" s="209" t="s">
        <v>32</v>
      </c>
      <c r="I185" s="108" t="s">
        <v>11</v>
      </c>
    </row>
    <row r="186" spans="1:28" s="16" customFormat="1">
      <c r="A186" s="210" t="s">
        <v>25</v>
      </c>
      <c r="B186" s="147"/>
      <c r="C186" s="226"/>
      <c r="D186" s="225"/>
      <c r="E186" s="225"/>
      <c r="F186" s="225"/>
      <c r="G186" s="225"/>
      <c r="H186" s="140"/>
      <c r="I186" s="224" t="s">
        <v>161</v>
      </c>
    </row>
    <row r="187" spans="1:28" s="16" customFormat="1">
      <c r="A187" s="47" t="s">
        <v>38</v>
      </c>
      <c r="B187" s="342">
        <f>SUM(B190,B193)</f>
        <v>4017</v>
      </c>
      <c r="C187" s="268">
        <f>SUM(C188:C189)</f>
        <v>526</v>
      </c>
      <c r="D187" s="268">
        <f>SUM(D188:D189)</f>
        <v>4746</v>
      </c>
      <c r="E187" s="342">
        <f>SUM(E190,E193)</f>
        <v>5943</v>
      </c>
      <c r="F187" s="207">
        <f>SUM(F188:F189)</f>
        <v>2136</v>
      </c>
      <c r="G187" s="207">
        <f>SUM(G190,G193)</f>
        <v>1012</v>
      </c>
      <c r="H187" s="207">
        <f>SUM(B187:G187)</f>
        <v>18380</v>
      </c>
      <c r="I187" s="214" t="s">
        <v>0</v>
      </c>
      <c r="J187" s="16" t="s">
        <v>412</v>
      </c>
      <c r="K187" s="38">
        <v>-2.1</v>
      </c>
      <c r="L187" s="38">
        <v>-4.8</v>
      </c>
      <c r="M187" s="38">
        <v>1</v>
      </c>
      <c r="N187" s="38">
        <v>1.6</v>
      </c>
      <c r="O187" s="38">
        <v>21.8</v>
      </c>
      <c r="P187" s="38">
        <v>4.5</v>
      </c>
      <c r="AB187" s="340">
        <f>B187/B167</f>
        <v>0.57541899441340782</v>
      </c>
    </row>
    <row r="188" spans="1:28" s="16" customFormat="1">
      <c r="A188" s="53" t="s">
        <v>5</v>
      </c>
      <c r="B188" s="342">
        <f t="shared" ref="B188:B189" si="63">SUM(B191,B194)</f>
        <v>2722</v>
      </c>
      <c r="C188" s="205">
        <v>331</v>
      </c>
      <c r="D188" s="205">
        <v>2619</v>
      </c>
      <c r="E188" s="342">
        <f t="shared" ref="E188:E189" si="64">SUM(E191,E194)</f>
        <v>3656</v>
      </c>
      <c r="F188" s="207">
        <v>1236</v>
      </c>
      <c r="G188" s="207">
        <f t="shared" ref="G188:G189" si="65">SUM(G191,G194)</f>
        <v>664</v>
      </c>
      <c r="H188" s="207">
        <f t="shared" ref="H188:H189" si="66">SUM(B188:G188)</f>
        <v>11228</v>
      </c>
      <c r="I188" s="108" t="s">
        <v>10</v>
      </c>
      <c r="K188" s="38"/>
      <c r="L188" s="38"/>
      <c r="M188" s="38"/>
      <c r="N188" s="38"/>
      <c r="O188" s="38"/>
      <c r="P188" s="38"/>
      <c r="AB188" s="340">
        <f>B188/B187</f>
        <v>0.67762011451331838</v>
      </c>
    </row>
    <row r="189" spans="1:28" s="16" customFormat="1">
      <c r="A189" s="54" t="s">
        <v>7</v>
      </c>
      <c r="B189" s="342">
        <f t="shared" si="63"/>
        <v>1295</v>
      </c>
      <c r="C189" s="205">
        <v>195</v>
      </c>
      <c r="D189" s="205">
        <v>2127</v>
      </c>
      <c r="E189" s="342">
        <f t="shared" si="64"/>
        <v>2287</v>
      </c>
      <c r="F189" s="207">
        <v>900</v>
      </c>
      <c r="G189" s="207">
        <f t="shared" si="65"/>
        <v>348</v>
      </c>
      <c r="H189" s="207">
        <f t="shared" si="66"/>
        <v>7152</v>
      </c>
      <c r="I189" s="108" t="s">
        <v>11</v>
      </c>
      <c r="AB189" s="340">
        <f>B189/B187</f>
        <v>0.32237988548668162</v>
      </c>
    </row>
    <row r="190" spans="1:28" s="16" customFormat="1">
      <c r="A190" s="47" t="s">
        <v>4</v>
      </c>
      <c r="B190" s="342">
        <f>SUM(B191:B192)</f>
        <v>140</v>
      </c>
      <c r="C190" s="207"/>
      <c r="D190" s="205" t="s">
        <v>32</v>
      </c>
      <c r="E190" s="342">
        <f>SUM(E191:E192)</f>
        <v>2835</v>
      </c>
      <c r="F190" s="207" t="s">
        <v>32</v>
      </c>
      <c r="G190" s="207">
        <f>SUM(G191:G192)</f>
        <v>109</v>
      </c>
      <c r="H190" s="207" t="s">
        <v>32</v>
      </c>
      <c r="I190" s="214" t="s">
        <v>6</v>
      </c>
    </row>
    <row r="191" spans="1:28" s="16" customFormat="1">
      <c r="A191" s="53" t="s">
        <v>5</v>
      </c>
      <c r="B191" s="343">
        <v>101</v>
      </c>
      <c r="C191" s="212"/>
      <c r="D191" s="209" t="s">
        <v>32</v>
      </c>
      <c r="E191" s="343">
        <v>1484</v>
      </c>
      <c r="F191" s="212" t="s">
        <v>32</v>
      </c>
      <c r="G191" s="209">
        <v>58</v>
      </c>
      <c r="H191" s="212" t="s">
        <v>32</v>
      </c>
      <c r="I191" s="108" t="s">
        <v>10</v>
      </c>
    </row>
    <row r="192" spans="1:28" s="16" customFormat="1">
      <c r="A192" s="54" t="s">
        <v>7</v>
      </c>
      <c r="B192" s="343">
        <v>39</v>
      </c>
      <c r="C192" s="212"/>
      <c r="D192" s="209" t="s">
        <v>32</v>
      </c>
      <c r="E192" s="343">
        <v>1351</v>
      </c>
      <c r="F192" s="212" t="s">
        <v>32</v>
      </c>
      <c r="G192" s="209">
        <v>51</v>
      </c>
      <c r="H192" s="212" t="s">
        <v>32</v>
      </c>
      <c r="I192" s="108" t="s">
        <v>11</v>
      </c>
      <c r="K192"/>
      <c r="L192" t="s">
        <v>24</v>
      </c>
      <c r="M192" t="s">
        <v>25</v>
      </c>
      <c r="N192" t="s">
        <v>26</v>
      </c>
      <c r="O192" t="s">
        <v>22</v>
      </c>
    </row>
    <row r="193" spans="1:17" s="16" customFormat="1">
      <c r="A193" s="47" t="s">
        <v>8</v>
      </c>
      <c r="B193" s="342">
        <f>SUM(B194:B195)</f>
        <v>3877</v>
      </c>
      <c r="C193" s="212"/>
      <c r="D193" s="205" t="s">
        <v>32</v>
      </c>
      <c r="E193" s="342">
        <f>SUM(E194:E195)</f>
        <v>3108</v>
      </c>
      <c r="F193" s="207" t="s">
        <v>32</v>
      </c>
      <c r="G193" s="207">
        <f>SUM(G194:G195)</f>
        <v>903</v>
      </c>
      <c r="H193" s="207" t="s">
        <v>32</v>
      </c>
      <c r="I193" s="214" t="s">
        <v>9</v>
      </c>
      <c r="K193"/>
      <c r="L193"/>
      <c r="M193"/>
      <c r="N193"/>
      <c r="O193"/>
    </row>
    <row r="194" spans="1:17" s="16" customFormat="1">
      <c r="A194" s="53" t="s">
        <v>5</v>
      </c>
      <c r="B194" s="343">
        <v>2621</v>
      </c>
      <c r="C194" s="212"/>
      <c r="D194" s="209" t="s">
        <v>32</v>
      </c>
      <c r="E194" s="343">
        <v>2172</v>
      </c>
      <c r="F194" s="212" t="s">
        <v>32</v>
      </c>
      <c r="G194" s="209">
        <v>606</v>
      </c>
      <c r="H194" s="212" t="s">
        <v>32</v>
      </c>
      <c r="I194" s="108" t="s">
        <v>10</v>
      </c>
      <c r="K194" s="2" t="s">
        <v>235</v>
      </c>
      <c r="L194" s="25">
        <f>H57/H47*100</f>
        <v>71.727357786199661</v>
      </c>
      <c r="M194" s="25">
        <f>H67/H47*100</f>
        <v>16.040223421448079</v>
      </c>
      <c r="N194" s="25">
        <f>100-M194-L194</f>
        <v>12.232418792352263</v>
      </c>
      <c r="O194"/>
    </row>
    <row r="195" spans="1:17" s="16" customFormat="1">
      <c r="A195" s="54" t="s">
        <v>7</v>
      </c>
      <c r="B195" s="343">
        <v>1256</v>
      </c>
      <c r="C195" s="212"/>
      <c r="D195" s="209" t="s">
        <v>32</v>
      </c>
      <c r="E195" s="343">
        <v>936</v>
      </c>
      <c r="F195" s="209" t="s">
        <v>32</v>
      </c>
      <c r="G195" s="209">
        <v>297</v>
      </c>
      <c r="H195" s="209" t="s">
        <v>32</v>
      </c>
      <c r="I195" s="108" t="s">
        <v>11</v>
      </c>
      <c r="K195" s="2" t="s">
        <v>372</v>
      </c>
      <c r="L195" s="25">
        <f>H177/H167*100</f>
        <v>68.991916147153518</v>
      </c>
      <c r="M195" s="25">
        <f>H187/H167*100</f>
        <v>15.739535520997466</v>
      </c>
      <c r="N195" s="25">
        <f>100-M195-L195</f>
        <v>15.268548331849018</v>
      </c>
      <c r="O195" s="25"/>
    </row>
    <row r="196" spans="1:17" s="16" customFormat="1">
      <c r="A196" s="142" t="s">
        <v>22</v>
      </c>
      <c r="B196" s="147"/>
      <c r="C196" s="137"/>
      <c r="D196" s="137"/>
      <c r="E196" s="344"/>
      <c r="F196" s="137"/>
      <c r="G196" s="137"/>
      <c r="H196" s="140"/>
      <c r="I196" s="141" t="s">
        <v>23</v>
      </c>
    </row>
    <row r="197" spans="1:17" s="16" customFormat="1">
      <c r="A197" s="47" t="s">
        <v>38</v>
      </c>
      <c r="B197" s="207">
        <v>0</v>
      </c>
      <c r="C197" s="207">
        <v>0</v>
      </c>
      <c r="D197" s="205">
        <f>SUM(D198:D199)</f>
        <v>10951</v>
      </c>
      <c r="E197" s="342">
        <v>6879</v>
      </c>
      <c r="F197" s="205">
        <v>0</v>
      </c>
      <c r="G197" s="205">
        <v>0</v>
      </c>
      <c r="H197" s="207">
        <f>SUM(B197:G197)</f>
        <v>17830</v>
      </c>
      <c r="I197" s="214" t="s">
        <v>0</v>
      </c>
    </row>
    <row r="198" spans="1:17" s="16" customFormat="1">
      <c r="A198" s="53" t="s">
        <v>5</v>
      </c>
      <c r="B198" s="207">
        <v>0</v>
      </c>
      <c r="C198" s="207">
        <v>0</v>
      </c>
      <c r="D198" s="205">
        <v>8849</v>
      </c>
      <c r="E198" s="342">
        <v>4609</v>
      </c>
      <c r="F198" s="205">
        <v>0</v>
      </c>
      <c r="G198" s="205">
        <v>0</v>
      </c>
      <c r="H198" s="207">
        <f t="shared" ref="H198:H199" si="67">SUM(B198:G198)</f>
        <v>13458</v>
      </c>
      <c r="I198" s="108" t="s">
        <v>10</v>
      </c>
    </row>
    <row r="199" spans="1:17" s="16" customFormat="1">
      <c r="A199" s="54" t="s">
        <v>7</v>
      </c>
      <c r="B199" s="207">
        <v>0</v>
      </c>
      <c r="C199" s="207">
        <v>0</v>
      </c>
      <c r="D199" s="205">
        <v>2102</v>
      </c>
      <c r="E199" s="342">
        <v>2270</v>
      </c>
      <c r="F199" s="205">
        <v>0</v>
      </c>
      <c r="G199" s="205">
        <v>0</v>
      </c>
      <c r="H199" s="207">
        <f t="shared" si="67"/>
        <v>4372</v>
      </c>
      <c r="I199" s="108" t="s">
        <v>11</v>
      </c>
    </row>
    <row r="200" spans="1:17" s="16" customFormat="1">
      <c r="A200" s="47" t="s">
        <v>4</v>
      </c>
      <c r="B200" s="212">
        <v>0</v>
      </c>
      <c r="C200" s="212">
        <v>0</v>
      </c>
      <c r="D200" s="205" t="s">
        <v>32</v>
      </c>
      <c r="E200" s="342">
        <v>3569</v>
      </c>
      <c r="F200" s="209">
        <v>0</v>
      </c>
      <c r="G200" s="209">
        <v>0</v>
      </c>
      <c r="H200" s="207" t="s">
        <v>32</v>
      </c>
      <c r="I200" s="214" t="s">
        <v>6</v>
      </c>
    </row>
    <row r="201" spans="1:17" s="16" customFormat="1">
      <c r="A201" s="53" t="s">
        <v>5</v>
      </c>
      <c r="B201" s="212">
        <v>0</v>
      </c>
      <c r="C201" s="212">
        <v>0</v>
      </c>
      <c r="D201" s="209" t="s">
        <v>32</v>
      </c>
      <c r="E201" s="343">
        <v>2195</v>
      </c>
      <c r="F201" s="209">
        <v>0</v>
      </c>
      <c r="G201" s="209">
        <v>0</v>
      </c>
      <c r="H201" s="212" t="s">
        <v>32</v>
      </c>
      <c r="I201" s="108" t="s">
        <v>10</v>
      </c>
      <c r="K201" s="2" t="s">
        <v>413</v>
      </c>
      <c r="L201" s="2" t="s">
        <v>48</v>
      </c>
      <c r="M201" s="2" t="s">
        <v>43</v>
      </c>
      <c r="N201" s="2" t="s">
        <v>42</v>
      </c>
      <c r="O201" s="2" t="s">
        <v>49</v>
      </c>
      <c r="P201" s="2" t="s">
        <v>50</v>
      </c>
      <c r="Q201" s="2" t="s">
        <v>39</v>
      </c>
    </row>
    <row r="202" spans="1:17" s="16" customFormat="1">
      <c r="A202" s="54" t="s">
        <v>7</v>
      </c>
      <c r="B202" s="212">
        <v>0</v>
      </c>
      <c r="C202" s="212">
        <v>0</v>
      </c>
      <c r="D202" s="209" t="s">
        <v>32</v>
      </c>
      <c r="E202" s="343">
        <v>1374</v>
      </c>
      <c r="F202" s="209">
        <v>0</v>
      </c>
      <c r="G202" s="209">
        <v>0</v>
      </c>
      <c r="H202" s="209" t="s">
        <v>32</v>
      </c>
      <c r="I202" s="108" t="s">
        <v>11</v>
      </c>
      <c r="K202" t="s">
        <v>24</v>
      </c>
      <c r="L202" s="25">
        <f>B177/B167*100</f>
        <v>42.458100558659218</v>
      </c>
      <c r="M202" s="25">
        <f t="shared" ref="M202:Q202" si="68">C177/C167*100</f>
        <v>74.416342412451371</v>
      </c>
      <c r="N202" s="25">
        <f t="shared" si="68"/>
        <v>81.621374796567096</v>
      </c>
      <c r="O202" s="25">
        <f t="shared" si="68"/>
        <v>21.066239842403348</v>
      </c>
      <c r="P202" s="25">
        <f t="shared" si="68"/>
        <v>38.866628506010301</v>
      </c>
      <c r="Q202" s="25">
        <f t="shared" si="68"/>
        <v>60.956790123456791</v>
      </c>
    </row>
    <row r="203" spans="1:17" s="16" customFormat="1">
      <c r="A203" s="47" t="s">
        <v>8</v>
      </c>
      <c r="B203" s="212">
        <v>0</v>
      </c>
      <c r="C203" s="212">
        <v>0</v>
      </c>
      <c r="D203" s="205" t="s">
        <v>32</v>
      </c>
      <c r="E203" s="342">
        <v>3310</v>
      </c>
      <c r="F203" s="209">
        <v>0</v>
      </c>
      <c r="G203" s="209">
        <v>0</v>
      </c>
      <c r="H203" s="207" t="s">
        <v>32</v>
      </c>
      <c r="I203" s="214" t="s">
        <v>9</v>
      </c>
      <c r="K203" t="s">
        <v>25</v>
      </c>
      <c r="L203" s="25">
        <f>B187/B167*100</f>
        <v>57.541899441340782</v>
      </c>
      <c r="M203" s="25">
        <f t="shared" ref="M203:Q203" si="69">C187/C167*100</f>
        <v>25.583657587548636</v>
      </c>
      <c r="N203" s="25">
        <f t="shared" si="69"/>
        <v>5.5567914388413397</v>
      </c>
      <c r="O203" s="25">
        <f t="shared" si="69"/>
        <v>36.585816301403597</v>
      </c>
      <c r="P203" s="25">
        <f t="shared" si="69"/>
        <v>61.133371493989699</v>
      </c>
      <c r="Q203" s="25">
        <f t="shared" si="69"/>
        <v>39.043209876543209</v>
      </c>
    </row>
    <row r="204" spans="1:17" s="16" customFormat="1">
      <c r="A204" s="228" t="s">
        <v>5</v>
      </c>
      <c r="B204" s="212">
        <v>0</v>
      </c>
      <c r="C204" s="212">
        <v>0</v>
      </c>
      <c r="D204" s="209" t="s">
        <v>32</v>
      </c>
      <c r="E204" s="343">
        <v>2414</v>
      </c>
      <c r="F204" s="209">
        <v>0</v>
      </c>
      <c r="G204" s="209">
        <v>0</v>
      </c>
      <c r="H204" s="207" t="s">
        <v>32</v>
      </c>
      <c r="I204" s="108" t="s">
        <v>10</v>
      </c>
      <c r="K204" t="s">
        <v>22</v>
      </c>
      <c r="L204" s="25"/>
      <c r="M204" s="25"/>
      <c r="N204" s="25">
        <f>D197/D167*100</f>
        <v>12.821833764591553</v>
      </c>
      <c r="O204" s="25">
        <f>E197/E167*100</f>
        <v>42.347943856193055</v>
      </c>
      <c r="P204" s="25"/>
      <c r="Q204" s="25"/>
    </row>
    <row r="205" spans="1:17" s="16" customFormat="1">
      <c r="A205" s="304" t="s">
        <v>7</v>
      </c>
      <c r="B205" s="305">
        <v>0</v>
      </c>
      <c r="C205" s="305">
        <v>0</v>
      </c>
      <c r="D205" s="56" t="s">
        <v>32</v>
      </c>
      <c r="E205" s="342">
        <v>896</v>
      </c>
      <c r="F205" s="305">
        <v>0</v>
      </c>
      <c r="G205" s="305">
        <v>0</v>
      </c>
      <c r="H205" s="306" t="s">
        <v>32</v>
      </c>
      <c r="I205" s="108" t="s">
        <v>11</v>
      </c>
      <c r="L205" s="25"/>
      <c r="M205" s="25"/>
      <c r="N205" s="25"/>
      <c r="O205" s="25"/>
      <c r="P205" s="25"/>
      <c r="Q205" s="25"/>
    </row>
    <row r="206" spans="1:17" s="16" customFormat="1" ht="15.75">
      <c r="A206" s="12" t="s">
        <v>380</v>
      </c>
      <c r="B206" s="33"/>
      <c r="C206" s="31"/>
      <c r="D206" s="32"/>
      <c r="E206" s="31"/>
      <c r="F206" s="31"/>
      <c r="G206" s="31"/>
      <c r="H206" s="31"/>
      <c r="I206" s="23" t="s">
        <v>381</v>
      </c>
      <c r="K206" s="2"/>
      <c r="L206" s="16" t="s">
        <v>48</v>
      </c>
      <c r="M206" s="16" t="s">
        <v>43</v>
      </c>
      <c r="N206" s="16" t="s">
        <v>42</v>
      </c>
      <c r="O206" s="16" t="s">
        <v>49</v>
      </c>
      <c r="P206" s="16" t="s">
        <v>50</v>
      </c>
      <c r="Q206" s="16" t="s">
        <v>39</v>
      </c>
    </row>
    <row r="207" spans="1:17" s="16" customFormat="1">
      <c r="A207" s="142" t="s">
        <v>38</v>
      </c>
      <c r="B207" s="154">
        <f>SUM(B208:B209)</f>
        <v>16665</v>
      </c>
      <c r="C207" s="138">
        <v>1839</v>
      </c>
      <c r="D207" s="138">
        <f>SUM(D217,D227,D237)</f>
        <v>84189</v>
      </c>
      <c r="E207" s="154">
        <f>SUM(E217,E227,E237)</f>
        <v>6952</v>
      </c>
      <c r="F207" s="138">
        <f>F217+F227</f>
        <v>2368</v>
      </c>
      <c r="G207" s="138">
        <f>G217+G227</f>
        <v>2774</v>
      </c>
      <c r="H207" s="154">
        <f>SUM(B207:G207)</f>
        <v>114787</v>
      </c>
      <c r="I207" s="143" t="s">
        <v>0</v>
      </c>
      <c r="K207" s="2" t="s">
        <v>408</v>
      </c>
      <c r="L207" s="20">
        <v>-0.2</v>
      </c>
      <c r="M207" s="20">
        <v>-14.9</v>
      </c>
      <c r="N207" s="20">
        <v>2.2999999999999998</v>
      </c>
      <c r="O207" s="20">
        <v>3</v>
      </c>
      <c r="P207" s="20">
        <v>6</v>
      </c>
      <c r="Q207" s="20">
        <v>1.5</v>
      </c>
    </row>
    <row r="208" spans="1:17" s="16" customFormat="1">
      <c r="A208" s="98" t="s">
        <v>5</v>
      </c>
      <c r="B208" s="207">
        <v>10709</v>
      </c>
      <c r="C208" s="205">
        <v>1095</v>
      </c>
      <c r="D208" s="205">
        <f>SUM(D218,D228,D238)</f>
        <v>48896</v>
      </c>
      <c r="E208" s="489">
        <f t="shared" ref="E208:E209" si="70">SUM(E218,E228,E238)</f>
        <v>4545</v>
      </c>
      <c r="F208" s="205">
        <f>F218+F228</f>
        <v>1545</v>
      </c>
      <c r="G208" s="205">
        <f>G218+G228</f>
        <v>1861</v>
      </c>
      <c r="H208" s="207">
        <f>SUM(B208:G208)</f>
        <v>68651</v>
      </c>
      <c r="I208" s="110" t="s">
        <v>10</v>
      </c>
      <c r="K208" s="2" t="s">
        <v>409</v>
      </c>
      <c r="L208" s="20">
        <v>3.4</v>
      </c>
      <c r="M208" s="20">
        <v>0.2</v>
      </c>
      <c r="N208" s="20">
        <v>3.1</v>
      </c>
      <c r="O208" s="20">
        <v>24.2</v>
      </c>
      <c r="P208" s="20">
        <v>16.600000000000001</v>
      </c>
      <c r="Q208" s="20">
        <v>2.1</v>
      </c>
    </row>
    <row r="209" spans="1:17" s="16" customFormat="1">
      <c r="A209" s="100" t="s">
        <v>7</v>
      </c>
      <c r="B209" s="207">
        <v>5956</v>
      </c>
      <c r="C209" s="205">
        <v>744</v>
      </c>
      <c r="D209" s="205">
        <f>SUM(D219,D229,D239)</f>
        <v>35293</v>
      </c>
      <c r="E209" s="489">
        <f t="shared" si="70"/>
        <v>2407</v>
      </c>
      <c r="F209" s="205">
        <f t="shared" ref="F209:F215" si="71">F219+F229</f>
        <v>823</v>
      </c>
      <c r="G209" s="205">
        <f>G219+G229</f>
        <v>913</v>
      </c>
      <c r="H209" s="207">
        <f>SUM(B209:G209)</f>
        <v>46136</v>
      </c>
      <c r="I209" s="110" t="s">
        <v>11</v>
      </c>
    </row>
    <row r="210" spans="1:17" s="16" customFormat="1">
      <c r="A210" s="47" t="s">
        <v>4</v>
      </c>
      <c r="B210" s="207" t="s">
        <v>32</v>
      </c>
      <c r="C210" s="205" t="s">
        <v>33</v>
      </c>
      <c r="D210" s="205" t="s">
        <v>33</v>
      </c>
      <c r="E210" s="205" t="s">
        <v>33</v>
      </c>
      <c r="F210" s="205">
        <f t="shared" si="71"/>
        <v>318</v>
      </c>
      <c r="G210" s="205" t="s">
        <v>33</v>
      </c>
      <c r="H210" s="207"/>
      <c r="I210" s="214" t="s">
        <v>6</v>
      </c>
    </row>
    <row r="211" spans="1:17" s="16" customFormat="1">
      <c r="A211" s="98" t="s">
        <v>5</v>
      </c>
      <c r="B211" s="207" t="s">
        <v>32</v>
      </c>
      <c r="C211" s="205" t="s">
        <v>33</v>
      </c>
      <c r="D211" s="205" t="s">
        <v>33</v>
      </c>
      <c r="E211" s="205" t="s">
        <v>33</v>
      </c>
      <c r="F211" s="205">
        <f t="shared" si="71"/>
        <v>123</v>
      </c>
      <c r="G211" s="205" t="s">
        <v>33</v>
      </c>
      <c r="H211" s="207"/>
      <c r="I211" s="110" t="s">
        <v>10</v>
      </c>
    </row>
    <row r="212" spans="1:17" s="16" customFormat="1">
      <c r="A212" s="100" t="s">
        <v>7</v>
      </c>
      <c r="B212" s="207" t="s">
        <v>32</v>
      </c>
      <c r="C212" s="205" t="s">
        <v>33</v>
      </c>
      <c r="D212" s="205" t="s">
        <v>33</v>
      </c>
      <c r="E212" s="205" t="s">
        <v>33</v>
      </c>
      <c r="F212" s="205">
        <f t="shared" si="71"/>
        <v>195</v>
      </c>
      <c r="G212" s="205" t="s">
        <v>33</v>
      </c>
      <c r="H212" s="207"/>
      <c r="I212" s="110" t="s">
        <v>11</v>
      </c>
      <c r="K212" s="2"/>
      <c r="L212" s="3" t="s">
        <v>48</v>
      </c>
      <c r="M212" s="3" t="s">
        <v>43</v>
      </c>
      <c r="N212" s="3" t="s">
        <v>42</v>
      </c>
      <c r="O212" s="3" t="s">
        <v>49</v>
      </c>
      <c r="P212" s="3" t="s">
        <v>50</v>
      </c>
      <c r="Q212" s="375" t="s">
        <v>39</v>
      </c>
    </row>
    <row r="213" spans="1:17" s="16" customFormat="1">
      <c r="A213" s="47" t="s">
        <v>8</v>
      </c>
      <c r="B213" s="207" t="s">
        <v>32</v>
      </c>
      <c r="C213" s="205" t="s">
        <v>33</v>
      </c>
      <c r="D213" s="205" t="s">
        <v>33</v>
      </c>
      <c r="E213" s="205" t="s">
        <v>33</v>
      </c>
      <c r="F213" s="205">
        <f t="shared" si="71"/>
        <v>2050</v>
      </c>
      <c r="G213" s="205" t="s">
        <v>33</v>
      </c>
      <c r="H213" s="207"/>
      <c r="I213" s="214" t="s">
        <v>9</v>
      </c>
      <c r="K213" s="16" t="s">
        <v>5</v>
      </c>
      <c r="L213" s="20">
        <f>B168/B167*100</f>
        <v>64.016616530583008</v>
      </c>
      <c r="M213" s="20">
        <f t="shared" ref="M213:Q213" si="72">C168/C167*100</f>
        <v>59.338521400778212</v>
      </c>
      <c r="N213" s="20">
        <f t="shared" si="72"/>
        <v>59.206875153672335</v>
      </c>
      <c r="O213" s="20">
        <f t="shared" si="72"/>
        <v>64.171386358039896</v>
      </c>
      <c r="P213" s="20">
        <f t="shared" si="72"/>
        <v>60.761305094447629</v>
      </c>
      <c r="Q213" s="20">
        <f t="shared" si="72"/>
        <v>68.904320987654316</v>
      </c>
    </row>
    <row r="214" spans="1:17" s="16" customFormat="1">
      <c r="A214" s="98" t="s">
        <v>5</v>
      </c>
      <c r="B214" s="207" t="s">
        <v>32</v>
      </c>
      <c r="C214" s="205" t="s">
        <v>33</v>
      </c>
      <c r="D214" s="205" t="s">
        <v>33</v>
      </c>
      <c r="E214" s="205" t="s">
        <v>33</v>
      </c>
      <c r="F214" s="205">
        <f t="shared" si="71"/>
        <v>1422</v>
      </c>
      <c r="G214" s="205" t="s">
        <v>33</v>
      </c>
      <c r="H214" s="207"/>
      <c r="I214" s="110" t="s">
        <v>10</v>
      </c>
      <c r="K214" s="16" t="s">
        <v>7</v>
      </c>
      <c r="L214" s="20">
        <f>100-L213</f>
        <v>35.983383469416992</v>
      </c>
      <c r="M214" s="20">
        <f t="shared" ref="M214:Q214" si="73">100-M213</f>
        <v>40.661478599221788</v>
      </c>
      <c r="N214" s="20">
        <f t="shared" si="73"/>
        <v>40.793124846327665</v>
      </c>
      <c r="O214" s="20">
        <f t="shared" si="73"/>
        <v>35.828613641960104</v>
      </c>
      <c r="P214" s="20">
        <f t="shared" si="73"/>
        <v>39.238694905552371</v>
      </c>
      <c r="Q214" s="20">
        <f t="shared" si="73"/>
        <v>31.095679012345684</v>
      </c>
    </row>
    <row r="215" spans="1:17" s="16" customFormat="1">
      <c r="A215" s="100" t="s">
        <v>7</v>
      </c>
      <c r="B215" s="207" t="s">
        <v>32</v>
      </c>
      <c r="C215" s="205" t="s">
        <v>33</v>
      </c>
      <c r="D215" s="205" t="s">
        <v>33</v>
      </c>
      <c r="E215" s="205" t="s">
        <v>33</v>
      </c>
      <c r="F215" s="205">
        <f t="shared" si="71"/>
        <v>628</v>
      </c>
      <c r="G215" s="205" t="s">
        <v>33</v>
      </c>
      <c r="H215" s="207"/>
      <c r="I215" s="110" t="s">
        <v>11</v>
      </c>
    </row>
    <row r="216" spans="1:17" s="16" customFormat="1">
      <c r="A216" s="142" t="s">
        <v>24</v>
      </c>
      <c r="B216" s="147"/>
      <c r="C216" s="226"/>
      <c r="D216" s="138"/>
      <c r="E216" s="138"/>
      <c r="F216" s="138"/>
      <c r="G216" s="139"/>
      <c r="H216" s="140"/>
      <c r="I216" s="143" t="s">
        <v>96</v>
      </c>
    </row>
    <row r="217" spans="1:17" s="16" customFormat="1">
      <c r="A217" s="47" t="s">
        <v>38</v>
      </c>
      <c r="B217" s="342">
        <f>B207*AB177</f>
        <v>7075.6424581005585</v>
      </c>
      <c r="C217" s="205">
        <v>1320</v>
      </c>
      <c r="D217" s="205">
        <f>SUM(D218:D219)</f>
        <v>70160</v>
      </c>
      <c r="E217" s="361">
        <f>SUM(E218:E219)</f>
        <v>4014</v>
      </c>
      <c r="F217" s="205">
        <f>SUM(F218:F219)</f>
        <v>1379</v>
      </c>
      <c r="G217" s="205">
        <f>SUM(G218:G219)</f>
        <v>1640</v>
      </c>
      <c r="H217" s="207">
        <f>SUM(B217:G217)</f>
        <v>85588.642458100556</v>
      </c>
      <c r="I217" s="214" t="s">
        <v>0</v>
      </c>
    </row>
    <row r="218" spans="1:17" s="16" customFormat="1">
      <c r="A218" s="53" t="s">
        <v>5</v>
      </c>
      <c r="B218" s="342">
        <f>B217*AB178</f>
        <v>4170.4275891706066</v>
      </c>
      <c r="C218" s="205">
        <v>779</v>
      </c>
      <c r="D218" s="205">
        <v>38896</v>
      </c>
      <c r="E218" s="207">
        <v>2604</v>
      </c>
      <c r="F218" s="205">
        <f>SUM(F221,F224)</f>
        <v>895</v>
      </c>
      <c r="G218" s="205">
        <f>G221+G224</f>
        <v>1131</v>
      </c>
      <c r="H218" s="207">
        <f t="shared" ref="H218:H219" si="74">SUM(B218:G218)</f>
        <v>48475.427589170606</v>
      </c>
      <c r="I218" s="108" t="s">
        <v>10</v>
      </c>
    </row>
    <row r="219" spans="1:17" s="16" customFormat="1">
      <c r="A219" s="54" t="s">
        <v>7</v>
      </c>
      <c r="B219" s="342">
        <f>B217*AB179</f>
        <v>2905.2148689299529</v>
      </c>
      <c r="C219" s="205">
        <v>541</v>
      </c>
      <c r="D219" s="205">
        <v>31264</v>
      </c>
      <c r="E219" s="207">
        <v>1410</v>
      </c>
      <c r="F219" s="205">
        <f>SUM(F222,F225)</f>
        <v>484</v>
      </c>
      <c r="G219" s="205">
        <f>G222+G225</f>
        <v>509</v>
      </c>
      <c r="H219" s="207">
        <f t="shared" si="74"/>
        <v>37113.21486892995</v>
      </c>
      <c r="I219" s="108" t="s">
        <v>11</v>
      </c>
    </row>
    <row r="220" spans="1:17" s="16" customFormat="1">
      <c r="A220" s="47" t="s">
        <v>4</v>
      </c>
      <c r="B220" s="207" t="s">
        <v>32</v>
      </c>
      <c r="C220" s="207" t="s">
        <v>33</v>
      </c>
      <c r="D220" s="207" t="s">
        <v>33</v>
      </c>
      <c r="E220" s="207" t="s">
        <v>33</v>
      </c>
      <c r="F220" s="205">
        <f>SUM(F221:F222)</f>
        <v>305</v>
      </c>
      <c r="G220" s="205">
        <f>SUM(G221:G222)</f>
        <v>1376</v>
      </c>
      <c r="H220" s="207" t="s">
        <v>32</v>
      </c>
      <c r="I220" s="214" t="s">
        <v>6</v>
      </c>
    </row>
    <row r="221" spans="1:17" s="16" customFormat="1">
      <c r="A221" s="53" t="s">
        <v>5</v>
      </c>
      <c r="B221" s="207" t="s">
        <v>32</v>
      </c>
      <c r="C221" s="212" t="s">
        <v>33</v>
      </c>
      <c r="D221" s="212" t="s">
        <v>33</v>
      </c>
      <c r="E221" s="212" t="s">
        <v>33</v>
      </c>
      <c r="F221" s="209">
        <v>118</v>
      </c>
      <c r="G221" s="209">
        <v>890</v>
      </c>
      <c r="H221" s="207" t="s">
        <v>32</v>
      </c>
      <c r="I221" s="108" t="s">
        <v>10</v>
      </c>
    </row>
    <row r="222" spans="1:17" s="16" customFormat="1">
      <c r="A222" s="54" t="s">
        <v>7</v>
      </c>
      <c r="B222" s="207" t="s">
        <v>32</v>
      </c>
      <c r="C222" s="212" t="s">
        <v>33</v>
      </c>
      <c r="D222" s="212" t="s">
        <v>33</v>
      </c>
      <c r="E222" s="212" t="s">
        <v>33</v>
      </c>
      <c r="F222" s="209">
        <v>187</v>
      </c>
      <c r="G222" s="209">
        <v>486</v>
      </c>
      <c r="H222" s="207" t="s">
        <v>32</v>
      </c>
      <c r="I222" s="108" t="s">
        <v>11</v>
      </c>
    </row>
    <row r="223" spans="1:17" s="16" customFormat="1">
      <c r="A223" s="47" t="s">
        <v>8</v>
      </c>
      <c r="B223" s="207" t="s">
        <v>32</v>
      </c>
      <c r="C223" s="212" t="s">
        <v>33</v>
      </c>
      <c r="D223" s="212" t="s">
        <v>33</v>
      </c>
      <c r="E223" s="212" t="s">
        <v>33</v>
      </c>
      <c r="F223" s="205">
        <v>1074</v>
      </c>
      <c r="G223" s="205">
        <f>SUM(G224:G225)</f>
        <v>264</v>
      </c>
      <c r="H223" s="207" t="s">
        <v>32</v>
      </c>
      <c r="I223" s="214" t="s">
        <v>9</v>
      </c>
    </row>
    <row r="224" spans="1:17" s="16" customFormat="1">
      <c r="A224" s="53" t="s">
        <v>5</v>
      </c>
      <c r="B224" s="207" t="s">
        <v>32</v>
      </c>
      <c r="C224" s="212" t="s">
        <v>33</v>
      </c>
      <c r="D224" s="212" t="s">
        <v>33</v>
      </c>
      <c r="E224" s="212" t="s">
        <v>33</v>
      </c>
      <c r="F224" s="209">
        <v>777</v>
      </c>
      <c r="G224" s="209">
        <v>241</v>
      </c>
      <c r="H224" s="207" t="s">
        <v>32</v>
      </c>
      <c r="I224" s="108" t="s">
        <v>10</v>
      </c>
    </row>
    <row r="225" spans="1:9" s="16" customFormat="1">
      <c r="A225" s="54" t="s">
        <v>7</v>
      </c>
      <c r="B225" s="207" t="s">
        <v>32</v>
      </c>
      <c r="C225" s="212" t="s">
        <v>33</v>
      </c>
      <c r="D225" s="212" t="s">
        <v>33</v>
      </c>
      <c r="E225" s="212" t="s">
        <v>33</v>
      </c>
      <c r="F225" s="209">
        <v>297</v>
      </c>
      <c r="G225" s="209">
        <v>23</v>
      </c>
      <c r="H225" s="207" t="s">
        <v>32</v>
      </c>
      <c r="I225" s="108" t="s">
        <v>11</v>
      </c>
    </row>
    <row r="226" spans="1:9" s="16" customFormat="1">
      <c r="A226" s="210" t="s">
        <v>25</v>
      </c>
      <c r="B226" s="147"/>
      <c r="C226" s="226"/>
      <c r="D226" s="225"/>
      <c r="E226" s="225"/>
      <c r="F226" s="225"/>
      <c r="G226" s="225"/>
      <c r="H226" s="140"/>
      <c r="I226" s="224" t="s">
        <v>161</v>
      </c>
    </row>
    <row r="227" spans="1:9" s="16" customFormat="1">
      <c r="A227" s="47" t="s">
        <v>38</v>
      </c>
      <c r="B227" s="342">
        <f>B207*AB187</f>
        <v>9589.3575418994405</v>
      </c>
      <c r="C227" s="268">
        <v>519</v>
      </c>
      <c r="D227" s="268">
        <f>SUM(D228:D229)</f>
        <v>4572</v>
      </c>
      <c r="E227" s="207">
        <f>SUM(E228:E229)</f>
        <v>2938</v>
      </c>
      <c r="F227" s="207">
        <f>SUM(F228:F229)</f>
        <v>989</v>
      </c>
      <c r="G227" s="207">
        <f>SUM(G228:G229)</f>
        <v>1134</v>
      </c>
      <c r="H227" s="207">
        <f>SUM(B227:G227)</f>
        <v>19741.357541899441</v>
      </c>
      <c r="I227" s="214" t="s">
        <v>0</v>
      </c>
    </row>
    <row r="228" spans="1:9" s="16" customFormat="1">
      <c r="A228" s="53" t="s">
        <v>5</v>
      </c>
      <c r="B228" s="342">
        <f>B227*AB188</f>
        <v>6497.9415556510521</v>
      </c>
      <c r="C228" s="205">
        <v>316</v>
      </c>
      <c r="D228" s="205">
        <v>2456</v>
      </c>
      <c r="E228" s="207">
        <v>1941</v>
      </c>
      <c r="F228" s="207">
        <f>F231+F234</f>
        <v>650</v>
      </c>
      <c r="G228" s="207">
        <v>730</v>
      </c>
      <c r="H228" s="207">
        <f t="shared" ref="H228:H229" si="75">SUM(B228:G228)</f>
        <v>12590.941555651052</v>
      </c>
      <c r="I228" s="108" t="s">
        <v>10</v>
      </c>
    </row>
    <row r="229" spans="1:9" s="16" customFormat="1">
      <c r="A229" s="54" t="s">
        <v>7</v>
      </c>
      <c r="B229" s="342">
        <f>B227*AB189</f>
        <v>3091.4159862483884</v>
      </c>
      <c r="C229" s="205">
        <v>203</v>
      </c>
      <c r="D229" s="205">
        <v>2116</v>
      </c>
      <c r="E229" s="207">
        <v>997</v>
      </c>
      <c r="F229" s="207">
        <f>F232+F235</f>
        <v>339</v>
      </c>
      <c r="G229" s="207">
        <v>404</v>
      </c>
      <c r="H229" s="207">
        <f t="shared" si="75"/>
        <v>7150.4159862483884</v>
      </c>
      <c r="I229" s="108" t="s">
        <v>11</v>
      </c>
    </row>
    <row r="230" spans="1:9" s="16" customFormat="1">
      <c r="A230" s="47" t="s">
        <v>4</v>
      </c>
      <c r="B230" s="207" t="s">
        <v>32</v>
      </c>
      <c r="C230" s="207" t="s">
        <v>33</v>
      </c>
      <c r="D230" s="207" t="s">
        <v>33</v>
      </c>
      <c r="E230" s="207" t="s">
        <v>33</v>
      </c>
      <c r="F230" s="207">
        <f>SUM(F231:F232)</f>
        <v>13</v>
      </c>
      <c r="G230" s="207" t="s">
        <v>33</v>
      </c>
      <c r="H230" s="207" t="s">
        <v>32</v>
      </c>
      <c r="I230" s="214" t="s">
        <v>6</v>
      </c>
    </row>
    <row r="231" spans="1:9" s="16" customFormat="1">
      <c r="A231" s="53" t="s">
        <v>5</v>
      </c>
      <c r="B231" s="207" t="s">
        <v>32</v>
      </c>
      <c r="C231" s="212" t="s">
        <v>33</v>
      </c>
      <c r="D231" s="212" t="s">
        <v>33</v>
      </c>
      <c r="E231" s="212" t="s">
        <v>33</v>
      </c>
      <c r="F231" s="212">
        <v>5</v>
      </c>
      <c r="G231" s="209" t="s">
        <v>33</v>
      </c>
      <c r="H231" s="207" t="s">
        <v>32</v>
      </c>
      <c r="I231" s="108" t="s">
        <v>10</v>
      </c>
    </row>
    <row r="232" spans="1:9" s="16" customFormat="1">
      <c r="A232" s="54" t="s">
        <v>7</v>
      </c>
      <c r="B232" s="207" t="s">
        <v>32</v>
      </c>
      <c r="C232" s="212" t="s">
        <v>33</v>
      </c>
      <c r="D232" s="212" t="s">
        <v>33</v>
      </c>
      <c r="E232" s="212" t="s">
        <v>33</v>
      </c>
      <c r="F232" s="212">
        <v>8</v>
      </c>
      <c r="G232" s="209" t="s">
        <v>33</v>
      </c>
      <c r="H232" s="207" t="s">
        <v>32</v>
      </c>
      <c r="I232" s="108" t="s">
        <v>11</v>
      </c>
    </row>
    <row r="233" spans="1:9" s="16" customFormat="1">
      <c r="A233" s="47" t="s">
        <v>8</v>
      </c>
      <c r="B233" s="207" t="s">
        <v>32</v>
      </c>
      <c r="C233" s="212" t="s">
        <v>33</v>
      </c>
      <c r="D233" s="212" t="s">
        <v>33</v>
      </c>
      <c r="E233" s="212" t="s">
        <v>33</v>
      </c>
      <c r="F233" s="207">
        <f>SUM(F234:F235)</f>
        <v>976</v>
      </c>
      <c r="G233" s="207" t="s">
        <v>33</v>
      </c>
      <c r="H233" s="207" t="s">
        <v>32</v>
      </c>
      <c r="I233" s="214" t="s">
        <v>9</v>
      </c>
    </row>
    <row r="234" spans="1:9" s="16" customFormat="1">
      <c r="A234" s="53" t="s">
        <v>5</v>
      </c>
      <c r="B234" s="207" t="s">
        <v>32</v>
      </c>
      <c r="C234" s="212" t="s">
        <v>33</v>
      </c>
      <c r="D234" s="212" t="s">
        <v>33</v>
      </c>
      <c r="E234" s="212" t="s">
        <v>33</v>
      </c>
      <c r="F234" s="212">
        <v>645</v>
      </c>
      <c r="G234" s="209" t="s">
        <v>33</v>
      </c>
      <c r="H234" s="207" t="s">
        <v>32</v>
      </c>
      <c r="I234" s="108" t="s">
        <v>10</v>
      </c>
    </row>
    <row r="235" spans="1:9" s="16" customFormat="1">
      <c r="A235" s="54" t="s">
        <v>7</v>
      </c>
      <c r="B235" s="207" t="s">
        <v>32</v>
      </c>
      <c r="C235" s="212" t="s">
        <v>33</v>
      </c>
      <c r="D235" s="212" t="s">
        <v>33</v>
      </c>
      <c r="E235" s="212" t="s">
        <v>33</v>
      </c>
      <c r="F235" s="209">
        <v>331</v>
      </c>
      <c r="G235" s="209" t="s">
        <v>33</v>
      </c>
      <c r="H235" s="207" t="s">
        <v>32</v>
      </c>
      <c r="I235" s="108" t="s">
        <v>11</v>
      </c>
    </row>
    <row r="236" spans="1:9" s="16" customFormat="1">
      <c r="A236" s="142" t="s">
        <v>22</v>
      </c>
      <c r="B236" s="147"/>
      <c r="C236" s="137"/>
      <c r="D236" s="137"/>
      <c r="E236" s="344"/>
      <c r="F236" s="137"/>
      <c r="G236" s="137"/>
      <c r="H236" s="140"/>
      <c r="I236" s="141" t="s">
        <v>23</v>
      </c>
    </row>
    <row r="237" spans="1:9" s="16" customFormat="1">
      <c r="A237" s="47" t="s">
        <v>38</v>
      </c>
      <c r="B237" s="207">
        <v>0</v>
      </c>
      <c r="C237" s="207">
        <v>0</v>
      </c>
      <c r="D237" s="205">
        <f>SUM(D238:D239)</f>
        <v>9457</v>
      </c>
      <c r="E237" s="207" t="s">
        <v>32</v>
      </c>
      <c r="F237" s="205">
        <v>0</v>
      </c>
      <c r="G237" s="205">
        <v>0</v>
      </c>
      <c r="H237" s="207"/>
      <c r="I237" s="214" t="s">
        <v>0</v>
      </c>
    </row>
    <row r="238" spans="1:9" s="16" customFormat="1">
      <c r="A238" s="53" t="s">
        <v>5</v>
      </c>
      <c r="B238" s="207">
        <v>0</v>
      </c>
      <c r="C238" s="207">
        <v>0</v>
      </c>
      <c r="D238" s="205">
        <v>7544</v>
      </c>
      <c r="E238" s="207" t="s">
        <v>32</v>
      </c>
      <c r="F238" s="205">
        <v>0</v>
      </c>
      <c r="G238" s="205">
        <v>0</v>
      </c>
      <c r="H238" s="207"/>
      <c r="I238" s="108" t="s">
        <v>10</v>
      </c>
    </row>
    <row r="239" spans="1:9" s="16" customFormat="1">
      <c r="A239" s="54" t="s">
        <v>7</v>
      </c>
      <c r="B239" s="207">
        <v>0</v>
      </c>
      <c r="C239" s="207">
        <v>0</v>
      </c>
      <c r="D239" s="205">
        <v>1913</v>
      </c>
      <c r="E239" s="207" t="s">
        <v>32</v>
      </c>
      <c r="F239" s="205">
        <v>0</v>
      </c>
      <c r="G239" s="205">
        <v>0</v>
      </c>
      <c r="H239" s="207"/>
      <c r="I239" s="108" t="s">
        <v>11</v>
      </c>
    </row>
    <row r="240" spans="1:9" s="16" customFormat="1">
      <c r="A240" s="47" t="s">
        <v>4</v>
      </c>
      <c r="B240" s="212">
        <v>0</v>
      </c>
      <c r="C240" s="212">
        <v>0</v>
      </c>
      <c r="D240" s="205" t="s">
        <v>32</v>
      </c>
      <c r="E240" s="207" t="s">
        <v>32</v>
      </c>
      <c r="F240" s="209">
        <v>0</v>
      </c>
      <c r="G240" s="209">
        <v>0</v>
      </c>
      <c r="H240" s="207"/>
      <c r="I240" s="214" t="s">
        <v>6</v>
      </c>
    </row>
    <row r="241" spans="1:9" s="16" customFormat="1">
      <c r="A241" s="53" t="s">
        <v>5</v>
      </c>
      <c r="B241" s="212">
        <v>0</v>
      </c>
      <c r="C241" s="212">
        <v>0</v>
      </c>
      <c r="D241" s="209" t="s">
        <v>32</v>
      </c>
      <c r="E241" s="212" t="s">
        <v>32</v>
      </c>
      <c r="F241" s="209">
        <v>0</v>
      </c>
      <c r="G241" s="209">
        <v>0</v>
      </c>
      <c r="H241" s="207"/>
      <c r="I241" s="108" t="s">
        <v>10</v>
      </c>
    </row>
    <row r="242" spans="1:9" s="16" customFormat="1">
      <c r="A242" s="54" t="s">
        <v>7</v>
      </c>
      <c r="B242" s="212">
        <v>0</v>
      </c>
      <c r="C242" s="212">
        <v>0</v>
      </c>
      <c r="D242" s="209" t="s">
        <v>32</v>
      </c>
      <c r="E242" s="212" t="s">
        <v>32</v>
      </c>
      <c r="F242" s="209">
        <v>0</v>
      </c>
      <c r="G242" s="209">
        <v>0</v>
      </c>
      <c r="H242" s="207"/>
      <c r="I242" s="108" t="s">
        <v>11</v>
      </c>
    </row>
    <row r="243" spans="1:9" s="16" customFormat="1">
      <c r="A243" s="47" t="s">
        <v>8</v>
      </c>
      <c r="B243" s="212">
        <v>0</v>
      </c>
      <c r="C243" s="212">
        <v>0</v>
      </c>
      <c r="D243" s="205" t="s">
        <v>32</v>
      </c>
      <c r="E243" s="207" t="s">
        <v>32</v>
      </c>
      <c r="F243" s="209">
        <v>0</v>
      </c>
      <c r="G243" s="209">
        <v>0</v>
      </c>
      <c r="H243" s="207"/>
      <c r="I243" s="214" t="s">
        <v>9</v>
      </c>
    </row>
    <row r="244" spans="1:9" s="16" customFormat="1">
      <c r="A244" s="228" t="s">
        <v>5</v>
      </c>
      <c r="B244" s="212">
        <v>0</v>
      </c>
      <c r="C244" s="212">
        <v>0</v>
      </c>
      <c r="D244" s="209" t="s">
        <v>32</v>
      </c>
      <c r="E244" s="212" t="s">
        <v>32</v>
      </c>
      <c r="F244" s="209">
        <v>0</v>
      </c>
      <c r="G244" s="209">
        <v>0</v>
      </c>
      <c r="H244" s="207"/>
      <c r="I244" s="108" t="s">
        <v>10</v>
      </c>
    </row>
    <row r="245" spans="1:9" s="16" customFormat="1">
      <c r="A245" s="304" t="s">
        <v>7</v>
      </c>
      <c r="B245" s="305">
        <v>0</v>
      </c>
      <c r="C245" s="305">
        <v>0</v>
      </c>
      <c r="D245" s="56" t="s">
        <v>32</v>
      </c>
      <c r="E245" s="207" t="s">
        <v>32</v>
      </c>
      <c r="F245" s="305">
        <v>0</v>
      </c>
      <c r="G245" s="305">
        <v>0</v>
      </c>
      <c r="H245" s="306"/>
      <c r="I245" s="108" t="s">
        <v>11</v>
      </c>
    </row>
    <row r="246" spans="1:9" s="16" customFormat="1" ht="15.75">
      <c r="A246" s="12" t="s">
        <v>466</v>
      </c>
      <c r="B246" s="33"/>
      <c r="C246" s="31"/>
      <c r="D246" s="32"/>
      <c r="E246" s="31"/>
      <c r="F246" s="31"/>
      <c r="G246" s="31"/>
      <c r="H246" s="31"/>
      <c r="I246" s="23" t="s">
        <v>467</v>
      </c>
    </row>
    <row r="247" spans="1:9" s="16" customFormat="1">
      <c r="A247" s="142" t="s">
        <v>38</v>
      </c>
      <c r="B247" s="154">
        <f>SUM(B248:B249)</f>
        <v>16442</v>
      </c>
      <c r="C247" s="138"/>
      <c r="D247" s="138"/>
      <c r="E247" s="341"/>
      <c r="F247" s="138">
        <f>SUM(F257,F267)</f>
        <v>2392</v>
      </c>
      <c r="G247" s="138">
        <f>SUM(G257,G267)</f>
        <v>2838</v>
      </c>
      <c r="H247" s="154"/>
      <c r="I247" s="143" t="s">
        <v>0</v>
      </c>
    </row>
    <row r="248" spans="1:9">
      <c r="A248" s="98" t="s">
        <v>5</v>
      </c>
      <c r="B248" s="207">
        <v>10321</v>
      </c>
      <c r="C248" s="205"/>
      <c r="D248" s="205"/>
      <c r="E248" s="342"/>
      <c r="F248" s="205">
        <f>SUM(F258,F268)</f>
        <v>1573</v>
      </c>
      <c r="G248" s="205">
        <f>SUM(G258,G268)</f>
        <v>1879</v>
      </c>
      <c r="H248" s="207"/>
      <c r="I248" s="110" t="s">
        <v>10</v>
      </c>
    </row>
    <row r="249" spans="1:9">
      <c r="A249" s="100" t="s">
        <v>7</v>
      </c>
      <c r="B249" s="207">
        <v>6121</v>
      </c>
      <c r="C249" s="205"/>
      <c r="D249" s="205"/>
      <c r="E249" s="342"/>
      <c r="F249" s="205">
        <f t="shared" ref="F249:F255" si="76">SUM(F259,F269)</f>
        <v>819</v>
      </c>
      <c r="G249" s="205">
        <f>SUM(G259,G269)</f>
        <v>959</v>
      </c>
      <c r="H249" s="207"/>
      <c r="I249" s="110" t="s">
        <v>11</v>
      </c>
    </row>
    <row r="250" spans="1:9">
      <c r="A250" s="47" t="s">
        <v>4</v>
      </c>
      <c r="B250" s="207" t="s">
        <v>32</v>
      </c>
      <c r="C250" s="205"/>
      <c r="D250" s="205"/>
      <c r="E250" s="205"/>
      <c r="F250" s="205">
        <f t="shared" si="76"/>
        <v>342</v>
      </c>
      <c r="G250" s="205" t="s">
        <v>32</v>
      </c>
      <c r="H250" s="207"/>
      <c r="I250" s="214" t="s">
        <v>6</v>
      </c>
    </row>
    <row r="251" spans="1:9">
      <c r="A251" s="98" t="s">
        <v>5</v>
      </c>
      <c r="B251" s="207" t="s">
        <v>32</v>
      </c>
      <c r="C251" s="205"/>
      <c r="D251" s="205"/>
      <c r="E251" s="205"/>
      <c r="F251" s="205">
        <f t="shared" si="76"/>
        <v>128</v>
      </c>
      <c r="G251" s="205" t="s">
        <v>32</v>
      </c>
      <c r="H251" s="207"/>
      <c r="I251" s="110" t="s">
        <v>10</v>
      </c>
    </row>
    <row r="252" spans="1:9">
      <c r="A252" s="100" t="s">
        <v>7</v>
      </c>
      <c r="B252" s="207" t="s">
        <v>32</v>
      </c>
      <c r="C252" s="205"/>
      <c r="D252" s="205"/>
      <c r="E252" s="205"/>
      <c r="F252" s="205">
        <f t="shared" si="76"/>
        <v>204</v>
      </c>
      <c r="G252" s="205" t="s">
        <v>32</v>
      </c>
      <c r="H252" s="207"/>
      <c r="I252" s="110" t="s">
        <v>11</v>
      </c>
    </row>
    <row r="253" spans="1:9">
      <c r="A253" s="47" t="s">
        <v>8</v>
      </c>
      <c r="B253" s="207" t="s">
        <v>32</v>
      </c>
      <c r="C253" s="205"/>
      <c r="D253" s="205"/>
      <c r="E253" s="205"/>
      <c r="F253" s="205">
        <f t="shared" si="76"/>
        <v>2060</v>
      </c>
      <c r="G253" s="205" t="s">
        <v>32</v>
      </c>
      <c r="H253" s="207"/>
      <c r="I253" s="214" t="s">
        <v>9</v>
      </c>
    </row>
    <row r="254" spans="1:9">
      <c r="A254" s="98" t="s">
        <v>5</v>
      </c>
      <c r="B254" s="207" t="s">
        <v>32</v>
      </c>
      <c r="C254" s="205"/>
      <c r="D254" s="205"/>
      <c r="E254" s="205"/>
      <c r="F254" s="205">
        <f t="shared" si="76"/>
        <v>1445</v>
      </c>
      <c r="G254" s="205" t="s">
        <v>32</v>
      </c>
      <c r="H254" s="207"/>
      <c r="I254" s="110" t="s">
        <v>10</v>
      </c>
    </row>
    <row r="255" spans="1:9">
      <c r="A255" s="100" t="s">
        <v>7</v>
      </c>
      <c r="B255" s="207" t="s">
        <v>32</v>
      </c>
      <c r="C255" s="205"/>
      <c r="D255" s="205"/>
      <c r="E255" s="205"/>
      <c r="F255" s="205">
        <f t="shared" si="76"/>
        <v>615</v>
      </c>
      <c r="G255" s="205" t="s">
        <v>32</v>
      </c>
      <c r="H255" s="207"/>
      <c r="I255" s="110" t="s">
        <v>11</v>
      </c>
    </row>
    <row r="256" spans="1:9">
      <c r="A256" s="142" t="s">
        <v>24</v>
      </c>
      <c r="B256" s="147"/>
      <c r="C256" s="226"/>
      <c r="D256" s="138"/>
      <c r="E256" s="138"/>
      <c r="F256" s="138"/>
      <c r="G256" s="139"/>
      <c r="H256" s="140"/>
      <c r="I256" s="143" t="s">
        <v>96</v>
      </c>
    </row>
    <row r="257" spans="1:9">
      <c r="A257" s="47" t="s">
        <v>38</v>
      </c>
      <c r="B257" s="342">
        <f>B247*AB177</f>
        <v>6980.960893854749</v>
      </c>
      <c r="C257" s="205"/>
      <c r="D257" s="205"/>
      <c r="E257" s="361"/>
      <c r="F257" s="205">
        <f>SUM(F258:F259)</f>
        <v>1458</v>
      </c>
      <c r="G257" s="205">
        <f>SUM(G258:G259)</f>
        <v>1704</v>
      </c>
      <c r="H257" s="207"/>
      <c r="I257" s="214" t="s">
        <v>0</v>
      </c>
    </row>
    <row r="258" spans="1:9">
      <c r="A258" s="53" t="s">
        <v>5</v>
      </c>
      <c r="B258" s="342">
        <f>B257*AB178</f>
        <v>4114.6216874373304</v>
      </c>
      <c r="C258" s="205"/>
      <c r="D258" s="205"/>
      <c r="E258" s="207"/>
      <c r="F258" s="205">
        <f>F261+F264</f>
        <v>948</v>
      </c>
      <c r="G258" s="205">
        <f>SUM(G261,G264)</f>
        <v>1149</v>
      </c>
      <c r="H258" s="207"/>
      <c r="I258" s="108" t="s">
        <v>10</v>
      </c>
    </row>
    <row r="259" spans="1:9">
      <c r="A259" s="54" t="s">
        <v>7</v>
      </c>
      <c r="B259" s="342">
        <f>B257*AB179</f>
        <v>2866.3392064174191</v>
      </c>
      <c r="C259" s="205"/>
      <c r="D259" s="205"/>
      <c r="E259" s="207"/>
      <c r="F259" s="205">
        <f>F262+F265</f>
        <v>510</v>
      </c>
      <c r="G259" s="205">
        <f>SUM(G262,G265)</f>
        <v>555</v>
      </c>
      <c r="H259" s="207"/>
      <c r="I259" s="108" t="s">
        <v>11</v>
      </c>
    </row>
    <row r="260" spans="1:9">
      <c r="A260" s="47" t="s">
        <v>4</v>
      </c>
      <c r="B260" s="207" t="s">
        <v>32</v>
      </c>
      <c r="C260" s="207"/>
      <c r="D260" s="205"/>
      <c r="E260" s="342"/>
      <c r="F260" s="205">
        <v>328</v>
      </c>
      <c r="G260" s="205">
        <f>SUM(G261:G262)</f>
        <v>1458</v>
      </c>
      <c r="H260" s="207"/>
      <c r="I260" s="214" t="s">
        <v>6</v>
      </c>
    </row>
    <row r="261" spans="1:9">
      <c r="A261" s="53" t="s">
        <v>5</v>
      </c>
      <c r="B261" s="207" t="s">
        <v>32</v>
      </c>
      <c r="C261" s="212"/>
      <c r="D261" s="209"/>
      <c r="E261" s="343"/>
      <c r="F261" s="209">
        <v>120</v>
      </c>
      <c r="G261" s="209">
        <v>925</v>
      </c>
      <c r="H261" s="207"/>
      <c r="I261" s="108" t="s">
        <v>10</v>
      </c>
    </row>
    <row r="262" spans="1:9">
      <c r="A262" s="54" t="s">
        <v>7</v>
      </c>
      <c r="B262" s="207" t="s">
        <v>32</v>
      </c>
      <c r="C262" s="212"/>
      <c r="D262" s="209"/>
      <c r="E262" s="343"/>
      <c r="F262" s="209">
        <v>198</v>
      </c>
      <c r="G262" s="209">
        <v>533</v>
      </c>
      <c r="H262" s="207"/>
      <c r="I262" s="108" t="s">
        <v>11</v>
      </c>
    </row>
    <row r="263" spans="1:9">
      <c r="A263" s="47" t="s">
        <v>8</v>
      </c>
      <c r="B263" s="207" t="s">
        <v>32</v>
      </c>
      <c r="C263" s="212"/>
      <c r="D263" s="205"/>
      <c r="E263" s="342"/>
      <c r="F263" s="205">
        <v>1140</v>
      </c>
      <c r="G263" s="205">
        <f>SUM(G264:G265)</f>
        <v>246</v>
      </c>
      <c r="H263" s="207"/>
      <c r="I263" s="214" t="s">
        <v>9</v>
      </c>
    </row>
    <row r="264" spans="1:9">
      <c r="A264" s="53" t="s">
        <v>5</v>
      </c>
      <c r="B264" s="207" t="s">
        <v>32</v>
      </c>
      <c r="C264" s="212"/>
      <c r="D264" s="209"/>
      <c r="E264" s="343"/>
      <c r="F264" s="209">
        <v>828</v>
      </c>
      <c r="G264" s="209">
        <v>224</v>
      </c>
      <c r="H264" s="207"/>
      <c r="I264" s="108" t="s">
        <v>10</v>
      </c>
    </row>
    <row r="265" spans="1:9">
      <c r="A265" s="54" t="s">
        <v>7</v>
      </c>
      <c r="B265" s="207" t="s">
        <v>32</v>
      </c>
      <c r="C265" s="212"/>
      <c r="D265" s="209"/>
      <c r="E265" s="343"/>
      <c r="F265" s="209">
        <v>312</v>
      </c>
      <c r="G265" s="209">
        <v>22</v>
      </c>
      <c r="H265" s="207"/>
      <c r="I265" s="108" t="s">
        <v>11</v>
      </c>
    </row>
    <row r="266" spans="1:9">
      <c r="A266" s="210" t="s">
        <v>25</v>
      </c>
      <c r="B266" s="147"/>
      <c r="C266" s="226"/>
      <c r="D266" s="225"/>
      <c r="E266" s="225"/>
      <c r="F266" s="225"/>
      <c r="G266" s="225"/>
      <c r="H266" s="140"/>
      <c r="I266" s="224" t="s">
        <v>161</v>
      </c>
    </row>
    <row r="267" spans="1:9">
      <c r="A267" s="47" t="s">
        <v>38</v>
      </c>
      <c r="B267" s="342">
        <f>B247*AB187</f>
        <v>9461.0391061452519</v>
      </c>
      <c r="C267" s="268"/>
      <c r="D267" s="268"/>
      <c r="E267" s="207"/>
      <c r="F267" s="207">
        <f>SUM(F270,F273)</f>
        <v>934</v>
      </c>
      <c r="G267" s="207">
        <f>SUM(G268:G269)</f>
        <v>1134</v>
      </c>
      <c r="H267" s="207"/>
      <c r="I267" s="214" t="s">
        <v>0</v>
      </c>
    </row>
    <row r="268" spans="1:9">
      <c r="A268" s="53" t="s">
        <v>5</v>
      </c>
      <c r="B268" s="342">
        <f>B267*AB188</f>
        <v>6410.990402521129</v>
      </c>
      <c r="C268" s="205"/>
      <c r="D268" s="205"/>
      <c r="E268" s="207"/>
      <c r="F268" s="207">
        <f>F271+F274</f>
        <v>625</v>
      </c>
      <c r="G268" s="207">
        <v>730</v>
      </c>
      <c r="H268" s="207"/>
      <c r="I268" s="108" t="s">
        <v>10</v>
      </c>
    </row>
    <row r="269" spans="1:9">
      <c r="A269" s="54" t="s">
        <v>7</v>
      </c>
      <c r="B269" s="342">
        <f>B267*AB189</f>
        <v>3050.0487036241229</v>
      </c>
      <c r="C269" s="205"/>
      <c r="D269" s="205"/>
      <c r="E269" s="207"/>
      <c r="F269" s="207">
        <f>F272+F275</f>
        <v>309</v>
      </c>
      <c r="G269" s="207">
        <v>404</v>
      </c>
      <c r="H269" s="207"/>
      <c r="I269" s="108" t="s">
        <v>11</v>
      </c>
    </row>
    <row r="270" spans="1:9">
      <c r="A270" s="47" t="s">
        <v>4</v>
      </c>
      <c r="B270" s="207" t="s">
        <v>32</v>
      </c>
      <c r="C270" s="207"/>
      <c r="D270" s="205"/>
      <c r="E270" s="342"/>
      <c r="F270" s="207">
        <f>SUM(F271:F272)</f>
        <v>14</v>
      </c>
      <c r="G270" s="207" t="s">
        <v>32</v>
      </c>
      <c r="H270" s="207"/>
      <c r="I270" s="214" t="s">
        <v>6</v>
      </c>
    </row>
    <row r="271" spans="1:9">
      <c r="A271" s="53" t="s">
        <v>5</v>
      </c>
      <c r="B271" s="207" t="s">
        <v>32</v>
      </c>
      <c r="C271" s="212"/>
      <c r="D271" s="209"/>
      <c r="E271" s="343"/>
      <c r="F271" s="212">
        <v>8</v>
      </c>
      <c r="G271" s="209" t="s">
        <v>32</v>
      </c>
      <c r="H271" s="207"/>
      <c r="I271" s="108" t="s">
        <v>10</v>
      </c>
    </row>
    <row r="272" spans="1:9">
      <c r="A272" s="54" t="s">
        <v>7</v>
      </c>
      <c r="B272" s="207" t="s">
        <v>32</v>
      </c>
      <c r="C272" s="212"/>
      <c r="D272" s="209"/>
      <c r="E272" s="343"/>
      <c r="F272" s="212">
        <v>6</v>
      </c>
      <c r="G272" s="209" t="s">
        <v>32</v>
      </c>
      <c r="H272" s="207"/>
      <c r="I272" s="108" t="s">
        <v>11</v>
      </c>
    </row>
    <row r="273" spans="1:9">
      <c r="A273" s="47" t="s">
        <v>8</v>
      </c>
      <c r="B273" s="207" t="s">
        <v>32</v>
      </c>
      <c r="C273" s="212"/>
      <c r="D273" s="205"/>
      <c r="E273" s="342"/>
      <c r="F273" s="207">
        <f>SUM(F274:F275)</f>
        <v>920</v>
      </c>
      <c r="G273" s="207" t="s">
        <v>32</v>
      </c>
      <c r="H273" s="207"/>
      <c r="I273" s="214" t="s">
        <v>9</v>
      </c>
    </row>
    <row r="274" spans="1:9">
      <c r="A274" s="53" t="s">
        <v>5</v>
      </c>
      <c r="B274" s="207" t="s">
        <v>32</v>
      </c>
      <c r="C274" s="212"/>
      <c r="D274" s="209"/>
      <c r="E274" s="343"/>
      <c r="F274" s="212">
        <v>617</v>
      </c>
      <c r="G274" s="209" t="s">
        <v>491</v>
      </c>
      <c r="H274" s="207"/>
      <c r="I274" s="108" t="s">
        <v>10</v>
      </c>
    </row>
    <row r="275" spans="1:9">
      <c r="A275" s="54" t="s">
        <v>7</v>
      </c>
      <c r="B275" s="207" t="s">
        <v>32</v>
      </c>
      <c r="C275" s="212"/>
      <c r="D275" s="209"/>
      <c r="E275" s="343"/>
      <c r="F275" s="209">
        <v>303</v>
      </c>
      <c r="G275" s="209" t="s">
        <v>32</v>
      </c>
      <c r="H275" s="207"/>
      <c r="I275" s="108" t="s">
        <v>11</v>
      </c>
    </row>
    <row r="276" spans="1:9">
      <c r="A276" s="142" t="s">
        <v>22</v>
      </c>
      <c r="B276" s="147"/>
      <c r="C276" s="137"/>
      <c r="D276" s="137"/>
      <c r="E276" s="344"/>
      <c r="F276" s="137"/>
      <c r="G276" s="137"/>
      <c r="H276" s="140"/>
      <c r="I276" s="141" t="s">
        <v>23</v>
      </c>
    </row>
    <row r="277" spans="1:9">
      <c r="A277" s="47" t="s">
        <v>38</v>
      </c>
      <c r="B277" s="207">
        <v>0</v>
      </c>
      <c r="C277" s="207"/>
      <c r="D277" s="205"/>
      <c r="E277" s="342"/>
      <c r="F277" s="205">
        <v>0</v>
      </c>
      <c r="G277" s="205">
        <v>0</v>
      </c>
      <c r="H277" s="207"/>
      <c r="I277" s="214" t="s">
        <v>0</v>
      </c>
    </row>
    <row r="278" spans="1:9">
      <c r="A278" s="53" t="s">
        <v>5</v>
      </c>
      <c r="B278" s="207">
        <v>0</v>
      </c>
      <c r="C278" s="207"/>
      <c r="D278" s="205"/>
      <c r="E278" s="342"/>
      <c r="F278" s="205">
        <v>0</v>
      </c>
      <c r="G278" s="205">
        <v>0</v>
      </c>
      <c r="H278" s="207"/>
      <c r="I278" s="108" t="s">
        <v>10</v>
      </c>
    </row>
    <row r="279" spans="1:9">
      <c r="A279" s="54" t="s">
        <v>7</v>
      </c>
      <c r="B279" s="207">
        <v>0</v>
      </c>
      <c r="C279" s="207"/>
      <c r="D279" s="205"/>
      <c r="E279" s="342"/>
      <c r="F279" s="205">
        <v>0</v>
      </c>
      <c r="G279" s="205">
        <v>0</v>
      </c>
      <c r="H279" s="207"/>
      <c r="I279" s="108" t="s">
        <v>11</v>
      </c>
    </row>
    <row r="280" spans="1:9">
      <c r="A280" s="47" t="s">
        <v>4</v>
      </c>
      <c r="B280" s="207">
        <v>0</v>
      </c>
      <c r="C280" s="212"/>
      <c r="D280" s="205"/>
      <c r="E280" s="342"/>
      <c r="F280" s="209">
        <v>0</v>
      </c>
      <c r="G280" s="209">
        <v>0</v>
      </c>
      <c r="H280" s="207"/>
      <c r="I280" s="214" t="s">
        <v>6</v>
      </c>
    </row>
    <row r="281" spans="1:9">
      <c r="A281" s="53" t="s">
        <v>5</v>
      </c>
      <c r="B281" s="207">
        <v>0</v>
      </c>
      <c r="C281" s="212"/>
      <c r="D281" s="209"/>
      <c r="E281" s="343"/>
      <c r="F281" s="209">
        <v>0</v>
      </c>
      <c r="G281" s="209">
        <v>0</v>
      </c>
      <c r="H281" s="207"/>
      <c r="I281" s="108" t="s">
        <v>10</v>
      </c>
    </row>
    <row r="282" spans="1:9">
      <c r="A282" s="54" t="s">
        <v>7</v>
      </c>
      <c r="B282" s="207">
        <v>0</v>
      </c>
      <c r="C282" s="212"/>
      <c r="D282" s="209"/>
      <c r="E282" s="343"/>
      <c r="F282" s="209">
        <v>0</v>
      </c>
      <c r="G282" s="209">
        <v>0</v>
      </c>
      <c r="H282" s="207"/>
      <c r="I282" s="108" t="s">
        <v>11</v>
      </c>
    </row>
    <row r="283" spans="1:9">
      <c r="A283" s="47" t="s">
        <v>8</v>
      </c>
      <c r="B283" s="212">
        <v>0</v>
      </c>
      <c r="C283" s="212"/>
      <c r="D283" s="205"/>
      <c r="E283" s="342"/>
      <c r="F283" s="209">
        <v>0</v>
      </c>
      <c r="G283" s="209">
        <v>0</v>
      </c>
      <c r="H283" s="207"/>
      <c r="I283" s="214" t="s">
        <v>9</v>
      </c>
    </row>
    <row r="284" spans="1:9">
      <c r="A284" s="228" t="s">
        <v>5</v>
      </c>
      <c r="B284" s="212">
        <v>0</v>
      </c>
      <c r="C284" s="212"/>
      <c r="D284" s="209"/>
      <c r="E284" s="343"/>
      <c r="F284" s="209">
        <v>0</v>
      </c>
      <c r="G284" s="209">
        <v>0</v>
      </c>
      <c r="H284" s="207"/>
      <c r="I284" s="108" t="s">
        <v>10</v>
      </c>
    </row>
    <row r="285" spans="1:9" ht="15.75" thickBot="1">
      <c r="A285" s="101" t="s">
        <v>7</v>
      </c>
      <c r="B285" s="266">
        <v>0</v>
      </c>
      <c r="C285" s="266"/>
      <c r="D285" s="58"/>
      <c r="E285" s="58"/>
      <c r="F285" s="266">
        <v>0</v>
      </c>
      <c r="G285" s="266">
        <v>0</v>
      </c>
      <c r="H285" s="269"/>
      <c r="I285" s="109" t="s">
        <v>11</v>
      </c>
    </row>
    <row r="286" spans="1:9" ht="18.75" thickTop="1">
      <c r="A286" s="467" t="s">
        <v>490</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43" orientation="portrait" r:id="rId1"/>
  <rowBreaks count="4" manualBreakCount="4">
    <brk id="45" max="8" man="1"/>
    <brk id="85" max="8" man="1"/>
    <brk id="125" max="8" man="1"/>
    <brk id="165" max="8" man="1"/>
  </rowBreaks>
  <ignoredErrors>
    <ignoredError sqref="C57 C67 C47:C49 C167:C169" 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60" zoomScaleNormal="100" workbookViewId="0">
      <selection activeCell="C11" sqref="C11"/>
    </sheetView>
  </sheetViews>
  <sheetFormatPr defaultRowHeight="15"/>
  <cols>
    <col min="1" max="1" width="113.7109375" style="39" customWidth="1"/>
  </cols>
  <sheetData>
    <row r="1" spans="1:2" ht="186.75" customHeight="1">
      <c r="A1" s="229" t="s">
        <v>68</v>
      </c>
    </row>
    <row r="2" spans="1:2" ht="193.5" customHeight="1">
      <c r="A2" s="230" t="s">
        <v>97</v>
      </c>
    </row>
    <row r="3" spans="1:2">
      <c r="B3" s="124"/>
    </row>
    <row r="9" spans="1:2" ht="160.5" customHeight="1"/>
    <row r="10" spans="1:2" ht="171" customHeight="1"/>
    <row r="11" spans="1:2" ht="183.75" customHeight="1">
      <c r="A11" s="299"/>
    </row>
  </sheetData>
  <printOptions horizontalCentered="1" verticalCentered="1"/>
  <pageMargins left="0.196850393700787" right="0.196850393700787" top="0.196850393700787" bottom="0.196850393700787" header="0.511811023622047" footer="0.511811023622047"/>
  <pageSetup paperSize="9" orientation="portrait" r:id="rId1"/>
  <colBreaks count="1" manualBreakCount="1">
    <brk id="3" max="10"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rightToLeft="1" view="pageBreakPreview" topLeftCell="A75" zoomScaleNormal="100" zoomScaleSheetLayoutView="100" workbookViewId="0">
      <selection activeCell="E84" sqref="E84"/>
    </sheetView>
  </sheetViews>
  <sheetFormatPr defaultRowHeight="15"/>
  <cols>
    <col min="1" max="1" width="13.7109375" customWidth="1"/>
    <col min="2" max="7" width="9.7109375" customWidth="1"/>
    <col min="8" max="8" width="12.7109375" customWidth="1"/>
    <col min="9" max="9" width="13.7109375" customWidth="1"/>
    <col min="10" max="10" width="6.42578125" hidden="1" customWidth="1"/>
    <col min="11" max="17" width="0" hidden="1" customWidth="1"/>
  </cols>
  <sheetData>
    <row r="1" spans="1:14" s="218" customFormat="1" ht="18.75">
      <c r="A1" s="200" t="s">
        <v>214</v>
      </c>
      <c r="B1" s="200"/>
      <c r="C1" s="200"/>
      <c r="D1" s="200"/>
      <c r="E1" s="200"/>
      <c r="F1" s="200"/>
      <c r="G1" s="200"/>
      <c r="H1" s="200"/>
      <c r="I1" s="200"/>
      <c r="K1" s="197"/>
      <c r="L1" s="197"/>
      <c r="M1" s="197"/>
    </row>
    <row r="2" spans="1:14" s="219" customFormat="1" ht="18">
      <c r="A2" s="201" t="s">
        <v>213</v>
      </c>
      <c r="B2" s="201"/>
      <c r="C2" s="201"/>
      <c r="D2" s="201"/>
      <c r="E2" s="201"/>
      <c r="F2" s="201"/>
      <c r="G2" s="201"/>
      <c r="H2" s="201"/>
      <c r="I2" s="201"/>
      <c r="M2" s="199"/>
      <c r="N2" s="220"/>
    </row>
    <row r="3" spans="1:14" ht="18.75">
      <c r="A3" s="10" t="s">
        <v>34</v>
      </c>
      <c r="B3" s="9"/>
      <c r="C3" s="4"/>
      <c r="D3" s="4"/>
      <c r="E3" s="8"/>
      <c r="F3" s="5"/>
      <c r="G3" s="5"/>
      <c r="H3" s="5"/>
      <c r="I3" s="11" t="s">
        <v>35</v>
      </c>
    </row>
    <row r="4" spans="1:14" ht="24" customHeight="1">
      <c r="A4" s="496" t="s">
        <v>14</v>
      </c>
      <c r="B4" s="187" t="s">
        <v>44</v>
      </c>
      <c r="C4" s="187" t="s">
        <v>43</v>
      </c>
      <c r="D4" s="187" t="s">
        <v>42</v>
      </c>
      <c r="E4" s="187" t="s">
        <v>41</v>
      </c>
      <c r="F4" s="187" t="s">
        <v>40</v>
      </c>
      <c r="G4" s="187" t="s">
        <v>39</v>
      </c>
      <c r="H4" s="497" t="s">
        <v>275</v>
      </c>
      <c r="I4" s="501" t="s">
        <v>15</v>
      </c>
    </row>
    <row r="5" spans="1:14" ht="24" customHeight="1">
      <c r="A5" s="496"/>
      <c r="B5" s="188" t="s">
        <v>36</v>
      </c>
      <c r="C5" s="188" t="s">
        <v>16</v>
      </c>
      <c r="D5" s="188" t="s">
        <v>37</v>
      </c>
      <c r="E5" s="188" t="s">
        <v>17</v>
      </c>
      <c r="F5" s="188" t="s">
        <v>18</v>
      </c>
      <c r="G5" s="188" t="s">
        <v>19</v>
      </c>
      <c r="H5" s="497"/>
      <c r="I5" s="501"/>
    </row>
    <row r="6" spans="1:14" ht="15.75" hidden="1">
      <c r="A6" s="12" t="s">
        <v>20</v>
      </c>
      <c r="B6" s="94"/>
      <c r="C6" s="146"/>
      <c r="D6" s="146"/>
      <c r="E6" s="146"/>
      <c r="F6" s="146"/>
      <c r="G6" s="146"/>
      <c r="H6" s="94"/>
      <c r="I6" s="23" t="s">
        <v>21</v>
      </c>
    </row>
    <row r="7" spans="1:14" s="215" customFormat="1" hidden="1">
      <c r="A7" s="47" t="s">
        <v>38</v>
      </c>
      <c r="B7" s="49" t="s">
        <v>33</v>
      </c>
      <c r="C7" s="131">
        <f>SUM(C12,C17)</f>
        <v>209</v>
      </c>
      <c r="D7" s="131">
        <f>SUM(D12,D17)</f>
        <v>2547</v>
      </c>
      <c r="E7" s="131">
        <f>SUM(E12,E17)</f>
        <v>304</v>
      </c>
      <c r="F7" s="131">
        <f>SUM(F12,F17)</f>
        <v>344</v>
      </c>
      <c r="G7" s="131">
        <f>SUM(G12,G17)</f>
        <v>618</v>
      </c>
      <c r="H7" s="49">
        <f>SUM(B7:G7)</f>
        <v>4022</v>
      </c>
      <c r="I7" s="214" t="s">
        <v>0</v>
      </c>
    </row>
    <row r="8" spans="1:14" s="215" customFormat="1" hidden="1">
      <c r="A8" s="98" t="s">
        <v>5</v>
      </c>
      <c r="B8" s="49" t="s">
        <v>33</v>
      </c>
      <c r="C8" s="131" t="s">
        <v>32</v>
      </c>
      <c r="D8" s="233">
        <f t="shared" ref="D8:D10" si="0">SUM(D13,D18)</f>
        <v>0</v>
      </c>
      <c r="E8" s="131" t="s">
        <v>47</v>
      </c>
      <c r="F8" s="131">
        <v>35</v>
      </c>
      <c r="G8" s="131" t="s">
        <v>32</v>
      </c>
      <c r="H8" s="49" t="s">
        <v>33</v>
      </c>
      <c r="I8" s="99" t="s">
        <v>10</v>
      </c>
    </row>
    <row r="9" spans="1:14" s="215" customFormat="1" hidden="1">
      <c r="A9" s="100" t="s">
        <v>7</v>
      </c>
      <c r="B9" s="49" t="s">
        <v>33</v>
      </c>
      <c r="C9" s="131" t="s">
        <v>32</v>
      </c>
      <c r="D9" s="233">
        <f t="shared" si="0"/>
        <v>0</v>
      </c>
      <c r="E9" s="131" t="s">
        <v>47</v>
      </c>
      <c r="F9" s="131">
        <v>36</v>
      </c>
      <c r="G9" s="131" t="s">
        <v>32</v>
      </c>
      <c r="H9" s="49" t="s">
        <v>33</v>
      </c>
      <c r="I9" s="99" t="s">
        <v>11</v>
      </c>
    </row>
    <row r="10" spans="1:14" s="215" customFormat="1" hidden="1">
      <c r="A10" s="98" t="s">
        <v>27</v>
      </c>
      <c r="B10" s="49" t="s">
        <v>33</v>
      </c>
      <c r="C10" s="131" t="s">
        <v>32</v>
      </c>
      <c r="D10" s="234">
        <f t="shared" si="0"/>
        <v>2547</v>
      </c>
      <c r="E10" s="131">
        <v>304</v>
      </c>
      <c r="F10" s="131">
        <v>273</v>
      </c>
      <c r="G10" s="131" t="s">
        <v>32</v>
      </c>
      <c r="H10" s="49" t="s">
        <v>32</v>
      </c>
      <c r="I10" s="99" t="s">
        <v>28</v>
      </c>
    </row>
    <row r="11" spans="1:14" s="215" customFormat="1" hidden="1">
      <c r="A11" s="47" t="s">
        <v>29</v>
      </c>
      <c r="B11" s="231"/>
      <c r="C11" s="216"/>
      <c r="D11" s="216"/>
      <c r="E11" s="216"/>
      <c r="F11" s="216"/>
      <c r="G11" s="216"/>
      <c r="H11" s="231"/>
      <c r="I11" s="214" t="s">
        <v>52</v>
      </c>
    </row>
    <row r="12" spans="1:14" s="215" customFormat="1" hidden="1">
      <c r="A12" s="53" t="s">
        <v>38</v>
      </c>
      <c r="B12" s="204">
        <v>125</v>
      </c>
      <c r="C12" s="135" t="s">
        <v>46</v>
      </c>
      <c r="D12" s="216">
        <v>1564</v>
      </c>
      <c r="E12" s="135" t="s">
        <v>46</v>
      </c>
      <c r="F12" s="216">
        <v>66</v>
      </c>
      <c r="G12" s="232">
        <v>511</v>
      </c>
      <c r="H12" s="204">
        <f>SUM(B12:G12)</f>
        <v>2266</v>
      </c>
      <c r="I12" s="52" t="s">
        <v>0</v>
      </c>
    </row>
    <row r="13" spans="1:14" s="215" customFormat="1" hidden="1">
      <c r="A13" s="54" t="s">
        <v>5</v>
      </c>
      <c r="B13" s="204" t="s">
        <v>33</v>
      </c>
      <c r="C13" s="135" t="s">
        <v>46</v>
      </c>
      <c r="D13" s="233">
        <v>0</v>
      </c>
      <c r="E13" s="135" t="s">
        <v>46</v>
      </c>
      <c r="F13" s="216">
        <v>33</v>
      </c>
      <c r="G13" s="216" t="s">
        <v>32</v>
      </c>
      <c r="H13" s="204" t="s">
        <v>33</v>
      </c>
      <c r="I13" s="52" t="s">
        <v>10</v>
      </c>
    </row>
    <row r="14" spans="1:14" s="215" customFormat="1" hidden="1">
      <c r="A14" s="53" t="s">
        <v>7</v>
      </c>
      <c r="B14" s="204" t="s">
        <v>33</v>
      </c>
      <c r="C14" s="135" t="s">
        <v>46</v>
      </c>
      <c r="D14" s="233">
        <v>0</v>
      </c>
      <c r="E14" s="135" t="s">
        <v>46</v>
      </c>
      <c r="F14" s="216">
        <v>33</v>
      </c>
      <c r="G14" s="216" t="s">
        <v>32</v>
      </c>
      <c r="H14" s="204" t="s">
        <v>33</v>
      </c>
      <c r="I14" s="52" t="s">
        <v>11</v>
      </c>
    </row>
    <row r="15" spans="1:14" s="215" customFormat="1" hidden="1">
      <c r="A15" s="53" t="s">
        <v>27</v>
      </c>
      <c r="B15" s="204" t="s">
        <v>32</v>
      </c>
      <c r="C15" s="135" t="s">
        <v>46</v>
      </c>
      <c r="D15" s="216">
        <v>1564</v>
      </c>
      <c r="E15" s="135" t="s">
        <v>46</v>
      </c>
      <c r="F15" s="216" t="s">
        <v>47</v>
      </c>
      <c r="G15" s="216" t="s">
        <v>32</v>
      </c>
      <c r="H15" s="204" t="s">
        <v>32</v>
      </c>
      <c r="I15" s="52" t="s">
        <v>28</v>
      </c>
    </row>
    <row r="16" spans="1:14" s="215" customFormat="1" hidden="1">
      <c r="A16" s="47" t="s">
        <v>30</v>
      </c>
      <c r="B16" s="231"/>
      <c r="C16" s="216"/>
      <c r="D16" s="216"/>
      <c r="E16" s="216"/>
      <c r="F16" s="216"/>
      <c r="G16" s="216"/>
      <c r="H16" s="231"/>
      <c r="I16" s="214" t="s">
        <v>31</v>
      </c>
    </row>
    <row r="17" spans="1:9" s="215" customFormat="1" hidden="1">
      <c r="A17" s="53" t="s">
        <v>38</v>
      </c>
      <c r="B17" s="204" t="s">
        <v>33</v>
      </c>
      <c r="C17" s="216">
        <v>209</v>
      </c>
      <c r="D17" s="216">
        <v>983</v>
      </c>
      <c r="E17" s="216">
        <v>304</v>
      </c>
      <c r="F17" s="216">
        <v>278</v>
      </c>
      <c r="G17" s="232">
        <v>107</v>
      </c>
      <c r="H17" s="204" t="s">
        <v>33</v>
      </c>
      <c r="I17" s="52" t="s">
        <v>0</v>
      </c>
    </row>
    <row r="18" spans="1:9" s="215" customFormat="1" hidden="1">
      <c r="A18" s="54" t="s">
        <v>5</v>
      </c>
      <c r="B18" s="204" t="s">
        <v>33</v>
      </c>
      <c r="C18" s="216" t="s">
        <v>32</v>
      </c>
      <c r="D18" s="233">
        <v>0</v>
      </c>
      <c r="E18" s="216" t="s">
        <v>47</v>
      </c>
      <c r="F18" s="216">
        <v>2</v>
      </c>
      <c r="G18" s="216">
        <v>1</v>
      </c>
      <c r="H18" s="204" t="s">
        <v>33</v>
      </c>
      <c r="I18" s="52" t="s">
        <v>10</v>
      </c>
    </row>
    <row r="19" spans="1:9" s="215" customFormat="1" hidden="1">
      <c r="A19" s="53" t="s">
        <v>7</v>
      </c>
      <c r="B19" s="204" t="s">
        <v>33</v>
      </c>
      <c r="C19" s="216" t="s">
        <v>32</v>
      </c>
      <c r="D19" s="233">
        <v>0</v>
      </c>
      <c r="E19" s="216" t="s">
        <v>47</v>
      </c>
      <c r="F19" s="216">
        <v>3</v>
      </c>
      <c r="G19" s="216">
        <v>3</v>
      </c>
      <c r="H19" s="204" t="s">
        <v>33</v>
      </c>
      <c r="I19" s="52" t="s">
        <v>11</v>
      </c>
    </row>
    <row r="20" spans="1:9" s="215" customFormat="1" hidden="1">
      <c r="A20" s="54" t="s">
        <v>27</v>
      </c>
      <c r="B20" s="56" t="s">
        <v>33</v>
      </c>
      <c r="C20" s="135" t="s">
        <v>32</v>
      </c>
      <c r="D20" s="135">
        <v>983</v>
      </c>
      <c r="E20" s="135">
        <v>304</v>
      </c>
      <c r="F20" s="135">
        <v>273</v>
      </c>
      <c r="G20" s="135">
        <v>103</v>
      </c>
      <c r="H20" s="56" t="s">
        <v>33</v>
      </c>
      <c r="I20" s="52" t="s">
        <v>28</v>
      </c>
    </row>
    <row r="21" spans="1:9" ht="15.75">
      <c r="A21" s="12" t="s">
        <v>235</v>
      </c>
      <c r="B21" s="94"/>
      <c r="C21" s="146"/>
      <c r="D21" s="146"/>
      <c r="E21" s="146"/>
      <c r="F21" s="146"/>
      <c r="G21" s="146"/>
      <c r="H21" s="94"/>
      <c r="I21" s="23" t="s">
        <v>234</v>
      </c>
    </row>
    <row r="22" spans="1:9" s="215" customFormat="1">
      <c r="A22" s="47" t="s">
        <v>38</v>
      </c>
      <c r="B22" s="49">
        <f>SUM(B27,B32)</f>
        <v>135</v>
      </c>
      <c r="C22" s="233">
        <f>SUM(C27,C32)</f>
        <v>211</v>
      </c>
      <c r="D22" s="233">
        <f>SUM(D27,D32)</f>
        <v>2683</v>
      </c>
      <c r="E22" s="233">
        <f t="shared" ref="E22:G22" si="1">SUM(E27,E32)</f>
        <v>337</v>
      </c>
      <c r="F22" s="233">
        <f t="shared" si="1"/>
        <v>383</v>
      </c>
      <c r="G22" s="233">
        <f t="shared" si="1"/>
        <v>624</v>
      </c>
      <c r="H22" s="49">
        <f>SUM(B22:G22)</f>
        <v>4373</v>
      </c>
      <c r="I22" s="214" t="s">
        <v>0</v>
      </c>
    </row>
    <row r="23" spans="1:9" s="215" customFormat="1">
      <c r="A23" s="98" t="s">
        <v>5</v>
      </c>
      <c r="B23" s="49" t="s">
        <v>33</v>
      </c>
      <c r="C23" s="131" t="s">
        <v>32</v>
      </c>
      <c r="D23" s="233">
        <f t="shared" ref="D23:D25" si="2">SUM(D28,D33)</f>
        <v>0</v>
      </c>
      <c r="E23" s="233">
        <v>0</v>
      </c>
      <c r="F23" s="233">
        <f>SUM(F28,F33)</f>
        <v>32</v>
      </c>
      <c r="G23" s="233">
        <f>SUM(G28,G33)</f>
        <v>1</v>
      </c>
      <c r="H23" s="49" t="s">
        <v>33</v>
      </c>
      <c r="I23" s="99" t="s">
        <v>10</v>
      </c>
    </row>
    <row r="24" spans="1:9" s="215" customFormat="1">
      <c r="A24" s="100" t="s">
        <v>7</v>
      </c>
      <c r="B24" s="49" t="s">
        <v>33</v>
      </c>
      <c r="C24" s="131" t="s">
        <v>32</v>
      </c>
      <c r="D24" s="233">
        <f t="shared" si="2"/>
        <v>0</v>
      </c>
      <c r="E24" s="233">
        <v>0</v>
      </c>
      <c r="F24" s="233">
        <f t="shared" ref="F24:G25" si="3">SUM(F29,F34)</f>
        <v>38</v>
      </c>
      <c r="G24" s="233">
        <f t="shared" si="3"/>
        <v>3</v>
      </c>
      <c r="H24" s="49" t="s">
        <v>33</v>
      </c>
      <c r="I24" s="99" t="s">
        <v>11</v>
      </c>
    </row>
    <row r="25" spans="1:9" s="215" customFormat="1">
      <c r="A25" s="98" t="s">
        <v>27</v>
      </c>
      <c r="B25" s="49" t="s">
        <v>33</v>
      </c>
      <c r="C25" s="131" t="s">
        <v>32</v>
      </c>
      <c r="D25" s="233">
        <f t="shared" si="2"/>
        <v>2683</v>
      </c>
      <c r="E25" s="233">
        <v>337</v>
      </c>
      <c r="F25" s="233">
        <f t="shared" si="3"/>
        <v>313</v>
      </c>
      <c r="G25" s="233">
        <f t="shared" si="3"/>
        <v>620</v>
      </c>
      <c r="H25" s="49" t="s">
        <v>32</v>
      </c>
      <c r="I25" s="99" t="s">
        <v>28</v>
      </c>
    </row>
    <row r="26" spans="1:9" s="215" customFormat="1">
      <c r="A26" s="47" t="s">
        <v>29</v>
      </c>
      <c r="B26" s="231"/>
      <c r="C26" s="216"/>
      <c r="D26" s="295"/>
      <c r="E26" s="295"/>
      <c r="F26" s="295"/>
      <c r="G26" s="295"/>
      <c r="H26" s="231"/>
      <c r="I26" s="214" t="s">
        <v>52</v>
      </c>
    </row>
    <row r="27" spans="1:9" s="215" customFormat="1">
      <c r="A27" s="53" t="s">
        <v>38</v>
      </c>
      <c r="B27" s="204">
        <v>124</v>
      </c>
      <c r="C27" s="135" t="s">
        <v>46</v>
      </c>
      <c r="D27" s="295">
        <f>SUM(D28:D30)</f>
        <v>1697</v>
      </c>
      <c r="E27" s="135" t="s">
        <v>46</v>
      </c>
      <c r="F27" s="295">
        <f>SUM(F28:F30)</f>
        <v>66</v>
      </c>
      <c r="G27" s="295">
        <f>SUM(G28:G30)</f>
        <v>516</v>
      </c>
      <c r="H27" s="204">
        <f>SUM(B27:G27)</f>
        <v>2403</v>
      </c>
      <c r="I27" s="52" t="s">
        <v>0</v>
      </c>
    </row>
    <row r="28" spans="1:9" s="215" customFormat="1">
      <c r="A28" s="54" t="s">
        <v>5</v>
      </c>
      <c r="B28" s="204" t="s">
        <v>33</v>
      </c>
      <c r="C28" s="135" t="s">
        <v>46</v>
      </c>
      <c r="D28" s="233">
        <v>0</v>
      </c>
      <c r="E28" s="135" t="s">
        <v>46</v>
      </c>
      <c r="F28" s="295">
        <v>31</v>
      </c>
      <c r="G28" s="295">
        <v>0</v>
      </c>
      <c r="H28" s="204" t="s">
        <v>33</v>
      </c>
      <c r="I28" s="52" t="s">
        <v>10</v>
      </c>
    </row>
    <row r="29" spans="1:9" s="215" customFormat="1">
      <c r="A29" s="53" t="s">
        <v>7</v>
      </c>
      <c r="B29" s="204" t="s">
        <v>33</v>
      </c>
      <c r="C29" s="135" t="s">
        <v>46</v>
      </c>
      <c r="D29" s="233">
        <v>0</v>
      </c>
      <c r="E29" s="135" t="s">
        <v>46</v>
      </c>
      <c r="F29" s="295">
        <v>35</v>
      </c>
      <c r="G29" s="295">
        <v>0</v>
      </c>
      <c r="H29" s="204" t="s">
        <v>33</v>
      </c>
      <c r="I29" s="52" t="s">
        <v>11</v>
      </c>
    </row>
    <row r="30" spans="1:9" s="215" customFormat="1">
      <c r="A30" s="53" t="s">
        <v>27</v>
      </c>
      <c r="B30" s="204" t="s">
        <v>33</v>
      </c>
      <c r="C30" s="135" t="s">
        <v>46</v>
      </c>
      <c r="D30" s="295">
        <v>1697</v>
      </c>
      <c r="E30" s="135" t="s">
        <v>46</v>
      </c>
      <c r="F30" s="295">
        <v>0</v>
      </c>
      <c r="G30" s="295">
        <v>516</v>
      </c>
      <c r="H30" s="204" t="s">
        <v>32</v>
      </c>
      <c r="I30" s="52" t="s">
        <v>28</v>
      </c>
    </row>
    <row r="31" spans="1:9" s="215" customFormat="1">
      <c r="A31" s="47" t="s">
        <v>30</v>
      </c>
      <c r="B31" s="231"/>
      <c r="C31" s="216"/>
      <c r="D31" s="295"/>
      <c r="E31" s="295"/>
      <c r="F31" s="295"/>
      <c r="G31" s="295"/>
      <c r="H31" s="231"/>
      <c r="I31" s="214" t="s">
        <v>31</v>
      </c>
    </row>
    <row r="32" spans="1:9" s="215" customFormat="1">
      <c r="A32" s="53" t="s">
        <v>38</v>
      </c>
      <c r="B32" s="204">
        <v>11</v>
      </c>
      <c r="C32" s="216">
        <v>211</v>
      </c>
      <c r="D32" s="295">
        <v>986</v>
      </c>
      <c r="E32" s="295">
        <v>337</v>
      </c>
      <c r="F32" s="295">
        <f>SUM(F33:F35)</f>
        <v>317</v>
      </c>
      <c r="G32" s="295">
        <f>SUM(G33:G35)</f>
        <v>108</v>
      </c>
      <c r="H32" s="204">
        <f>SUM(B32:G32)</f>
        <v>1970</v>
      </c>
      <c r="I32" s="52" t="s">
        <v>0</v>
      </c>
    </row>
    <row r="33" spans="1:16" s="215" customFormat="1">
      <c r="A33" s="54" t="s">
        <v>5</v>
      </c>
      <c r="B33" s="204" t="s">
        <v>33</v>
      </c>
      <c r="C33" s="216" t="s">
        <v>32</v>
      </c>
      <c r="D33" s="233">
        <v>0</v>
      </c>
      <c r="E33" s="295">
        <v>0</v>
      </c>
      <c r="F33" s="295">
        <v>1</v>
      </c>
      <c r="G33" s="295">
        <v>1</v>
      </c>
      <c r="H33" s="204" t="s">
        <v>33</v>
      </c>
      <c r="I33" s="52" t="s">
        <v>10</v>
      </c>
    </row>
    <row r="34" spans="1:16" s="215" customFormat="1">
      <c r="A34" s="53" t="s">
        <v>7</v>
      </c>
      <c r="B34" s="204" t="s">
        <v>33</v>
      </c>
      <c r="C34" s="216" t="s">
        <v>32</v>
      </c>
      <c r="D34" s="233">
        <v>0</v>
      </c>
      <c r="E34" s="295">
        <v>0</v>
      </c>
      <c r="F34" s="295">
        <v>3</v>
      </c>
      <c r="G34" s="295">
        <v>3</v>
      </c>
      <c r="H34" s="204" t="s">
        <v>33</v>
      </c>
      <c r="I34" s="52" t="s">
        <v>11</v>
      </c>
    </row>
    <row r="35" spans="1:16" s="215" customFormat="1">
      <c r="A35" s="54" t="s">
        <v>27</v>
      </c>
      <c r="B35" s="56" t="s">
        <v>33</v>
      </c>
      <c r="C35" s="135" t="s">
        <v>32</v>
      </c>
      <c r="D35" s="296">
        <v>986</v>
      </c>
      <c r="E35" s="296">
        <v>337</v>
      </c>
      <c r="F35" s="296">
        <v>313</v>
      </c>
      <c r="G35" s="296">
        <v>104</v>
      </c>
      <c r="H35" s="56" t="s">
        <v>33</v>
      </c>
      <c r="I35" s="52" t="s">
        <v>28</v>
      </c>
    </row>
    <row r="36" spans="1:16" s="215" customFormat="1" ht="15.75">
      <c r="A36" s="12" t="s">
        <v>339</v>
      </c>
      <c r="B36" s="94"/>
      <c r="C36" s="146"/>
      <c r="D36" s="146"/>
      <c r="E36" s="146"/>
      <c r="F36" s="146"/>
      <c r="G36" s="146"/>
      <c r="H36" s="94"/>
      <c r="I36" s="23" t="s">
        <v>340</v>
      </c>
    </row>
    <row r="37" spans="1:16" s="215" customFormat="1">
      <c r="A37" s="47" t="s">
        <v>38</v>
      </c>
      <c r="B37" s="49">
        <f>SUM(B42,B47)</f>
        <v>137</v>
      </c>
      <c r="C37" s="233">
        <f>SUM(C42,C47)</f>
        <v>244</v>
      </c>
      <c r="D37" s="233">
        <f>SUM(D42,D47)</f>
        <v>2965</v>
      </c>
      <c r="E37" s="233">
        <f t="shared" ref="E37:G37" si="4">SUM(E42,E47)</f>
        <v>538</v>
      </c>
      <c r="F37" s="233">
        <f t="shared" si="4"/>
        <v>405</v>
      </c>
      <c r="G37" s="233">
        <f t="shared" si="4"/>
        <v>665</v>
      </c>
      <c r="H37" s="49">
        <f>SUM(B37:G37)</f>
        <v>4954</v>
      </c>
      <c r="I37" s="214" t="s">
        <v>0</v>
      </c>
      <c r="J37" s="221"/>
      <c r="K37" s="221">
        <f>((B52-B37)/B37)*100</f>
        <v>-2.1897810218978102</v>
      </c>
      <c r="L37" s="221">
        <f t="shared" ref="L37:P37" si="5">((C52-C37)/C37)*100</f>
        <v>0.81967213114754101</v>
      </c>
      <c r="M37" s="221">
        <f t="shared" si="5"/>
        <v>10.354131534569982</v>
      </c>
      <c r="N37" s="221">
        <f t="shared" si="5"/>
        <v>0.92936802973977695</v>
      </c>
      <c r="O37" s="221">
        <f t="shared" si="5"/>
        <v>9.8765432098765427</v>
      </c>
      <c r="P37" s="221">
        <f t="shared" si="5"/>
        <v>4.0601503759398501</v>
      </c>
    </row>
    <row r="38" spans="1:16" s="215" customFormat="1">
      <c r="A38" s="98" t="s">
        <v>5</v>
      </c>
      <c r="B38" s="49" t="s">
        <v>33</v>
      </c>
      <c r="C38" s="131" t="s">
        <v>32</v>
      </c>
      <c r="D38" s="233">
        <f t="shared" ref="D38:E40" si="6">SUM(D43,D48)</f>
        <v>0</v>
      </c>
      <c r="E38" s="233">
        <f t="shared" si="6"/>
        <v>0</v>
      </c>
      <c r="F38" s="233">
        <v>34</v>
      </c>
      <c r="G38" s="233">
        <f t="shared" ref="G38:G40" si="7">SUM(G43,G48)</f>
        <v>1</v>
      </c>
      <c r="H38" s="49"/>
      <c r="I38" s="99" t="s">
        <v>10</v>
      </c>
    </row>
    <row r="39" spans="1:16" s="215" customFormat="1">
      <c r="A39" s="100" t="s">
        <v>7</v>
      </c>
      <c r="B39" s="49" t="s">
        <v>33</v>
      </c>
      <c r="C39" s="131" t="s">
        <v>32</v>
      </c>
      <c r="D39" s="233">
        <f t="shared" si="6"/>
        <v>0</v>
      </c>
      <c r="E39" s="233">
        <f t="shared" si="6"/>
        <v>0</v>
      </c>
      <c r="F39" s="233">
        <v>40</v>
      </c>
      <c r="G39" s="233">
        <f t="shared" si="7"/>
        <v>3</v>
      </c>
      <c r="H39" s="49"/>
      <c r="I39" s="99" t="s">
        <v>11</v>
      </c>
    </row>
    <row r="40" spans="1:16" s="215" customFormat="1">
      <c r="A40" s="98" t="s">
        <v>27</v>
      </c>
      <c r="B40" s="49" t="s">
        <v>33</v>
      </c>
      <c r="C40" s="131" t="s">
        <v>32</v>
      </c>
      <c r="D40" s="233">
        <f>SUM(D45,D50)</f>
        <v>2965</v>
      </c>
      <c r="E40" s="233">
        <f t="shared" si="6"/>
        <v>538</v>
      </c>
      <c r="F40" s="233">
        <v>331</v>
      </c>
      <c r="G40" s="233">
        <f t="shared" si="7"/>
        <v>661</v>
      </c>
      <c r="H40" s="49"/>
      <c r="I40" s="99" t="s">
        <v>28</v>
      </c>
    </row>
    <row r="41" spans="1:16" s="215" customFormat="1">
      <c r="A41" s="47" t="s">
        <v>29</v>
      </c>
      <c r="B41" s="231"/>
      <c r="C41" s="216" t="s">
        <v>32</v>
      </c>
      <c r="D41" s="295"/>
      <c r="E41" s="233"/>
      <c r="F41" s="295"/>
      <c r="G41" s="295"/>
      <c r="H41" s="231"/>
      <c r="I41" s="214" t="s">
        <v>52</v>
      </c>
    </row>
    <row r="42" spans="1:16" s="215" customFormat="1">
      <c r="A42" s="53" t="s">
        <v>38</v>
      </c>
      <c r="B42" s="204">
        <v>126</v>
      </c>
      <c r="C42" s="135" t="s">
        <v>46</v>
      </c>
      <c r="D42" s="295">
        <f>SUM(D43:D45)</f>
        <v>1884</v>
      </c>
      <c r="E42" s="296">
        <v>86</v>
      </c>
      <c r="F42" s="295">
        <v>69</v>
      </c>
      <c r="G42" s="298">
        <v>553</v>
      </c>
      <c r="H42" s="204">
        <f>SUM(B42:G42)</f>
        <v>2718</v>
      </c>
      <c r="I42" s="52" t="s">
        <v>0</v>
      </c>
    </row>
    <row r="43" spans="1:16" s="215" customFormat="1">
      <c r="A43" s="54" t="s">
        <v>5</v>
      </c>
      <c r="B43" s="204" t="s">
        <v>33</v>
      </c>
      <c r="C43" s="135" t="s">
        <v>46</v>
      </c>
      <c r="D43" s="233">
        <v>0</v>
      </c>
      <c r="E43" s="296">
        <v>0</v>
      </c>
      <c r="F43" s="295">
        <v>32</v>
      </c>
      <c r="G43" s="295">
        <v>0</v>
      </c>
      <c r="H43" s="204"/>
      <c r="I43" s="52" t="s">
        <v>10</v>
      </c>
    </row>
    <row r="44" spans="1:16" s="215" customFormat="1">
      <c r="A44" s="53" t="s">
        <v>7</v>
      </c>
      <c r="B44" s="204" t="s">
        <v>33</v>
      </c>
      <c r="C44" s="135" t="s">
        <v>46</v>
      </c>
      <c r="D44" s="233">
        <v>0</v>
      </c>
      <c r="E44" s="296">
        <v>0</v>
      </c>
      <c r="F44" s="295">
        <v>37</v>
      </c>
      <c r="G44" s="295">
        <v>0</v>
      </c>
      <c r="H44" s="204"/>
      <c r="I44" s="52" t="s">
        <v>11</v>
      </c>
    </row>
    <row r="45" spans="1:16" s="215" customFormat="1">
      <c r="A45" s="53" t="s">
        <v>27</v>
      </c>
      <c r="B45" s="204" t="s">
        <v>33</v>
      </c>
      <c r="C45" s="135" t="s">
        <v>46</v>
      </c>
      <c r="D45" s="295">
        <v>1884</v>
      </c>
      <c r="E45" s="296">
        <v>86</v>
      </c>
      <c r="F45" s="295">
        <v>0</v>
      </c>
      <c r="G45" s="295">
        <v>553</v>
      </c>
      <c r="H45" s="204"/>
      <c r="I45" s="52" t="s">
        <v>28</v>
      </c>
    </row>
    <row r="46" spans="1:16" s="215" customFormat="1">
      <c r="A46" s="47" t="s">
        <v>30</v>
      </c>
      <c r="B46" s="231"/>
      <c r="C46" s="216"/>
      <c r="D46" s="295"/>
      <c r="E46" s="295"/>
      <c r="F46" s="295"/>
      <c r="G46" s="295"/>
      <c r="H46" s="231"/>
      <c r="I46" s="214" t="s">
        <v>31</v>
      </c>
    </row>
    <row r="47" spans="1:16" s="215" customFormat="1">
      <c r="A47" s="53" t="s">
        <v>38</v>
      </c>
      <c r="B47" s="204">
        <v>11</v>
      </c>
      <c r="C47" s="216">
        <v>244</v>
      </c>
      <c r="D47" s="295">
        <f>SUM(D48:D50)</f>
        <v>1081</v>
      </c>
      <c r="E47" s="295">
        <v>452</v>
      </c>
      <c r="F47" s="295">
        <v>336</v>
      </c>
      <c r="G47" s="295">
        <f>SUM(G48:G50)</f>
        <v>112</v>
      </c>
      <c r="H47" s="204">
        <f>SUM(B47:G47)</f>
        <v>2236</v>
      </c>
      <c r="I47" s="52" t="s">
        <v>0</v>
      </c>
    </row>
    <row r="48" spans="1:16" s="215" customFormat="1">
      <c r="A48" s="54" t="s">
        <v>5</v>
      </c>
      <c r="B48" s="204" t="s">
        <v>33</v>
      </c>
      <c r="C48" s="216" t="s">
        <v>32</v>
      </c>
      <c r="D48" s="233">
        <v>0</v>
      </c>
      <c r="E48" s="295">
        <v>0</v>
      </c>
      <c r="F48" s="295">
        <v>2</v>
      </c>
      <c r="G48" s="295">
        <v>1</v>
      </c>
      <c r="H48" s="204"/>
      <c r="I48" s="52" t="s">
        <v>10</v>
      </c>
    </row>
    <row r="49" spans="1:9" s="215" customFormat="1">
      <c r="A49" s="53" t="s">
        <v>7</v>
      </c>
      <c r="B49" s="204" t="s">
        <v>33</v>
      </c>
      <c r="C49" s="216" t="s">
        <v>32</v>
      </c>
      <c r="D49" s="233">
        <v>0</v>
      </c>
      <c r="E49" s="295">
        <v>0</v>
      </c>
      <c r="F49" s="295">
        <v>3</v>
      </c>
      <c r="G49" s="295">
        <v>3</v>
      </c>
      <c r="H49" s="204"/>
      <c r="I49" s="52" t="s">
        <v>11</v>
      </c>
    </row>
    <row r="50" spans="1:9" s="215" customFormat="1">
      <c r="A50" s="54" t="s">
        <v>27</v>
      </c>
      <c r="B50" s="56" t="s">
        <v>33</v>
      </c>
      <c r="C50" s="135" t="s">
        <v>32</v>
      </c>
      <c r="D50" s="296">
        <v>1081</v>
      </c>
      <c r="E50" s="296">
        <v>452</v>
      </c>
      <c r="F50" s="296">
        <v>331</v>
      </c>
      <c r="G50" s="296">
        <v>108</v>
      </c>
      <c r="H50" s="56"/>
      <c r="I50" s="52" t="s">
        <v>28</v>
      </c>
    </row>
    <row r="51" spans="1:9" s="215" customFormat="1" ht="15.75">
      <c r="A51" s="12" t="s">
        <v>346</v>
      </c>
      <c r="B51" s="94"/>
      <c r="C51" s="146"/>
      <c r="D51" s="146"/>
      <c r="E51" s="146"/>
      <c r="F51" s="146"/>
      <c r="G51" s="146"/>
      <c r="H51" s="94"/>
      <c r="I51" s="23" t="s">
        <v>347</v>
      </c>
    </row>
    <row r="52" spans="1:9" s="215" customFormat="1">
      <c r="A52" s="47" t="s">
        <v>38</v>
      </c>
      <c r="B52" s="49">
        <f>SUM(B57,B62)</f>
        <v>134</v>
      </c>
      <c r="C52" s="49">
        <f>SUM(C57,C62)</f>
        <v>246</v>
      </c>
      <c r="D52" s="233">
        <f>SUM(D57,D62)</f>
        <v>3272</v>
      </c>
      <c r="E52" s="233">
        <f>SUM(E57,E62)</f>
        <v>543</v>
      </c>
      <c r="F52" s="233">
        <f>SUM(F57+F62)</f>
        <v>445</v>
      </c>
      <c r="G52" s="233">
        <f>SUM(G57,G62)</f>
        <v>692</v>
      </c>
      <c r="H52" s="49">
        <f>SUM(B52:G52)</f>
        <v>5332</v>
      </c>
      <c r="I52" s="214" t="s">
        <v>0</v>
      </c>
    </row>
    <row r="53" spans="1:9" s="215" customFormat="1">
      <c r="A53" s="98" t="s">
        <v>5</v>
      </c>
      <c r="B53" s="49" t="s">
        <v>32</v>
      </c>
      <c r="C53" s="49" t="s">
        <v>32</v>
      </c>
      <c r="D53" s="233">
        <f t="shared" ref="D53:E55" si="8">SUM(D58,D63)</f>
        <v>0</v>
      </c>
      <c r="E53" s="233">
        <f t="shared" si="8"/>
        <v>0</v>
      </c>
      <c r="F53" s="233">
        <v>35</v>
      </c>
      <c r="G53" s="233">
        <f>SUM(G58,G63)</f>
        <v>1</v>
      </c>
      <c r="H53" s="49"/>
      <c r="I53" s="99" t="s">
        <v>10</v>
      </c>
    </row>
    <row r="54" spans="1:9" s="215" customFormat="1">
      <c r="A54" s="100" t="s">
        <v>7</v>
      </c>
      <c r="B54" s="49" t="s">
        <v>32</v>
      </c>
      <c r="C54" s="49" t="s">
        <v>32</v>
      </c>
      <c r="D54" s="233">
        <f t="shared" si="8"/>
        <v>0</v>
      </c>
      <c r="E54" s="233">
        <f t="shared" si="8"/>
        <v>0</v>
      </c>
      <c r="F54" s="233">
        <v>44</v>
      </c>
      <c r="G54" s="233">
        <f t="shared" ref="G54:G55" si="9">SUM(G59,G64)</f>
        <v>3</v>
      </c>
      <c r="H54" s="49"/>
      <c r="I54" s="99" t="s">
        <v>11</v>
      </c>
    </row>
    <row r="55" spans="1:9" s="215" customFormat="1">
      <c r="A55" s="98" t="s">
        <v>27</v>
      </c>
      <c r="B55" s="49" t="s">
        <v>32</v>
      </c>
      <c r="C55" s="49" t="s">
        <v>32</v>
      </c>
      <c r="D55" s="233">
        <f t="shared" si="8"/>
        <v>3272</v>
      </c>
      <c r="E55" s="233">
        <f t="shared" si="8"/>
        <v>543</v>
      </c>
      <c r="F55" s="233">
        <v>366</v>
      </c>
      <c r="G55" s="233">
        <f t="shared" si="9"/>
        <v>688</v>
      </c>
      <c r="H55" s="49"/>
      <c r="I55" s="99" t="s">
        <v>28</v>
      </c>
    </row>
    <row r="56" spans="1:9" s="215" customFormat="1">
      <c r="A56" s="47" t="s">
        <v>29</v>
      </c>
      <c r="B56" s="231"/>
      <c r="C56" s="216"/>
      <c r="D56" s="295"/>
      <c r="E56" s="295"/>
      <c r="F56" s="295"/>
      <c r="G56" s="295"/>
      <c r="H56" s="231"/>
      <c r="I56" s="214" t="s">
        <v>52</v>
      </c>
    </row>
    <row r="57" spans="1:9" s="215" customFormat="1">
      <c r="A57" s="53" t="s">
        <v>38</v>
      </c>
      <c r="B57" s="204">
        <v>124</v>
      </c>
      <c r="C57" s="135" t="s">
        <v>46</v>
      </c>
      <c r="D57" s="295">
        <f>SUM(D58:D60)</f>
        <v>2013</v>
      </c>
      <c r="E57" s="295">
        <f>SUM(E58:E60)</f>
        <v>79</v>
      </c>
      <c r="F57" s="295">
        <f>SUM(F58:F60)</f>
        <v>73</v>
      </c>
      <c r="G57" s="298">
        <f>SUM(G58:G60)</f>
        <v>578</v>
      </c>
      <c r="H57" s="204">
        <f>SUM(B57:G57)</f>
        <v>2867</v>
      </c>
      <c r="I57" s="52" t="s">
        <v>0</v>
      </c>
    </row>
    <row r="58" spans="1:9" s="215" customFormat="1">
      <c r="A58" s="54" t="s">
        <v>5</v>
      </c>
      <c r="B58" s="204" t="s">
        <v>32</v>
      </c>
      <c r="C58" s="135" t="s">
        <v>46</v>
      </c>
      <c r="D58" s="233">
        <v>0</v>
      </c>
      <c r="E58" s="296">
        <v>0</v>
      </c>
      <c r="F58" s="295">
        <v>33</v>
      </c>
      <c r="G58" s="295">
        <v>0</v>
      </c>
      <c r="H58" s="204"/>
      <c r="I58" s="52" t="s">
        <v>10</v>
      </c>
    </row>
    <row r="59" spans="1:9" s="215" customFormat="1">
      <c r="A59" s="53" t="s">
        <v>7</v>
      </c>
      <c r="B59" s="204" t="s">
        <v>32</v>
      </c>
      <c r="C59" s="135" t="s">
        <v>46</v>
      </c>
      <c r="D59" s="233">
        <v>0</v>
      </c>
      <c r="E59" s="296">
        <v>0</v>
      </c>
      <c r="F59" s="295">
        <v>40</v>
      </c>
      <c r="G59" s="295">
        <v>0</v>
      </c>
      <c r="H59" s="204"/>
      <c r="I59" s="52" t="s">
        <v>11</v>
      </c>
    </row>
    <row r="60" spans="1:9" s="215" customFormat="1">
      <c r="A60" s="53" t="s">
        <v>27</v>
      </c>
      <c r="B60" s="204" t="s">
        <v>32</v>
      </c>
      <c r="C60" s="135" t="s">
        <v>46</v>
      </c>
      <c r="D60" s="295">
        <v>2013</v>
      </c>
      <c r="E60" s="296">
        <v>79</v>
      </c>
      <c r="F60" s="295">
        <v>0</v>
      </c>
      <c r="G60" s="295">
        <v>578</v>
      </c>
      <c r="H60" s="204"/>
      <c r="I60" s="52" t="s">
        <v>28</v>
      </c>
    </row>
    <row r="61" spans="1:9" s="215" customFormat="1">
      <c r="A61" s="47" t="s">
        <v>30</v>
      </c>
      <c r="B61" s="231"/>
      <c r="C61" s="216"/>
      <c r="D61" s="295"/>
      <c r="E61" s="295"/>
      <c r="F61" s="295"/>
      <c r="G61" s="295"/>
      <c r="H61" s="231"/>
      <c r="I61" s="214" t="s">
        <v>31</v>
      </c>
    </row>
    <row r="62" spans="1:9" s="215" customFormat="1">
      <c r="A62" s="53" t="s">
        <v>38</v>
      </c>
      <c r="B62" s="204">
        <v>10</v>
      </c>
      <c r="C62" s="216">
        <v>246</v>
      </c>
      <c r="D62" s="295">
        <f>SUM(D63:D65)</f>
        <v>1259</v>
      </c>
      <c r="E62" s="295">
        <f>SUM(E63:E65)</f>
        <v>464</v>
      </c>
      <c r="F62" s="295">
        <v>372</v>
      </c>
      <c r="G62" s="295">
        <f>SUM(G63:G65)</f>
        <v>114</v>
      </c>
      <c r="H62" s="204">
        <f>SUM(B62:G62)</f>
        <v>2465</v>
      </c>
      <c r="I62" s="52" t="s">
        <v>0</v>
      </c>
    </row>
    <row r="63" spans="1:9" s="215" customFormat="1">
      <c r="A63" s="54" t="s">
        <v>5</v>
      </c>
      <c r="B63" s="204" t="s">
        <v>32</v>
      </c>
      <c r="C63" s="216" t="s">
        <v>32</v>
      </c>
      <c r="D63" s="233">
        <v>0</v>
      </c>
      <c r="E63" s="295">
        <v>0</v>
      </c>
      <c r="F63" s="295">
        <v>2</v>
      </c>
      <c r="G63" s="295">
        <v>1</v>
      </c>
      <c r="H63" s="204"/>
      <c r="I63" s="52" t="s">
        <v>10</v>
      </c>
    </row>
    <row r="64" spans="1:9" s="215" customFormat="1">
      <c r="A64" s="53" t="s">
        <v>7</v>
      </c>
      <c r="B64" s="204" t="s">
        <v>32</v>
      </c>
      <c r="C64" s="216" t="s">
        <v>32</v>
      </c>
      <c r="D64" s="233">
        <v>0</v>
      </c>
      <c r="E64" s="295">
        <v>0</v>
      </c>
      <c r="F64" s="295">
        <v>4</v>
      </c>
      <c r="G64" s="295">
        <v>3</v>
      </c>
      <c r="H64" s="204"/>
      <c r="I64" s="52" t="s">
        <v>11</v>
      </c>
    </row>
    <row r="65" spans="1:9" s="215" customFormat="1">
      <c r="A65" s="54" t="s">
        <v>27</v>
      </c>
      <c r="B65" s="56" t="s">
        <v>32</v>
      </c>
      <c r="C65" s="135" t="s">
        <v>32</v>
      </c>
      <c r="D65" s="296">
        <v>1259</v>
      </c>
      <c r="E65" s="296">
        <v>464</v>
      </c>
      <c r="F65" s="296">
        <v>366</v>
      </c>
      <c r="G65" s="296">
        <v>110</v>
      </c>
      <c r="H65" s="56"/>
      <c r="I65" s="52" t="s">
        <v>28</v>
      </c>
    </row>
    <row r="66" spans="1:9" s="215" customFormat="1" ht="15.75">
      <c r="A66" s="12" t="s">
        <v>372</v>
      </c>
      <c r="B66" s="94"/>
      <c r="C66" s="146"/>
      <c r="D66" s="146"/>
      <c r="E66" s="146"/>
      <c r="F66" s="146"/>
      <c r="G66" s="146"/>
      <c r="H66" s="94"/>
      <c r="I66" s="23" t="s">
        <v>373</v>
      </c>
    </row>
    <row r="67" spans="1:9" s="215" customFormat="1">
      <c r="A67" s="47" t="s">
        <v>38</v>
      </c>
      <c r="B67" s="49">
        <f>SUM(B72,B77)</f>
        <v>134</v>
      </c>
      <c r="C67" s="49">
        <f>SUM(C72,C77)</f>
        <v>253</v>
      </c>
      <c r="D67" s="233">
        <f>D72+D77</f>
        <v>3404</v>
      </c>
      <c r="E67" s="233">
        <f>SUM(E72,E77)</f>
        <v>659</v>
      </c>
      <c r="F67" s="233">
        <f>F72+F77</f>
        <v>473</v>
      </c>
      <c r="G67" s="233">
        <f>SUM(G72,G77)</f>
        <v>723</v>
      </c>
      <c r="H67" s="49">
        <f>SUM(B67:G67)</f>
        <v>5646</v>
      </c>
      <c r="I67" s="214" t="s">
        <v>0</v>
      </c>
    </row>
    <row r="68" spans="1:9" s="215" customFormat="1">
      <c r="A68" s="98" t="s">
        <v>5</v>
      </c>
      <c r="B68" s="49" t="s">
        <v>32</v>
      </c>
      <c r="C68" s="49" t="s">
        <v>32</v>
      </c>
      <c r="D68" s="233">
        <f t="shared" ref="D68" si="10">D73+D78</f>
        <v>0</v>
      </c>
      <c r="E68" s="233">
        <f t="shared" ref="E68:E70" si="11">SUM(E73,E78)</f>
        <v>0</v>
      </c>
      <c r="F68" s="233" t="s">
        <v>32</v>
      </c>
      <c r="G68" s="233">
        <f t="shared" ref="G68:G69" si="12">SUM(G73,G78)</f>
        <v>1</v>
      </c>
      <c r="H68" s="49"/>
      <c r="I68" s="99" t="s">
        <v>10</v>
      </c>
    </row>
    <row r="69" spans="1:9" s="215" customFormat="1">
      <c r="A69" s="100" t="s">
        <v>7</v>
      </c>
      <c r="B69" s="49" t="s">
        <v>32</v>
      </c>
      <c r="C69" s="49" t="s">
        <v>32</v>
      </c>
      <c r="D69" s="233">
        <f t="shared" ref="D69" si="13">D74+D79</f>
        <v>0</v>
      </c>
      <c r="E69" s="233">
        <f t="shared" si="11"/>
        <v>0</v>
      </c>
      <c r="F69" s="233" t="s">
        <v>32</v>
      </c>
      <c r="G69" s="233">
        <f t="shared" si="12"/>
        <v>3</v>
      </c>
      <c r="H69" s="49"/>
      <c r="I69" s="99" t="s">
        <v>11</v>
      </c>
    </row>
    <row r="70" spans="1:9" s="215" customFormat="1">
      <c r="A70" s="98" t="s">
        <v>27</v>
      </c>
      <c r="B70" s="49" t="s">
        <v>32</v>
      </c>
      <c r="C70" s="49" t="s">
        <v>32</v>
      </c>
      <c r="D70" s="233">
        <f t="shared" ref="D70" si="14">D75+D80</f>
        <v>3404</v>
      </c>
      <c r="E70" s="233">
        <f t="shared" si="11"/>
        <v>659</v>
      </c>
      <c r="F70" s="233" t="s">
        <v>32</v>
      </c>
      <c r="G70" s="233">
        <f>SUM(G75,G80)</f>
        <v>719</v>
      </c>
      <c r="H70" s="49"/>
      <c r="I70" s="99" t="s">
        <v>28</v>
      </c>
    </row>
    <row r="71" spans="1:9" s="215" customFormat="1">
      <c r="A71" s="47" t="s">
        <v>29</v>
      </c>
      <c r="B71" s="231"/>
      <c r="C71" s="216"/>
      <c r="D71" s="295"/>
      <c r="E71" s="295"/>
      <c r="F71" s="295"/>
      <c r="G71" s="295"/>
      <c r="H71" s="231"/>
      <c r="I71" s="214" t="s">
        <v>52</v>
      </c>
    </row>
    <row r="72" spans="1:9" s="215" customFormat="1">
      <c r="A72" s="53" t="s">
        <v>38</v>
      </c>
      <c r="B72" s="204">
        <v>125</v>
      </c>
      <c r="C72" s="135" t="s">
        <v>46</v>
      </c>
      <c r="D72" s="295">
        <f>SUM(D73:D75)</f>
        <v>2132</v>
      </c>
      <c r="E72" s="296">
        <f>SUM(E73:E75)</f>
        <v>80</v>
      </c>
      <c r="F72" s="295">
        <v>76</v>
      </c>
      <c r="G72" s="298">
        <f>SUM(G73:G75)</f>
        <v>608</v>
      </c>
      <c r="H72" s="204">
        <f>SUM(B72:G72)</f>
        <v>3021</v>
      </c>
      <c r="I72" s="52" t="s">
        <v>0</v>
      </c>
    </row>
    <row r="73" spans="1:9" s="215" customFormat="1">
      <c r="A73" s="54" t="s">
        <v>5</v>
      </c>
      <c r="B73" s="204" t="s">
        <v>32</v>
      </c>
      <c r="C73" s="135" t="s">
        <v>46</v>
      </c>
      <c r="D73" s="233">
        <v>0</v>
      </c>
      <c r="E73" s="296">
        <v>0</v>
      </c>
      <c r="F73" s="295">
        <v>0</v>
      </c>
      <c r="G73" s="295">
        <v>0</v>
      </c>
      <c r="H73" s="204"/>
      <c r="I73" s="52" t="s">
        <v>10</v>
      </c>
    </row>
    <row r="74" spans="1:9" s="215" customFormat="1">
      <c r="A74" s="53" t="s">
        <v>7</v>
      </c>
      <c r="B74" s="204" t="s">
        <v>32</v>
      </c>
      <c r="C74" s="135" t="s">
        <v>46</v>
      </c>
      <c r="D74" s="233">
        <v>0</v>
      </c>
      <c r="E74" s="296">
        <v>0</v>
      </c>
      <c r="F74" s="295">
        <v>0</v>
      </c>
      <c r="G74" s="295">
        <v>0</v>
      </c>
      <c r="H74" s="204"/>
      <c r="I74" s="52" t="s">
        <v>11</v>
      </c>
    </row>
    <row r="75" spans="1:9" s="215" customFormat="1">
      <c r="A75" s="53" t="s">
        <v>27</v>
      </c>
      <c r="B75" s="204" t="s">
        <v>32</v>
      </c>
      <c r="C75" s="135" t="s">
        <v>46</v>
      </c>
      <c r="D75" s="295">
        <v>2132</v>
      </c>
      <c r="E75" s="296">
        <v>80</v>
      </c>
      <c r="F75" s="295">
        <v>76</v>
      </c>
      <c r="G75" s="295">
        <v>608</v>
      </c>
      <c r="H75" s="204"/>
      <c r="I75" s="52" t="s">
        <v>28</v>
      </c>
    </row>
    <row r="76" spans="1:9" s="215" customFormat="1">
      <c r="A76" s="47" t="s">
        <v>30</v>
      </c>
      <c r="B76" s="231"/>
      <c r="C76" s="216"/>
      <c r="D76" s="295"/>
      <c r="E76" s="295"/>
      <c r="F76" s="295"/>
      <c r="G76" s="295"/>
      <c r="H76" s="231"/>
      <c r="I76" s="214" t="s">
        <v>31</v>
      </c>
    </row>
    <row r="77" spans="1:9" s="215" customFormat="1">
      <c r="A77" s="53" t="s">
        <v>38</v>
      </c>
      <c r="B77" s="204">
        <v>9</v>
      </c>
      <c r="C77" s="216">
        <v>253</v>
      </c>
      <c r="D77" s="295">
        <f>SUM(D78:D80)</f>
        <v>1272</v>
      </c>
      <c r="E77" s="295">
        <f>SUM(E78:E80)</f>
        <v>579</v>
      </c>
      <c r="F77" s="295">
        <v>397</v>
      </c>
      <c r="G77" s="298">
        <f>SUM(G78:G80)</f>
        <v>115</v>
      </c>
      <c r="H77" s="204">
        <f>SUM(B77:G77)</f>
        <v>2625</v>
      </c>
      <c r="I77" s="52" t="s">
        <v>0</v>
      </c>
    </row>
    <row r="78" spans="1:9" s="215" customFormat="1">
      <c r="A78" s="54" t="s">
        <v>5</v>
      </c>
      <c r="B78" s="204" t="s">
        <v>32</v>
      </c>
      <c r="C78" s="216" t="s">
        <v>32</v>
      </c>
      <c r="D78" s="233">
        <v>0</v>
      </c>
      <c r="E78" s="295">
        <v>0</v>
      </c>
      <c r="F78" s="295" t="s">
        <v>32</v>
      </c>
      <c r="G78" s="295">
        <v>1</v>
      </c>
      <c r="H78" s="204"/>
      <c r="I78" s="52" t="s">
        <v>10</v>
      </c>
    </row>
    <row r="79" spans="1:9" s="215" customFormat="1">
      <c r="A79" s="53" t="s">
        <v>7</v>
      </c>
      <c r="B79" s="204" t="s">
        <v>32</v>
      </c>
      <c r="C79" s="216" t="s">
        <v>32</v>
      </c>
      <c r="D79" s="233">
        <v>0</v>
      </c>
      <c r="E79" s="295">
        <v>0</v>
      </c>
      <c r="F79" s="295" t="s">
        <v>32</v>
      </c>
      <c r="G79" s="295">
        <v>3</v>
      </c>
      <c r="H79" s="204"/>
      <c r="I79" s="52" t="s">
        <v>11</v>
      </c>
    </row>
    <row r="80" spans="1:9" s="215" customFormat="1" ht="15.75" thickBot="1">
      <c r="A80" s="57" t="s">
        <v>27</v>
      </c>
      <c r="B80" s="58" t="s">
        <v>32</v>
      </c>
      <c r="C80" s="136" t="s">
        <v>32</v>
      </c>
      <c r="D80" s="297">
        <v>1272</v>
      </c>
      <c r="E80" s="297">
        <v>579</v>
      </c>
      <c r="F80" s="297" t="s">
        <v>32</v>
      </c>
      <c r="G80" s="297">
        <v>111</v>
      </c>
      <c r="H80" s="58"/>
      <c r="I80" s="111" t="s">
        <v>28</v>
      </c>
    </row>
    <row r="81" spans="1:17" s="215" customFormat="1" ht="16.5" thickTop="1">
      <c r="A81" s="12" t="s">
        <v>380</v>
      </c>
      <c r="B81" s="94"/>
      <c r="C81" s="146"/>
      <c r="D81" s="146"/>
      <c r="E81" s="146"/>
      <c r="F81" s="146"/>
      <c r="G81" s="146"/>
      <c r="H81" s="94"/>
      <c r="I81" s="23" t="s">
        <v>381</v>
      </c>
      <c r="K81" s="221">
        <f>'T03'!B47/'T17'!B82</f>
        <v>1478.3816793893129</v>
      </c>
      <c r="L81" s="221">
        <f>'T03'!C47/'T17'!C82</f>
        <v>150.24710424710426</v>
      </c>
      <c r="M81" s="221">
        <f>'T03'!D47/'T17'!D82</f>
        <v>114.60017626321974</v>
      </c>
      <c r="N81" s="221">
        <f>'T03'!E47/'T17'!E82</f>
        <v>122.99499374217773</v>
      </c>
      <c r="O81" s="221">
        <f>'T03'!F47/'T17'!F82</f>
        <v>111.15714285714286</v>
      </c>
      <c r="P81" s="221">
        <f>'T03'!G47/'T17'!G82</f>
        <v>86.331818181818178</v>
      </c>
      <c r="Q81" s="221">
        <f>'T03'!H47/'T17'!H82</f>
        <v>142.77930571859801</v>
      </c>
    </row>
    <row r="82" spans="1:17" s="215" customFormat="1">
      <c r="A82" s="47" t="s">
        <v>38</v>
      </c>
      <c r="B82" s="49">
        <f>SUM(B87,B92)</f>
        <v>131</v>
      </c>
      <c r="C82" s="49">
        <f>SUM(C87,C92)</f>
        <v>259</v>
      </c>
      <c r="D82" s="362">
        <f>D87+D92</f>
        <v>3404</v>
      </c>
      <c r="E82" s="233">
        <f>E87+E92</f>
        <v>799</v>
      </c>
      <c r="F82" s="233">
        <f>SUM(F87,F92)</f>
        <v>490</v>
      </c>
      <c r="G82" s="233">
        <f>SUM(G87,G92)</f>
        <v>880</v>
      </c>
      <c r="H82" s="49">
        <f>SUM(B82:G82)</f>
        <v>5963</v>
      </c>
      <c r="I82" s="214" t="s">
        <v>0</v>
      </c>
      <c r="K82" s="221">
        <f>B82/$H82*100</f>
        <v>2.1968807647157469</v>
      </c>
      <c r="L82" s="221">
        <f t="shared" ref="L82:P82" si="15">C82/$H82*100</f>
        <v>4.3434512829112863</v>
      </c>
      <c r="M82" s="221">
        <f t="shared" si="15"/>
        <v>57.085359718262616</v>
      </c>
      <c r="N82" s="221">
        <f t="shared" si="15"/>
        <v>13.399295656548718</v>
      </c>
      <c r="O82" s="221">
        <f t="shared" si="15"/>
        <v>8.217340264967298</v>
      </c>
      <c r="P82" s="221">
        <f t="shared" si="15"/>
        <v>14.75767231259433</v>
      </c>
    </row>
    <row r="83" spans="1:17" s="215" customFormat="1">
      <c r="A83" s="98" t="s">
        <v>5</v>
      </c>
      <c r="B83" s="49" t="s">
        <v>32</v>
      </c>
      <c r="C83" s="49" t="s">
        <v>32</v>
      </c>
      <c r="D83" s="362">
        <f t="shared" ref="D83:E85" si="16">D88+D93</f>
        <v>0</v>
      </c>
      <c r="E83" s="233">
        <f t="shared" ref="E83:F84" si="17">SUM(E88,E93)</f>
        <v>0</v>
      </c>
      <c r="F83" s="233">
        <f>SUM(F88,F93)</f>
        <v>33</v>
      </c>
      <c r="G83" s="233">
        <f>SUM(G88,G93)</f>
        <v>1</v>
      </c>
      <c r="H83" s="49"/>
      <c r="I83" s="99" t="s">
        <v>10</v>
      </c>
    </row>
    <row r="84" spans="1:17" s="215" customFormat="1">
      <c r="A84" s="100" t="s">
        <v>7</v>
      </c>
      <c r="B84" s="49" t="s">
        <v>32</v>
      </c>
      <c r="C84" s="49" t="s">
        <v>32</v>
      </c>
      <c r="D84" s="362">
        <f t="shared" si="16"/>
        <v>0</v>
      </c>
      <c r="E84" s="233">
        <f t="shared" si="17"/>
        <v>0</v>
      </c>
      <c r="F84" s="233">
        <f t="shared" si="17"/>
        <v>41</v>
      </c>
      <c r="G84" s="233">
        <f t="shared" ref="G84" si="18">SUM(G89,G94)</f>
        <v>3</v>
      </c>
      <c r="H84" s="49"/>
      <c r="I84" s="99" t="s">
        <v>11</v>
      </c>
      <c r="J84" s="215" t="s">
        <v>403</v>
      </c>
      <c r="K84" s="215">
        <f>((B82-B67)/B67)*100</f>
        <v>-2.2388059701492535</v>
      </c>
      <c r="L84" s="215">
        <f t="shared" ref="L84:P84" si="19">((C82-C67)/C67)*100</f>
        <v>2.3715415019762842</v>
      </c>
      <c r="M84" s="215">
        <f t="shared" si="19"/>
        <v>0</v>
      </c>
      <c r="N84" s="215">
        <f t="shared" si="19"/>
        <v>21.2443095599393</v>
      </c>
      <c r="O84" s="215">
        <f t="shared" si="19"/>
        <v>3.5940803382663846</v>
      </c>
      <c r="P84" s="215">
        <f t="shared" si="19"/>
        <v>21.715076071922546</v>
      </c>
    </row>
    <row r="85" spans="1:17" s="215" customFormat="1">
      <c r="A85" s="98" t="s">
        <v>27</v>
      </c>
      <c r="B85" s="49" t="s">
        <v>32</v>
      </c>
      <c r="C85" s="49" t="s">
        <v>32</v>
      </c>
      <c r="D85" s="362">
        <f t="shared" si="16"/>
        <v>3404</v>
      </c>
      <c r="E85" s="233">
        <f t="shared" si="16"/>
        <v>799</v>
      </c>
      <c r="F85" s="233">
        <f t="shared" ref="F85:G85" si="20">SUM(F90,F95)</f>
        <v>416</v>
      </c>
      <c r="G85" s="233">
        <f t="shared" si="20"/>
        <v>876</v>
      </c>
      <c r="H85" s="49"/>
      <c r="I85" s="99" t="s">
        <v>28</v>
      </c>
    </row>
    <row r="86" spans="1:17" s="215" customFormat="1">
      <c r="A86" s="47" t="s">
        <v>29</v>
      </c>
      <c r="B86" s="231"/>
      <c r="C86" s="216"/>
      <c r="D86" s="363"/>
      <c r="E86" s="295"/>
      <c r="G86" s="363"/>
      <c r="H86" s="231"/>
      <c r="I86" s="214" t="s">
        <v>52</v>
      </c>
      <c r="J86" s="215" t="s">
        <v>424</v>
      </c>
      <c r="K86" s="215" t="s">
        <v>38</v>
      </c>
      <c r="L86" s="215">
        <v>-0.6</v>
      </c>
      <c r="M86" s="215">
        <v>4.2</v>
      </c>
      <c r="N86" s="215">
        <v>4.9000000000000004</v>
      </c>
      <c r="O86" s="215">
        <v>18.8</v>
      </c>
      <c r="P86" s="215">
        <v>5.0999999999999996</v>
      </c>
      <c r="Q86" s="215">
        <v>3.8</v>
      </c>
    </row>
    <row r="87" spans="1:17" s="215" customFormat="1">
      <c r="A87" s="53" t="s">
        <v>38</v>
      </c>
      <c r="B87" s="204">
        <v>123</v>
      </c>
      <c r="C87" s="135" t="s">
        <v>46</v>
      </c>
      <c r="D87" s="363">
        <f>SUM(D88:D90)</f>
        <v>2132</v>
      </c>
      <c r="E87" s="295">
        <f>SUM(E88:E90)</f>
        <v>89</v>
      </c>
      <c r="F87" s="233">
        <v>71</v>
      </c>
      <c r="G87" s="298">
        <f>SUM(G88:G90)</f>
        <v>763</v>
      </c>
      <c r="H87" s="204">
        <f>SUM(B87:G87)</f>
        <v>3178</v>
      </c>
      <c r="I87" s="52" t="s">
        <v>0</v>
      </c>
      <c r="K87" s="221" t="s">
        <v>29</v>
      </c>
      <c r="L87" s="221">
        <v>-0.2</v>
      </c>
      <c r="M87" s="221"/>
      <c r="N87" s="221">
        <v>4.7</v>
      </c>
      <c r="O87" s="221">
        <v>0.9</v>
      </c>
      <c r="P87" s="221">
        <v>1.5</v>
      </c>
      <c r="Q87" s="221">
        <v>-4.5</v>
      </c>
    </row>
    <row r="88" spans="1:17" s="215" customFormat="1">
      <c r="A88" s="54" t="s">
        <v>5</v>
      </c>
      <c r="B88" s="204" t="s">
        <v>32</v>
      </c>
      <c r="C88" s="135" t="s">
        <v>46</v>
      </c>
      <c r="D88" s="362">
        <v>0</v>
      </c>
      <c r="E88" s="296">
        <v>0</v>
      </c>
      <c r="F88" s="295">
        <v>31</v>
      </c>
      <c r="G88" s="295">
        <v>0</v>
      </c>
      <c r="H88" s="204"/>
      <c r="I88" s="52" t="s">
        <v>10</v>
      </c>
      <c r="K88" s="215" t="s">
        <v>30</v>
      </c>
      <c r="L88" s="215">
        <v>6.6</v>
      </c>
      <c r="M88" s="215">
        <v>4.2</v>
      </c>
      <c r="N88" s="215">
        <v>5.2</v>
      </c>
      <c r="O88" s="215">
        <v>12</v>
      </c>
      <c r="P88" s="215">
        <v>5.7</v>
      </c>
      <c r="Q88" s="215">
        <v>1.6</v>
      </c>
    </row>
    <row r="89" spans="1:17" s="215" customFormat="1">
      <c r="A89" s="53" t="s">
        <v>7</v>
      </c>
      <c r="B89" s="204" t="s">
        <v>32</v>
      </c>
      <c r="C89" s="135" t="s">
        <v>46</v>
      </c>
      <c r="D89" s="362">
        <v>0</v>
      </c>
      <c r="E89" s="296">
        <v>0</v>
      </c>
      <c r="F89" s="295">
        <v>37</v>
      </c>
      <c r="G89" s="295">
        <v>0</v>
      </c>
      <c r="H89" s="204"/>
      <c r="I89" s="52" t="s">
        <v>11</v>
      </c>
    </row>
    <row r="90" spans="1:17" s="215" customFormat="1">
      <c r="A90" s="53" t="s">
        <v>27</v>
      </c>
      <c r="B90" s="204" t="s">
        <v>32</v>
      </c>
      <c r="C90" s="135" t="s">
        <v>46</v>
      </c>
      <c r="D90" s="363">
        <v>2132</v>
      </c>
      <c r="E90" s="296">
        <v>89</v>
      </c>
      <c r="F90" s="295">
        <v>3</v>
      </c>
      <c r="G90" s="295">
        <v>763</v>
      </c>
      <c r="H90" s="204"/>
      <c r="I90" s="52" t="s">
        <v>28</v>
      </c>
    </row>
    <row r="91" spans="1:17" s="215" customFormat="1">
      <c r="A91" s="47" t="s">
        <v>30</v>
      </c>
      <c r="B91" s="231"/>
      <c r="C91" s="216"/>
      <c r="D91" s="363"/>
      <c r="E91" s="295"/>
      <c r="F91" s="295">
        <v>0</v>
      </c>
      <c r="G91" s="363"/>
      <c r="H91" s="231"/>
      <c r="I91" s="214" t="s">
        <v>31</v>
      </c>
    </row>
    <row r="92" spans="1:17" s="215" customFormat="1">
      <c r="A92" s="53" t="s">
        <v>38</v>
      </c>
      <c r="B92" s="204">
        <v>8</v>
      </c>
      <c r="C92" s="216">
        <v>259</v>
      </c>
      <c r="D92" s="363">
        <f>SUM(D93:D95)</f>
        <v>1272</v>
      </c>
      <c r="E92" s="295">
        <f>SUM(E93:E95)</f>
        <v>710</v>
      </c>
      <c r="F92" s="295">
        <v>419</v>
      </c>
      <c r="G92" s="298">
        <f>SUM(G93:G95)</f>
        <v>117</v>
      </c>
      <c r="H92" s="204">
        <f>SUM(B92:G92)</f>
        <v>2785</v>
      </c>
      <c r="I92" s="52" t="s">
        <v>0</v>
      </c>
    </row>
    <row r="93" spans="1:17" s="215" customFormat="1">
      <c r="A93" s="54" t="s">
        <v>5</v>
      </c>
      <c r="B93" s="204" t="s">
        <v>32</v>
      </c>
      <c r="C93" s="216" t="s">
        <v>32</v>
      </c>
      <c r="D93" s="362">
        <v>0</v>
      </c>
      <c r="E93" s="295">
        <v>0</v>
      </c>
      <c r="F93" s="295">
        <v>2</v>
      </c>
      <c r="G93" s="295">
        <v>1</v>
      </c>
      <c r="H93" s="204"/>
      <c r="I93" s="52" t="s">
        <v>10</v>
      </c>
    </row>
    <row r="94" spans="1:17" s="215" customFormat="1">
      <c r="A94" s="53" t="s">
        <v>7</v>
      </c>
      <c r="B94" s="204" t="s">
        <v>32</v>
      </c>
      <c r="C94" s="216" t="s">
        <v>32</v>
      </c>
      <c r="D94" s="362">
        <v>0</v>
      </c>
      <c r="E94" s="295">
        <v>0</v>
      </c>
      <c r="F94" s="295">
        <v>4</v>
      </c>
      <c r="G94" s="295">
        <v>3</v>
      </c>
      <c r="H94" s="204"/>
      <c r="I94" s="52" t="s">
        <v>11</v>
      </c>
    </row>
    <row r="95" spans="1:17" s="215" customFormat="1">
      <c r="A95" s="54" t="s">
        <v>27</v>
      </c>
      <c r="B95" s="56" t="s">
        <v>32</v>
      </c>
      <c r="C95" s="135" t="s">
        <v>32</v>
      </c>
      <c r="D95" s="461">
        <v>1272</v>
      </c>
      <c r="E95" s="296">
        <v>710</v>
      </c>
      <c r="F95" s="296">
        <v>413</v>
      </c>
      <c r="G95" s="296">
        <v>113</v>
      </c>
      <c r="H95" s="56"/>
      <c r="I95" s="52" t="s">
        <v>28</v>
      </c>
    </row>
    <row r="96" spans="1:17" s="215" customFormat="1" ht="15.75">
      <c r="A96" s="12" t="s">
        <v>466</v>
      </c>
      <c r="B96" s="94"/>
      <c r="C96" s="146"/>
      <c r="D96" s="146"/>
      <c r="E96" s="146"/>
      <c r="F96" s="146"/>
      <c r="G96" s="146"/>
      <c r="H96" s="94"/>
      <c r="I96" s="23" t="s">
        <v>467</v>
      </c>
    </row>
    <row r="97" spans="1:14" s="215" customFormat="1">
      <c r="A97" s="47" t="s">
        <v>38</v>
      </c>
      <c r="B97" s="319">
        <f>SUM(B102,B107)</f>
        <v>131</v>
      </c>
      <c r="C97" s="319">
        <f>SUM(C102,C107)</f>
        <v>259</v>
      </c>
      <c r="D97" s="233">
        <f>D102+D107</f>
        <v>4700</v>
      </c>
      <c r="E97" s="233">
        <f>E102+E107</f>
        <v>929</v>
      </c>
      <c r="F97" s="233">
        <f>SUM(F102,F107)</f>
        <v>315</v>
      </c>
      <c r="G97" s="233">
        <f>SUM(G102,G107)</f>
        <v>876</v>
      </c>
      <c r="H97" s="49">
        <f>SUM(B97:G97)</f>
        <v>7210</v>
      </c>
      <c r="I97" s="214" t="s">
        <v>0</v>
      </c>
    </row>
    <row r="98" spans="1:14" s="215" customFormat="1">
      <c r="A98" s="98" t="s">
        <v>5</v>
      </c>
      <c r="B98" s="319" t="s">
        <v>32</v>
      </c>
      <c r="C98" s="319" t="s">
        <v>32</v>
      </c>
      <c r="D98" s="233">
        <f t="shared" ref="D98" si="21">D103+D108</f>
        <v>0</v>
      </c>
      <c r="E98" s="233">
        <f t="shared" ref="E98" si="22">SUM(E103,E108)</f>
        <v>0</v>
      </c>
      <c r="F98" s="233">
        <f>SUM(F103,F108)</f>
        <v>32</v>
      </c>
      <c r="G98" s="233">
        <f>SUM(G103,G108)</f>
        <v>2</v>
      </c>
      <c r="H98" s="49"/>
      <c r="I98" s="99" t="s">
        <v>10</v>
      </c>
    </row>
    <row r="99" spans="1:14" s="215" customFormat="1">
      <c r="A99" s="100" t="s">
        <v>7</v>
      </c>
      <c r="B99" s="319" t="s">
        <v>32</v>
      </c>
      <c r="C99" s="319" t="s">
        <v>32</v>
      </c>
      <c r="D99" s="233">
        <f t="shared" ref="D99" si="23">D104+D109</f>
        <v>0</v>
      </c>
      <c r="E99" s="233">
        <f t="shared" ref="E99:F100" si="24">SUM(E104,E109)</f>
        <v>0</v>
      </c>
      <c r="F99" s="233">
        <f t="shared" si="24"/>
        <v>41</v>
      </c>
      <c r="G99" s="233">
        <f t="shared" ref="G99" si="25">SUM(G104,G109)</f>
        <v>4</v>
      </c>
      <c r="H99" s="49"/>
      <c r="I99" s="99" t="s">
        <v>11</v>
      </c>
    </row>
    <row r="100" spans="1:14" s="215" customFormat="1">
      <c r="A100" s="98" t="s">
        <v>27</v>
      </c>
      <c r="B100" s="319" t="s">
        <v>32</v>
      </c>
      <c r="C100" s="319" t="s">
        <v>32</v>
      </c>
      <c r="D100" s="233">
        <f t="shared" ref="D100:E100" si="26">D105+D110</f>
        <v>4700</v>
      </c>
      <c r="E100" s="233">
        <f t="shared" si="26"/>
        <v>929</v>
      </c>
      <c r="F100" s="233">
        <f t="shared" si="24"/>
        <v>242</v>
      </c>
      <c r="G100" s="233">
        <f t="shared" ref="G100" si="27">SUM(G105,G110)</f>
        <v>870</v>
      </c>
      <c r="H100" s="49"/>
      <c r="I100" s="99" t="s">
        <v>28</v>
      </c>
    </row>
    <row r="101" spans="1:14" s="215" customFormat="1">
      <c r="A101" s="47" t="s">
        <v>29</v>
      </c>
      <c r="B101" s="509"/>
      <c r="C101" s="321"/>
      <c r="D101" s="295"/>
      <c r="E101" s="295"/>
      <c r="G101" s="363"/>
      <c r="H101" s="231"/>
      <c r="I101" s="214" t="s">
        <v>52</v>
      </c>
    </row>
    <row r="102" spans="1:14" s="215" customFormat="1">
      <c r="A102" s="53" t="s">
        <v>38</v>
      </c>
      <c r="B102" s="321">
        <v>123</v>
      </c>
      <c r="C102" s="320" t="s">
        <v>46</v>
      </c>
      <c r="D102" s="295">
        <f>SUM(D103:D105)</f>
        <v>3128</v>
      </c>
      <c r="E102" s="295">
        <f>SUM(E103:E105)</f>
        <v>99</v>
      </c>
      <c r="F102" s="295">
        <f>SUM(F103:F105)</f>
        <v>69</v>
      </c>
      <c r="G102" s="295">
        <f>SUM(G103:G105)</f>
        <v>756</v>
      </c>
      <c r="H102" s="204">
        <f>SUM(B102:G102)</f>
        <v>4175</v>
      </c>
      <c r="I102" s="52" t="s">
        <v>0</v>
      </c>
    </row>
    <row r="103" spans="1:14" s="215" customFormat="1">
      <c r="A103" s="54" t="s">
        <v>5</v>
      </c>
      <c r="B103" s="321" t="s">
        <v>32</v>
      </c>
      <c r="C103" s="320" t="s">
        <v>46</v>
      </c>
      <c r="D103" s="233">
        <v>0</v>
      </c>
      <c r="E103" s="296">
        <v>0</v>
      </c>
      <c r="F103" s="295">
        <v>30</v>
      </c>
      <c r="G103" s="295">
        <v>0</v>
      </c>
      <c r="H103" s="204"/>
      <c r="I103" s="52" t="s">
        <v>10</v>
      </c>
    </row>
    <row r="104" spans="1:14" s="215" customFormat="1">
      <c r="A104" s="53" t="s">
        <v>7</v>
      </c>
      <c r="B104" s="321" t="s">
        <v>32</v>
      </c>
      <c r="C104" s="320" t="s">
        <v>46</v>
      </c>
      <c r="D104" s="233">
        <v>0</v>
      </c>
      <c r="E104" s="296">
        <v>0</v>
      </c>
      <c r="F104" s="295">
        <v>36</v>
      </c>
      <c r="G104" s="295">
        <v>0</v>
      </c>
      <c r="H104" s="204"/>
      <c r="I104" s="52" t="s">
        <v>11</v>
      </c>
    </row>
    <row r="105" spans="1:14">
      <c r="A105" s="53" t="s">
        <v>27</v>
      </c>
      <c r="B105" s="321" t="s">
        <v>32</v>
      </c>
      <c r="C105" s="320" t="s">
        <v>46</v>
      </c>
      <c r="D105" s="295">
        <v>3128</v>
      </c>
      <c r="E105" s="296">
        <v>99</v>
      </c>
      <c r="F105" s="295">
        <v>3</v>
      </c>
      <c r="G105" s="295">
        <v>756</v>
      </c>
      <c r="H105" s="204"/>
      <c r="I105" s="52" t="s">
        <v>28</v>
      </c>
    </row>
    <row r="106" spans="1:14">
      <c r="A106" s="47" t="s">
        <v>30</v>
      </c>
      <c r="B106" s="509"/>
      <c r="C106" s="321"/>
      <c r="D106" s="295"/>
      <c r="E106" s="295"/>
      <c r="F106" s="295"/>
      <c r="G106" s="363"/>
      <c r="H106" s="231"/>
      <c r="I106" s="214" t="s">
        <v>31</v>
      </c>
    </row>
    <row r="107" spans="1:14">
      <c r="A107" s="53" t="s">
        <v>38</v>
      </c>
      <c r="B107" s="363">
        <v>8</v>
      </c>
      <c r="C107" s="363">
        <v>259</v>
      </c>
      <c r="D107" s="295">
        <f>SUM(D108:D110)</f>
        <v>1572</v>
      </c>
      <c r="E107" s="295">
        <f>SUM(E108:E110)</f>
        <v>830</v>
      </c>
      <c r="F107" s="295">
        <f t="shared" ref="F107:G107" si="28">SUM(F108:F110)</f>
        <v>246</v>
      </c>
      <c r="G107" s="295">
        <f t="shared" si="28"/>
        <v>120</v>
      </c>
      <c r="H107" s="204">
        <f>SUM(B107:G107)</f>
        <v>3035</v>
      </c>
      <c r="I107" s="52" t="s">
        <v>0</v>
      </c>
    </row>
    <row r="108" spans="1:14" s="218" customFormat="1" ht="17.25">
      <c r="A108" s="54" t="s">
        <v>5</v>
      </c>
      <c r="B108" s="321" t="s">
        <v>32</v>
      </c>
      <c r="C108" s="321" t="s">
        <v>32</v>
      </c>
      <c r="D108" s="233">
        <v>0</v>
      </c>
      <c r="E108" s="295">
        <v>0</v>
      </c>
      <c r="F108" s="295">
        <v>2</v>
      </c>
      <c r="G108" s="295">
        <v>2</v>
      </c>
      <c r="H108" s="204"/>
      <c r="I108" s="52" t="s">
        <v>10</v>
      </c>
      <c r="K108" s="197"/>
      <c r="L108" s="197"/>
      <c r="M108" s="197"/>
    </row>
    <row r="109" spans="1:14" s="219" customFormat="1" ht="15.75">
      <c r="A109" s="53" t="s">
        <v>7</v>
      </c>
      <c r="B109" s="321" t="s">
        <v>32</v>
      </c>
      <c r="C109" s="321" t="s">
        <v>32</v>
      </c>
      <c r="D109" s="233">
        <v>0</v>
      </c>
      <c r="E109" s="295">
        <v>0</v>
      </c>
      <c r="F109" s="295">
        <v>5</v>
      </c>
      <c r="G109" s="295">
        <v>4</v>
      </c>
      <c r="H109" s="204"/>
      <c r="I109" s="52" t="s">
        <v>11</v>
      </c>
      <c r="M109" s="199"/>
      <c r="N109" s="220"/>
    </row>
    <row r="110" spans="1:14" ht="15.75" thickBot="1">
      <c r="A110" s="57" t="s">
        <v>27</v>
      </c>
      <c r="B110" s="360" t="s">
        <v>32</v>
      </c>
      <c r="C110" s="360" t="s">
        <v>32</v>
      </c>
      <c r="D110" s="297">
        <v>1572</v>
      </c>
      <c r="E110" s="297">
        <v>830</v>
      </c>
      <c r="F110" s="297">
        <v>239</v>
      </c>
      <c r="G110" s="297">
        <v>114</v>
      </c>
      <c r="H110" s="58"/>
      <c r="I110" s="111" t="s">
        <v>28</v>
      </c>
    </row>
    <row r="111" spans="1:14" ht="15.75" thickTop="1"/>
    <row r="112" spans="1:14" ht="29.25" customHeight="1"/>
    <row r="137" spans="2:8">
      <c r="B137" s="184"/>
      <c r="H137" s="185"/>
    </row>
    <row r="141" spans="2:8">
      <c r="B141" s="2"/>
      <c r="C141" s="2"/>
      <c r="D141" s="2"/>
      <c r="E141" s="2"/>
      <c r="F141" s="2"/>
      <c r="G141" s="2"/>
      <c r="H141" s="2"/>
    </row>
    <row r="147" ht="21" customHeight="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52" orientation="portrait" r:id="rId1"/>
  <rowBreaks count="1" manualBreakCount="1">
    <brk id="156" max="8" man="1"/>
  </rowBreaks>
  <colBreaks count="1" manualBreakCount="1">
    <brk id="10" max="1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rightToLeft="1" view="pageBreakPreview" topLeftCell="A4" zoomScaleNormal="100" zoomScaleSheetLayoutView="100" workbookViewId="0">
      <selection activeCell="G14" sqref="G14"/>
    </sheetView>
  </sheetViews>
  <sheetFormatPr defaultRowHeight="15"/>
  <cols>
    <col min="1" max="1" width="47.28515625" customWidth="1"/>
    <col min="2" max="2" width="11.5703125" customWidth="1"/>
    <col min="3" max="3" width="46.7109375" customWidth="1"/>
    <col min="4" max="5" width="20.5703125" customWidth="1"/>
  </cols>
  <sheetData>
    <row r="1" spans="1:3" ht="23.25">
      <c r="A1" s="72" t="s">
        <v>58</v>
      </c>
      <c r="B1" s="72"/>
      <c r="C1" s="73" t="s">
        <v>59</v>
      </c>
    </row>
    <row r="2" spans="1:3" ht="18">
      <c r="A2" s="130" t="s">
        <v>109</v>
      </c>
      <c r="B2" s="130"/>
      <c r="C2" s="160" t="s">
        <v>110</v>
      </c>
    </row>
    <row r="3" spans="1:3" ht="18">
      <c r="A3" s="130" t="s">
        <v>111</v>
      </c>
      <c r="B3" s="130"/>
      <c r="C3" s="160" t="s">
        <v>112</v>
      </c>
    </row>
    <row r="4" spans="1:3" ht="18">
      <c r="A4" s="130" t="s">
        <v>113</v>
      </c>
      <c r="B4" s="130"/>
      <c r="C4" s="160" t="s">
        <v>254</v>
      </c>
    </row>
    <row r="5" spans="1:3" ht="3.75" customHeight="1">
      <c r="A5" s="74"/>
      <c r="B5" s="74"/>
      <c r="C5" s="75"/>
    </row>
    <row r="6" spans="1:3" ht="23.25">
      <c r="A6" s="72" t="s">
        <v>60</v>
      </c>
      <c r="B6" s="72"/>
      <c r="C6" s="73" t="s">
        <v>61</v>
      </c>
    </row>
    <row r="7" spans="1:3" ht="7.5" customHeight="1">
      <c r="A7" s="104"/>
      <c r="B7" s="104"/>
      <c r="C7" s="85"/>
    </row>
    <row r="8" spans="1:3" ht="54">
      <c r="A8" s="267" t="s">
        <v>276</v>
      </c>
      <c r="B8" s="104"/>
      <c r="C8" s="181" t="s">
        <v>289</v>
      </c>
    </row>
    <row r="9" spans="1:3" ht="9.9499999999999993" customHeight="1">
      <c r="A9" s="267"/>
      <c r="B9" s="104"/>
      <c r="C9" s="181"/>
    </row>
    <row r="10" spans="1:3" ht="36">
      <c r="A10" s="267" t="s">
        <v>277</v>
      </c>
      <c r="B10" s="104"/>
      <c r="C10" s="181" t="s">
        <v>288</v>
      </c>
    </row>
    <row r="11" spans="1:3" ht="9.9499999999999993" customHeight="1">
      <c r="A11" s="267"/>
      <c r="B11" s="104"/>
      <c r="C11" s="181"/>
    </row>
    <row r="12" spans="1:3" ht="47.25">
      <c r="A12" s="267" t="s">
        <v>278</v>
      </c>
      <c r="B12" s="104"/>
      <c r="C12" s="181" t="s">
        <v>287</v>
      </c>
    </row>
    <row r="13" spans="1:3" ht="9.9499999999999993" customHeight="1">
      <c r="A13" s="267"/>
      <c r="B13" s="104"/>
      <c r="C13" s="181"/>
    </row>
    <row r="14" spans="1:3" ht="47.25">
      <c r="A14" s="267" t="s">
        <v>291</v>
      </c>
      <c r="B14" s="104"/>
      <c r="C14" s="181" t="s">
        <v>292</v>
      </c>
    </row>
    <row r="15" spans="1:3" ht="9.9499999999999993" customHeight="1">
      <c r="A15" s="267"/>
      <c r="B15" s="104"/>
      <c r="C15" s="181"/>
    </row>
    <row r="16" spans="1:3" ht="54">
      <c r="A16" s="267" t="s">
        <v>279</v>
      </c>
      <c r="B16" s="104"/>
      <c r="C16" s="181" t="s">
        <v>286</v>
      </c>
    </row>
    <row r="17" spans="1:3" ht="9.9499999999999993" customHeight="1">
      <c r="A17" s="267"/>
      <c r="B17" s="104"/>
      <c r="C17" s="181"/>
    </row>
    <row r="18" spans="1:3" ht="54">
      <c r="A18" s="267" t="s">
        <v>280</v>
      </c>
      <c r="B18" s="104"/>
      <c r="C18" s="181" t="s">
        <v>285</v>
      </c>
    </row>
    <row r="19" spans="1:3" ht="9.9499999999999993" customHeight="1">
      <c r="A19" s="267"/>
      <c r="B19" s="104"/>
      <c r="C19" s="181"/>
    </row>
    <row r="20" spans="1:3" ht="78.75">
      <c r="A20" s="267" t="s">
        <v>281</v>
      </c>
      <c r="B20" s="104"/>
      <c r="C20" s="181" t="s">
        <v>284</v>
      </c>
    </row>
    <row r="21" spans="1:3" ht="10.5" customHeight="1">
      <c r="A21" s="104"/>
      <c r="B21" s="104"/>
      <c r="C21" s="181"/>
    </row>
    <row r="22" spans="1:3" ht="72">
      <c r="A22" s="267" t="s">
        <v>282</v>
      </c>
      <c r="B22" s="267"/>
      <c r="C22" s="181" t="s">
        <v>293</v>
      </c>
    </row>
    <row r="23" spans="1:3" ht="6.75" customHeight="1">
      <c r="A23" s="267"/>
      <c r="B23" s="267"/>
      <c r="C23" s="181"/>
    </row>
    <row r="24" spans="1:3" ht="72">
      <c r="A24" s="267" t="s">
        <v>290</v>
      </c>
      <c r="B24" s="267"/>
      <c r="C24" s="181" t="s">
        <v>283</v>
      </c>
    </row>
    <row r="25" spans="1:3" ht="6.75" customHeight="1">
      <c r="A25" s="267"/>
      <c r="B25" s="267"/>
      <c r="C25" s="181"/>
    </row>
    <row r="26" spans="1:3" ht="47.25">
      <c r="A26" s="267" t="s">
        <v>337</v>
      </c>
      <c r="B26" s="267"/>
      <c r="C26" s="181" t="s">
        <v>338</v>
      </c>
    </row>
    <row r="27" spans="1:3" ht="23.25">
      <c r="A27" s="72" t="s">
        <v>102</v>
      </c>
      <c r="B27" s="72"/>
      <c r="C27" s="78" t="s">
        <v>114</v>
      </c>
    </row>
    <row r="28" spans="1:3" ht="18">
      <c r="A28" s="79" t="s">
        <v>69</v>
      </c>
      <c r="B28" s="79"/>
      <c r="C28" s="80" t="s">
        <v>51</v>
      </c>
    </row>
    <row r="29" spans="1:3" ht="18">
      <c r="A29" s="81" t="s">
        <v>70</v>
      </c>
      <c r="B29" s="81"/>
      <c r="C29" s="82" t="s">
        <v>115</v>
      </c>
    </row>
    <row r="30" spans="1:3" ht="18">
      <c r="A30" s="79" t="s">
        <v>71</v>
      </c>
      <c r="B30" s="79"/>
      <c r="C30" s="82" t="s">
        <v>116</v>
      </c>
    </row>
    <row r="31" spans="1:3" ht="18">
      <c r="A31" s="79" t="s">
        <v>72</v>
      </c>
      <c r="B31" s="79"/>
      <c r="C31" s="82" t="s">
        <v>117</v>
      </c>
    </row>
  </sheetData>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rightToLeft="1" view="pageBreakPreview" topLeftCell="A78" zoomScaleNormal="100" zoomScaleSheetLayoutView="100" workbookViewId="0">
      <selection activeCell="H97" sqref="H97"/>
    </sheetView>
  </sheetViews>
  <sheetFormatPr defaultRowHeight="15"/>
  <cols>
    <col min="1" max="1" width="13.7109375" customWidth="1"/>
    <col min="2" max="7" width="9.7109375" customWidth="1"/>
    <col min="8" max="8" width="12.7109375" customWidth="1"/>
    <col min="9" max="9" width="13.7109375" customWidth="1"/>
    <col min="10" max="10" width="9.5703125" hidden="1" customWidth="1"/>
    <col min="11" max="17" width="12.5703125" hidden="1" customWidth="1"/>
    <col min="18" max="18" width="0" hidden="1" customWidth="1"/>
  </cols>
  <sheetData>
    <row r="1" spans="1:17" s="218" customFormat="1" ht="17.25">
      <c r="A1" s="200" t="s">
        <v>129</v>
      </c>
      <c r="B1" s="200"/>
      <c r="C1" s="200"/>
      <c r="D1" s="200"/>
      <c r="E1" s="200"/>
      <c r="F1" s="200"/>
      <c r="G1" s="200"/>
      <c r="H1" s="200"/>
      <c r="I1" s="200"/>
      <c r="K1" s="197"/>
    </row>
    <row r="2" spans="1:17" s="219" customFormat="1" ht="15.75">
      <c r="A2" s="201" t="s">
        <v>160</v>
      </c>
      <c r="B2" s="201"/>
      <c r="C2" s="201"/>
      <c r="D2" s="201"/>
      <c r="E2" s="201"/>
      <c r="F2" s="201"/>
      <c r="G2" s="201"/>
      <c r="H2" s="201"/>
      <c r="I2" s="201"/>
    </row>
    <row r="3" spans="1:17" ht="12.75" customHeight="1">
      <c r="A3" s="10" t="s">
        <v>34</v>
      </c>
      <c r="B3" s="9"/>
      <c r="C3" s="4"/>
      <c r="D3" s="4"/>
      <c r="E3" s="8"/>
      <c r="F3" s="5"/>
      <c r="G3" s="5"/>
      <c r="H3" s="5"/>
      <c r="I3" s="11" t="s">
        <v>35</v>
      </c>
    </row>
    <row r="4" spans="1:17">
      <c r="A4" s="496" t="s">
        <v>14</v>
      </c>
      <c r="B4" s="187" t="s">
        <v>44</v>
      </c>
      <c r="C4" s="187" t="s">
        <v>43</v>
      </c>
      <c r="D4" s="187" t="s">
        <v>42</v>
      </c>
      <c r="E4" s="187" t="s">
        <v>41</v>
      </c>
      <c r="F4" s="187" t="s">
        <v>40</v>
      </c>
      <c r="G4" s="187" t="s">
        <v>39</v>
      </c>
      <c r="H4" s="497" t="s">
        <v>275</v>
      </c>
      <c r="I4" s="501" t="s">
        <v>15</v>
      </c>
    </row>
    <row r="5" spans="1:17">
      <c r="A5" s="496"/>
      <c r="B5" s="188" t="s">
        <v>36</v>
      </c>
      <c r="C5" s="188" t="s">
        <v>16</v>
      </c>
      <c r="D5" s="188" t="s">
        <v>37</v>
      </c>
      <c r="E5" s="188" t="s">
        <v>17</v>
      </c>
      <c r="F5" s="188" t="s">
        <v>18</v>
      </c>
      <c r="G5" s="188" t="s">
        <v>19</v>
      </c>
      <c r="H5" s="497"/>
      <c r="I5" s="501"/>
      <c r="P5" s="2" t="s">
        <v>43</v>
      </c>
    </row>
    <row r="6" spans="1:17" ht="15.75" hidden="1">
      <c r="A6" s="12" t="s">
        <v>20</v>
      </c>
      <c r="B6" s="94"/>
      <c r="C6" s="95"/>
      <c r="D6" s="95"/>
      <c r="E6" s="95"/>
      <c r="F6" s="95"/>
      <c r="G6" s="95"/>
      <c r="H6" s="94"/>
      <c r="I6" s="23" t="s">
        <v>21</v>
      </c>
      <c r="P6" s="17" t="s">
        <v>53</v>
      </c>
    </row>
    <row r="7" spans="1:17" s="215" customFormat="1" hidden="1">
      <c r="A7" s="47" t="s">
        <v>38</v>
      </c>
      <c r="B7" s="49">
        <f>SUM(B12,B17)</f>
        <v>1079</v>
      </c>
      <c r="C7" s="49">
        <v>279</v>
      </c>
      <c r="D7" s="49">
        <f>SUM(D12,D17)</f>
        <v>27275</v>
      </c>
      <c r="E7" s="49">
        <f>SUM(E12,E17)</f>
        <v>1311</v>
      </c>
      <c r="F7" s="49">
        <v>492</v>
      </c>
      <c r="G7" s="49">
        <v>986</v>
      </c>
      <c r="H7" s="319">
        <f>SUM(B7:G7)</f>
        <v>31422</v>
      </c>
      <c r="I7" s="214" t="s">
        <v>0</v>
      </c>
      <c r="O7" s="16" t="s">
        <v>38</v>
      </c>
      <c r="P7" s="47" t="s">
        <v>29</v>
      </c>
      <c r="Q7" s="47" t="s">
        <v>30</v>
      </c>
    </row>
    <row r="8" spans="1:17" s="215" customFormat="1" hidden="1">
      <c r="A8" s="98" t="s">
        <v>5</v>
      </c>
      <c r="B8" s="49" t="s">
        <v>33</v>
      </c>
      <c r="C8" s="49">
        <v>107</v>
      </c>
      <c r="D8" s="49">
        <f t="shared" ref="D8:D9" si="0">SUM(D13,D18)</f>
        <v>13829</v>
      </c>
      <c r="E8" s="49">
        <f t="shared" ref="E8:E10" si="1">SUM(E13,E18)</f>
        <v>344</v>
      </c>
      <c r="F8" s="49">
        <v>137</v>
      </c>
      <c r="G8" s="49">
        <v>378</v>
      </c>
      <c r="H8" s="49" t="s">
        <v>33</v>
      </c>
      <c r="I8" s="99" t="s">
        <v>10</v>
      </c>
      <c r="O8" s="215" t="s">
        <v>0</v>
      </c>
      <c r="P8" s="214" t="s">
        <v>52</v>
      </c>
      <c r="Q8" s="214" t="s">
        <v>31</v>
      </c>
    </row>
    <row r="9" spans="1:17" s="215" customFormat="1" hidden="1">
      <c r="A9" s="100" t="s">
        <v>7</v>
      </c>
      <c r="B9" s="49" t="s">
        <v>32</v>
      </c>
      <c r="C9" s="49">
        <v>104</v>
      </c>
      <c r="D9" s="49">
        <f t="shared" si="0"/>
        <v>13446</v>
      </c>
      <c r="E9" s="49">
        <f t="shared" si="1"/>
        <v>191</v>
      </c>
      <c r="F9" s="49">
        <v>126</v>
      </c>
      <c r="G9" s="49">
        <v>368</v>
      </c>
      <c r="H9" s="49" t="s">
        <v>33</v>
      </c>
      <c r="I9" s="99" t="s">
        <v>11</v>
      </c>
      <c r="N9" s="37" t="s">
        <v>12</v>
      </c>
      <c r="O9" s="221">
        <v>3.3632286995515694</v>
      </c>
      <c r="P9" s="221">
        <v>5.6122448979591839</v>
      </c>
      <c r="Q9" s="38">
        <v>1.6</v>
      </c>
    </row>
    <row r="10" spans="1:17" s="215" customFormat="1" hidden="1">
      <c r="A10" s="100" t="s">
        <v>27</v>
      </c>
      <c r="B10" s="49" t="s">
        <v>32</v>
      </c>
      <c r="C10" s="49">
        <v>68</v>
      </c>
      <c r="D10" s="49" t="s">
        <v>46</v>
      </c>
      <c r="E10" s="49">
        <f t="shared" si="1"/>
        <v>776</v>
      </c>
      <c r="F10" s="49">
        <v>229</v>
      </c>
      <c r="G10" s="49">
        <v>240</v>
      </c>
      <c r="H10" s="49" t="s">
        <v>32</v>
      </c>
      <c r="I10" s="107" t="s">
        <v>28</v>
      </c>
      <c r="N10" s="222" t="s">
        <v>13</v>
      </c>
      <c r="O10" s="227">
        <v>0.65075921908893708</v>
      </c>
      <c r="P10" s="221">
        <v>0.96618357487922701</v>
      </c>
      <c r="Q10" s="221">
        <v>0.39370078740157477</v>
      </c>
    </row>
    <row r="11" spans="1:17" s="215" customFormat="1" hidden="1">
      <c r="A11" s="47" t="s">
        <v>29</v>
      </c>
      <c r="B11" s="204"/>
      <c r="C11" s="204"/>
      <c r="D11" s="204"/>
      <c r="E11" s="204"/>
      <c r="F11" s="204"/>
      <c r="G11" s="204"/>
      <c r="H11" s="204"/>
      <c r="I11" s="214" t="s">
        <v>52</v>
      </c>
      <c r="N11" s="222" t="s">
        <v>20</v>
      </c>
      <c r="O11" s="227">
        <v>5.6034482758620694</v>
      </c>
      <c r="P11" s="38">
        <v>1.4354066985645932</v>
      </c>
      <c r="Q11" s="221">
        <v>9.0196078431372548</v>
      </c>
    </row>
    <row r="12" spans="1:17" s="215" customFormat="1" hidden="1">
      <c r="A12" s="53" t="s">
        <v>38</v>
      </c>
      <c r="B12" s="204">
        <v>548</v>
      </c>
      <c r="C12" s="204">
        <v>206</v>
      </c>
      <c r="D12" s="204">
        <f>SUM(D13:D15)</f>
        <v>24330</v>
      </c>
      <c r="E12" s="204">
        <v>1042</v>
      </c>
      <c r="F12" s="204">
        <v>214</v>
      </c>
      <c r="G12" s="204">
        <v>604</v>
      </c>
      <c r="H12" s="321">
        <f>SUM(B12:G12)</f>
        <v>26944</v>
      </c>
      <c r="I12" s="52" t="s">
        <v>0</v>
      </c>
      <c r="N12" s="222" t="s">
        <v>235</v>
      </c>
      <c r="O12" s="221">
        <f>((F22-F7)/(F7))*100</f>
        <v>7.5203252032520336</v>
      </c>
      <c r="P12" s="221">
        <f>((F27-F12)/(F12))*100</f>
        <v>0.93457943925233633</v>
      </c>
      <c r="Q12" s="221">
        <f>((F32-F17)/(F17))*100</f>
        <v>12.589928057553957</v>
      </c>
    </row>
    <row r="13" spans="1:17" s="215" customFormat="1" hidden="1">
      <c r="A13" s="54" t="s">
        <v>5</v>
      </c>
      <c r="B13" s="204" t="s">
        <v>33</v>
      </c>
      <c r="C13" s="204">
        <v>104</v>
      </c>
      <c r="D13" s="204">
        <v>12293</v>
      </c>
      <c r="E13" s="204">
        <v>344</v>
      </c>
      <c r="F13" s="204">
        <v>109</v>
      </c>
      <c r="G13" s="204">
        <v>298</v>
      </c>
      <c r="H13" s="204" t="s">
        <v>33</v>
      </c>
      <c r="I13" s="52" t="s">
        <v>10</v>
      </c>
    </row>
    <row r="14" spans="1:17" s="215" customFormat="1" hidden="1">
      <c r="A14" s="53" t="s">
        <v>7</v>
      </c>
      <c r="B14" s="204" t="s">
        <v>32</v>
      </c>
      <c r="C14" s="204">
        <v>102</v>
      </c>
      <c r="D14" s="204">
        <v>12037</v>
      </c>
      <c r="E14" s="204">
        <v>191</v>
      </c>
      <c r="F14" s="204">
        <v>105</v>
      </c>
      <c r="G14" s="204">
        <v>306</v>
      </c>
      <c r="H14" s="204" t="s">
        <v>33</v>
      </c>
      <c r="I14" s="52" t="s">
        <v>11</v>
      </c>
    </row>
    <row r="15" spans="1:17" s="215" customFormat="1" hidden="1">
      <c r="A15" s="54" t="s">
        <v>27</v>
      </c>
      <c r="B15" s="204" t="s">
        <v>32</v>
      </c>
      <c r="C15" s="56" t="s">
        <v>46</v>
      </c>
      <c r="D15" s="56" t="s">
        <v>46</v>
      </c>
      <c r="E15" s="236">
        <v>507</v>
      </c>
      <c r="F15" s="236" t="s">
        <v>47</v>
      </c>
      <c r="G15" s="236" t="s">
        <v>47</v>
      </c>
      <c r="H15" s="204" t="s">
        <v>32</v>
      </c>
      <c r="I15" s="52" t="s">
        <v>28</v>
      </c>
      <c r="P15" s="16" t="s">
        <v>39</v>
      </c>
    </row>
    <row r="16" spans="1:17" s="215" customFormat="1" hidden="1">
      <c r="A16" s="47" t="s">
        <v>30</v>
      </c>
      <c r="B16" s="204"/>
      <c r="C16" s="204"/>
      <c r="D16" s="204"/>
      <c r="E16" s="204"/>
      <c r="F16" s="204"/>
      <c r="G16" s="204"/>
      <c r="H16" s="204"/>
      <c r="I16" s="214" t="s">
        <v>31</v>
      </c>
      <c r="P16" s="18" t="s">
        <v>19</v>
      </c>
    </row>
    <row r="17" spans="1:19" s="215" customFormat="1" hidden="1">
      <c r="A17" s="53" t="s">
        <v>38</v>
      </c>
      <c r="B17" s="321">
        <v>531</v>
      </c>
      <c r="C17" s="204">
        <v>73</v>
      </c>
      <c r="D17" s="204">
        <f>SUM(D18:D20)</f>
        <v>2945</v>
      </c>
      <c r="E17" s="204">
        <v>269</v>
      </c>
      <c r="F17" s="204">
        <v>278</v>
      </c>
      <c r="G17" s="204">
        <v>382</v>
      </c>
      <c r="H17" s="204" t="s">
        <v>33</v>
      </c>
      <c r="I17" s="52" t="s">
        <v>0</v>
      </c>
      <c r="O17" s="16" t="s">
        <v>38</v>
      </c>
      <c r="P17" s="47" t="s">
        <v>29</v>
      </c>
      <c r="Q17" s="47" t="s">
        <v>30</v>
      </c>
    </row>
    <row r="18" spans="1:19" s="215" customFormat="1" hidden="1">
      <c r="A18" s="54" t="s">
        <v>5</v>
      </c>
      <c r="B18" s="321">
        <v>13</v>
      </c>
      <c r="C18" s="204">
        <v>3</v>
      </c>
      <c r="D18" s="204">
        <v>1536</v>
      </c>
      <c r="E18" s="204">
        <v>0</v>
      </c>
      <c r="F18" s="204">
        <v>28</v>
      </c>
      <c r="G18" s="204">
        <v>80</v>
      </c>
      <c r="H18" s="204" t="s">
        <v>33</v>
      </c>
      <c r="I18" s="52" t="s">
        <v>10</v>
      </c>
      <c r="O18" s="215" t="s">
        <v>0</v>
      </c>
      <c r="P18" s="214" t="s">
        <v>52</v>
      </c>
      <c r="Q18" s="214" t="s">
        <v>31</v>
      </c>
    </row>
    <row r="19" spans="1:19" s="215" customFormat="1" hidden="1">
      <c r="A19" s="53" t="s">
        <v>7</v>
      </c>
      <c r="B19" s="321">
        <v>11</v>
      </c>
      <c r="C19" s="204">
        <v>2</v>
      </c>
      <c r="D19" s="204">
        <v>1409</v>
      </c>
      <c r="E19" s="204">
        <v>0</v>
      </c>
      <c r="F19" s="204">
        <v>21</v>
      </c>
      <c r="G19" s="204">
        <v>62</v>
      </c>
      <c r="H19" s="204" t="s">
        <v>33</v>
      </c>
      <c r="I19" s="52" t="s">
        <v>11</v>
      </c>
      <c r="N19" s="37" t="s">
        <v>12</v>
      </c>
      <c r="O19" s="38">
        <v>1.6895459345300949</v>
      </c>
      <c r="P19" s="221">
        <v>0.85034013605442182</v>
      </c>
      <c r="Q19" s="221">
        <v>3.0640668523676879</v>
      </c>
    </row>
    <row r="20" spans="1:19" s="215" customFormat="1" hidden="1">
      <c r="A20" s="54" t="s">
        <v>27</v>
      </c>
      <c r="B20" s="320">
        <v>507</v>
      </c>
      <c r="C20" s="56">
        <v>68</v>
      </c>
      <c r="D20" s="56" t="s">
        <v>46</v>
      </c>
      <c r="E20" s="56">
        <v>269</v>
      </c>
      <c r="F20" s="56">
        <v>229</v>
      </c>
      <c r="G20" s="56">
        <v>240</v>
      </c>
      <c r="H20" s="56" t="s">
        <v>32</v>
      </c>
      <c r="I20" s="52" t="s">
        <v>28</v>
      </c>
      <c r="N20" s="222" t="s">
        <v>13</v>
      </c>
      <c r="O20" s="38">
        <v>0.26998961578400826</v>
      </c>
      <c r="P20" s="221">
        <v>2.5295109612141653</v>
      </c>
      <c r="Q20" s="221">
        <v>2.9729729729729732</v>
      </c>
    </row>
    <row r="21" spans="1:19" ht="15.75">
      <c r="A21" s="12" t="s">
        <v>235</v>
      </c>
      <c r="B21" s="94"/>
      <c r="C21" s="95"/>
      <c r="D21" s="95"/>
      <c r="E21" s="95"/>
      <c r="F21" s="95"/>
      <c r="G21" s="95"/>
      <c r="H21" s="94"/>
      <c r="I21" s="23" t="s">
        <v>234</v>
      </c>
      <c r="N21" s="222" t="s">
        <v>20</v>
      </c>
      <c r="O21" s="25">
        <v>-0.30333670374115268</v>
      </c>
      <c r="P21" s="25">
        <v>-0.6578947368421052</v>
      </c>
      <c r="Q21" s="25">
        <v>0.26246719160104987</v>
      </c>
    </row>
    <row r="22" spans="1:19" s="215" customFormat="1">
      <c r="A22" s="47" t="s">
        <v>38</v>
      </c>
      <c r="B22" s="49">
        <f t="shared" ref="B22:G22" si="2">SUM(B27,B32)</f>
        <v>1077</v>
      </c>
      <c r="C22" s="49">
        <f t="shared" si="2"/>
        <v>281</v>
      </c>
      <c r="D22" s="49">
        <f t="shared" si="2"/>
        <v>27309</v>
      </c>
      <c r="E22" s="49">
        <f t="shared" si="2"/>
        <v>1323</v>
      </c>
      <c r="F22" s="49">
        <f t="shared" si="2"/>
        <v>529</v>
      </c>
      <c r="G22" s="49">
        <f t="shared" si="2"/>
        <v>996</v>
      </c>
      <c r="H22" s="49">
        <f>SUM(B22:G22)</f>
        <v>31515</v>
      </c>
      <c r="I22" s="214" t="s">
        <v>0</v>
      </c>
      <c r="N22" s="222" t="s">
        <v>235</v>
      </c>
      <c r="O22" s="221">
        <f>((G22-G7)/(G7))*100</f>
        <v>1.0141987829614605</v>
      </c>
      <c r="P22" s="221">
        <f>((G27-G12)/(G12))*100</f>
        <v>1.490066225165563</v>
      </c>
      <c r="Q22" s="221">
        <f>((G32-G17)/(G17))*100</f>
        <v>0.26178010471204188</v>
      </c>
    </row>
    <row r="23" spans="1:19" s="215" customFormat="1">
      <c r="A23" s="98" t="s">
        <v>5</v>
      </c>
      <c r="B23" s="49" t="s">
        <v>33</v>
      </c>
      <c r="C23" s="49">
        <f t="shared" ref="C23:C25" si="3">SUM(C28,C33)</f>
        <v>108</v>
      </c>
      <c r="D23" s="49">
        <f t="shared" ref="D23:D24" si="4">SUM(D28,D33)</f>
        <v>13848</v>
      </c>
      <c r="E23" s="49">
        <f t="shared" ref="E23:G25" si="5">SUM(E28,E33)</f>
        <v>345</v>
      </c>
      <c r="F23" s="49">
        <f t="shared" si="5"/>
        <v>139</v>
      </c>
      <c r="G23" s="49">
        <f t="shared" si="5"/>
        <v>377</v>
      </c>
      <c r="H23" s="49" t="s">
        <v>33</v>
      </c>
      <c r="I23" s="99" t="s">
        <v>10</v>
      </c>
    </row>
    <row r="24" spans="1:19" s="215" customFormat="1">
      <c r="A24" s="100" t="s">
        <v>7</v>
      </c>
      <c r="B24" s="49" t="s">
        <v>32</v>
      </c>
      <c r="C24" s="49">
        <f t="shared" si="3"/>
        <v>104</v>
      </c>
      <c r="D24" s="49">
        <f t="shared" si="4"/>
        <v>13461</v>
      </c>
      <c r="E24" s="49">
        <f t="shared" si="5"/>
        <v>192</v>
      </c>
      <c r="F24" s="49">
        <f t="shared" si="5"/>
        <v>126</v>
      </c>
      <c r="G24" s="49">
        <f t="shared" si="5"/>
        <v>371</v>
      </c>
      <c r="H24" s="49" t="s">
        <v>33</v>
      </c>
      <c r="I24" s="99" t="s">
        <v>11</v>
      </c>
    </row>
    <row r="25" spans="1:19" s="215" customFormat="1">
      <c r="A25" s="100" t="s">
        <v>27</v>
      </c>
      <c r="B25" s="49" t="s">
        <v>32</v>
      </c>
      <c r="C25" s="49">
        <f t="shared" si="3"/>
        <v>69</v>
      </c>
      <c r="D25" s="49" t="s">
        <v>46</v>
      </c>
      <c r="E25" s="49">
        <f t="shared" si="5"/>
        <v>786</v>
      </c>
      <c r="F25" s="49">
        <f t="shared" si="5"/>
        <v>264</v>
      </c>
      <c r="G25" s="49">
        <f t="shared" si="5"/>
        <v>248</v>
      </c>
      <c r="H25" s="49" t="s">
        <v>32</v>
      </c>
      <c r="I25" s="107" t="s">
        <v>28</v>
      </c>
    </row>
    <row r="26" spans="1:19" s="215" customFormat="1">
      <c r="A26" s="47" t="s">
        <v>29</v>
      </c>
      <c r="B26" s="204"/>
      <c r="C26" s="204"/>
      <c r="D26" s="204"/>
      <c r="E26" s="204"/>
      <c r="F26" s="204"/>
      <c r="G26" s="204"/>
      <c r="H26" s="204"/>
      <c r="I26" s="214" t="s">
        <v>52</v>
      </c>
      <c r="J26" s="221">
        <f>B27/B22*100</f>
        <v>50.696378830083567</v>
      </c>
      <c r="K26" s="221">
        <f t="shared" ref="K26:P26" si="6">C27/C22*100</f>
        <v>73.665480427046262</v>
      </c>
      <c r="L26" s="221">
        <f t="shared" si="6"/>
        <v>89.032919550331385</v>
      </c>
      <c r="M26" s="221">
        <f t="shared" si="6"/>
        <v>79.21390778533636</v>
      </c>
      <c r="N26" s="221">
        <f t="shared" si="6"/>
        <v>40.831758034026464</v>
      </c>
      <c r="O26" s="221">
        <f t="shared" si="6"/>
        <v>61.546184738955823</v>
      </c>
      <c r="P26" s="221">
        <f t="shared" si="6"/>
        <v>85.49579565286372</v>
      </c>
    </row>
    <row r="27" spans="1:19" s="215" customFormat="1">
      <c r="A27" s="53" t="s">
        <v>38</v>
      </c>
      <c r="B27" s="204">
        <v>546</v>
      </c>
      <c r="C27" s="204">
        <v>207</v>
      </c>
      <c r="D27" s="204">
        <f>SUM(D28:D29)</f>
        <v>24314</v>
      </c>
      <c r="E27" s="204">
        <v>1048</v>
      </c>
      <c r="F27" s="204">
        <v>216</v>
      </c>
      <c r="G27" s="204">
        <v>613</v>
      </c>
      <c r="H27" s="204">
        <f>SUM(B27:G27)</f>
        <v>26944</v>
      </c>
      <c r="I27" s="52" t="s">
        <v>0</v>
      </c>
      <c r="J27" s="221"/>
      <c r="K27" s="221"/>
      <c r="L27" s="221"/>
      <c r="M27" s="221"/>
      <c r="N27" s="221"/>
      <c r="O27" s="221"/>
      <c r="P27" s="221"/>
      <c r="S27" s="235"/>
    </row>
    <row r="28" spans="1:19" s="215" customFormat="1">
      <c r="A28" s="54" t="s">
        <v>5</v>
      </c>
      <c r="B28" s="204" t="s">
        <v>33</v>
      </c>
      <c r="C28" s="204">
        <v>105</v>
      </c>
      <c r="D28" s="204">
        <v>12286</v>
      </c>
      <c r="E28" s="204">
        <v>345</v>
      </c>
      <c r="F28" s="204">
        <v>111</v>
      </c>
      <c r="G28" s="204">
        <v>301</v>
      </c>
      <c r="H28" s="204" t="s">
        <v>33</v>
      </c>
      <c r="I28" s="52" t="s">
        <v>10</v>
      </c>
      <c r="J28" s="221"/>
      <c r="K28" s="221"/>
      <c r="L28" s="221"/>
      <c r="M28" s="221"/>
      <c r="N28" s="221"/>
      <c r="O28" s="221"/>
      <c r="P28" s="221"/>
    </row>
    <row r="29" spans="1:19" s="215" customFormat="1">
      <c r="A29" s="53" t="s">
        <v>7</v>
      </c>
      <c r="B29" s="204" t="s">
        <v>32</v>
      </c>
      <c r="C29" s="204">
        <v>102</v>
      </c>
      <c r="D29" s="204">
        <v>12028</v>
      </c>
      <c r="E29" s="204">
        <v>192</v>
      </c>
      <c r="F29" s="204">
        <v>105</v>
      </c>
      <c r="G29" s="204">
        <v>312</v>
      </c>
      <c r="H29" s="204" t="s">
        <v>33</v>
      </c>
      <c r="I29" s="52" t="s">
        <v>11</v>
      </c>
      <c r="J29" s="221"/>
      <c r="K29" s="221"/>
      <c r="L29" s="221"/>
      <c r="M29" s="221"/>
      <c r="N29" s="221"/>
      <c r="O29" s="221"/>
      <c r="P29" s="221"/>
    </row>
    <row r="30" spans="1:19" s="215" customFormat="1">
      <c r="A30" s="54" t="s">
        <v>27</v>
      </c>
      <c r="B30" s="204" t="s">
        <v>32</v>
      </c>
      <c r="C30" s="56" t="s">
        <v>46</v>
      </c>
      <c r="D30" s="56" t="s">
        <v>46</v>
      </c>
      <c r="E30" s="236">
        <v>511</v>
      </c>
      <c r="F30" s="270">
        <v>0</v>
      </c>
      <c r="G30" s="270">
        <v>0</v>
      </c>
      <c r="H30" s="204" t="s">
        <v>32</v>
      </c>
      <c r="I30" s="52" t="s">
        <v>28</v>
      </c>
      <c r="J30" s="221"/>
      <c r="K30" s="221"/>
      <c r="L30" s="221"/>
      <c r="M30" s="221"/>
      <c r="N30" s="221"/>
      <c r="O30" s="221"/>
      <c r="P30" s="221"/>
    </row>
    <row r="31" spans="1:19" s="215" customFormat="1">
      <c r="A31" s="47" t="s">
        <v>30</v>
      </c>
      <c r="B31" s="204"/>
      <c r="C31" s="204"/>
      <c r="D31" s="204"/>
      <c r="E31" s="204"/>
      <c r="F31" s="204"/>
      <c r="G31" s="204"/>
      <c r="H31" s="204"/>
      <c r="I31" s="214" t="s">
        <v>31</v>
      </c>
      <c r="J31" s="221">
        <f>B32/B22*100</f>
        <v>49.303621169916433</v>
      </c>
      <c r="K31" s="221">
        <f t="shared" ref="K31:P31" si="7">C32/C22*100</f>
        <v>26.334519572953734</v>
      </c>
      <c r="L31" s="221">
        <f t="shared" si="7"/>
        <v>10.967080449668607</v>
      </c>
      <c r="M31" s="221">
        <f t="shared" si="7"/>
        <v>20.786092214663643</v>
      </c>
      <c r="N31" s="221">
        <f t="shared" si="7"/>
        <v>59.168241965973536</v>
      </c>
      <c r="O31" s="221">
        <f t="shared" si="7"/>
        <v>38.453815261044177</v>
      </c>
      <c r="P31" s="221">
        <f t="shared" si="7"/>
        <v>14.504204347136284</v>
      </c>
    </row>
    <row r="32" spans="1:19" s="215" customFormat="1">
      <c r="A32" s="53" t="s">
        <v>38</v>
      </c>
      <c r="B32" s="204">
        <f>SUM(B33:B35)</f>
        <v>531</v>
      </c>
      <c r="C32" s="204">
        <v>74</v>
      </c>
      <c r="D32" s="204">
        <f>SUM(D33:D35)</f>
        <v>2995</v>
      </c>
      <c r="E32" s="204">
        <v>275</v>
      </c>
      <c r="F32" s="204">
        <v>313</v>
      </c>
      <c r="G32" s="204">
        <v>383</v>
      </c>
      <c r="H32" s="204">
        <f>SUM(B32:G32)</f>
        <v>4571</v>
      </c>
      <c r="I32" s="52" t="s">
        <v>0</v>
      </c>
    </row>
    <row r="33" spans="1:15" s="215" customFormat="1">
      <c r="A33" s="54" t="s">
        <v>5</v>
      </c>
      <c r="B33" s="204">
        <v>13</v>
      </c>
      <c r="C33" s="204">
        <v>3</v>
      </c>
      <c r="D33" s="204">
        <v>1562</v>
      </c>
      <c r="E33" s="204">
        <v>0</v>
      </c>
      <c r="F33" s="204">
        <v>28</v>
      </c>
      <c r="G33" s="204">
        <v>76</v>
      </c>
      <c r="H33" s="204" t="s">
        <v>33</v>
      </c>
      <c r="I33" s="52" t="s">
        <v>10</v>
      </c>
    </row>
    <row r="34" spans="1:15" s="215" customFormat="1">
      <c r="A34" s="53" t="s">
        <v>7</v>
      </c>
      <c r="B34" s="204">
        <v>11</v>
      </c>
      <c r="C34" s="204">
        <v>2</v>
      </c>
      <c r="D34" s="204">
        <v>1433</v>
      </c>
      <c r="E34" s="204">
        <v>0</v>
      </c>
      <c r="F34" s="204">
        <v>21</v>
      </c>
      <c r="G34" s="204">
        <v>59</v>
      </c>
      <c r="H34" s="204" t="s">
        <v>33</v>
      </c>
      <c r="I34" s="52" t="s">
        <v>11</v>
      </c>
    </row>
    <row r="35" spans="1:15" s="215" customFormat="1">
      <c r="A35" s="54" t="s">
        <v>27</v>
      </c>
      <c r="B35" s="56">
        <v>507</v>
      </c>
      <c r="C35" s="56">
        <v>69</v>
      </c>
      <c r="D35" s="56" t="s">
        <v>46</v>
      </c>
      <c r="E35" s="56">
        <v>275</v>
      </c>
      <c r="F35" s="56">
        <v>264</v>
      </c>
      <c r="G35" s="56">
        <v>248</v>
      </c>
      <c r="H35" s="56" t="s">
        <v>32</v>
      </c>
      <c r="I35" s="52" t="s">
        <v>28</v>
      </c>
    </row>
    <row r="36" spans="1:15" s="215" customFormat="1" ht="15.75">
      <c r="A36" s="12" t="s">
        <v>339</v>
      </c>
      <c r="B36" s="94"/>
      <c r="C36" s="95"/>
      <c r="D36" s="95"/>
      <c r="E36" s="95"/>
      <c r="F36" s="95"/>
      <c r="G36" s="95"/>
      <c r="H36" s="94"/>
      <c r="I36" s="23" t="s">
        <v>340</v>
      </c>
    </row>
    <row r="37" spans="1:15" s="215" customFormat="1">
      <c r="A37" s="47" t="s">
        <v>38</v>
      </c>
      <c r="B37" s="49">
        <f>SUM(B42,B47)</f>
        <v>1091</v>
      </c>
      <c r="C37" s="49">
        <f>SUM(C42,C47)</f>
        <v>280</v>
      </c>
      <c r="D37" s="49">
        <f>SUM(D42,D47)</f>
        <v>27367</v>
      </c>
      <c r="E37" s="49">
        <f>SUM(E42,E47)</f>
        <v>1395</v>
      </c>
      <c r="F37" s="49">
        <f>SUM(F38:F40)</f>
        <v>545</v>
      </c>
      <c r="G37" s="49">
        <v>1001</v>
      </c>
      <c r="H37" s="49">
        <f>SUM(B37:G37)</f>
        <v>31679</v>
      </c>
      <c r="I37" s="214" t="s">
        <v>0</v>
      </c>
    </row>
    <row r="38" spans="1:15" s="215" customFormat="1">
      <c r="A38" s="98" t="s">
        <v>5</v>
      </c>
      <c r="B38" s="49" t="s">
        <v>33</v>
      </c>
      <c r="C38" s="49">
        <f t="shared" ref="C38:E40" si="8">SUM(C43,C48)</f>
        <v>108</v>
      </c>
      <c r="D38" s="49">
        <f t="shared" si="8"/>
        <v>13836</v>
      </c>
      <c r="E38" s="49">
        <f t="shared" si="8"/>
        <v>345</v>
      </c>
      <c r="F38" s="49">
        <v>142</v>
      </c>
      <c r="G38" s="49">
        <v>376</v>
      </c>
      <c r="H38" s="49"/>
      <c r="I38" s="99" t="s">
        <v>10</v>
      </c>
    </row>
    <row r="39" spans="1:15" s="215" customFormat="1">
      <c r="A39" s="100" t="s">
        <v>7</v>
      </c>
      <c r="B39" s="49" t="s">
        <v>32</v>
      </c>
      <c r="C39" s="49">
        <f t="shared" si="8"/>
        <v>104</v>
      </c>
      <c r="D39" s="49">
        <f t="shared" si="8"/>
        <v>13531</v>
      </c>
      <c r="E39" s="49">
        <f t="shared" si="8"/>
        <v>193</v>
      </c>
      <c r="F39" s="49">
        <v>130</v>
      </c>
      <c r="G39" s="49">
        <v>369</v>
      </c>
      <c r="H39" s="49"/>
      <c r="I39" s="99" t="s">
        <v>11</v>
      </c>
    </row>
    <row r="40" spans="1:15" s="215" customFormat="1">
      <c r="A40" s="100" t="s">
        <v>27</v>
      </c>
      <c r="B40" s="49" t="s">
        <v>32</v>
      </c>
      <c r="C40" s="49">
        <f t="shared" si="8"/>
        <v>68</v>
      </c>
      <c r="D40" s="49" t="s">
        <v>46</v>
      </c>
      <c r="E40" s="49">
        <f t="shared" si="8"/>
        <v>1184</v>
      </c>
      <c r="F40" s="49">
        <v>273</v>
      </c>
      <c r="G40" s="49">
        <v>256</v>
      </c>
      <c r="H40" s="49"/>
      <c r="I40" s="107" t="s">
        <v>28</v>
      </c>
    </row>
    <row r="41" spans="1:15" s="215" customFormat="1">
      <c r="A41" s="47" t="s">
        <v>29</v>
      </c>
      <c r="B41" s="204"/>
      <c r="C41" s="204"/>
      <c r="D41" s="204"/>
      <c r="E41" s="49"/>
      <c r="F41" s="204"/>
      <c r="G41" s="204"/>
      <c r="H41" s="204"/>
      <c r="I41" s="214" t="s">
        <v>52</v>
      </c>
    </row>
    <row r="42" spans="1:15" s="215" customFormat="1">
      <c r="A42" s="53" t="s">
        <v>38</v>
      </c>
      <c r="B42" s="204">
        <v>539</v>
      </c>
      <c r="C42" s="204">
        <v>207</v>
      </c>
      <c r="D42" s="204">
        <f>SUM(D43:D45)</f>
        <v>24230</v>
      </c>
      <c r="E42" s="204">
        <v>1068</v>
      </c>
      <c r="F42" s="235">
        <f>SUM(F43:F45)</f>
        <v>223</v>
      </c>
      <c r="G42" s="204">
        <v>606</v>
      </c>
      <c r="H42" s="204">
        <f>SUM(B42:G42)</f>
        <v>26873</v>
      </c>
      <c r="I42" s="52" t="s">
        <v>0</v>
      </c>
    </row>
    <row r="43" spans="1:15" s="215" customFormat="1">
      <c r="A43" s="54" t="s">
        <v>5</v>
      </c>
      <c r="B43" s="204" t="s">
        <v>33</v>
      </c>
      <c r="C43" s="204">
        <v>105</v>
      </c>
      <c r="D43" s="204">
        <v>12229</v>
      </c>
      <c r="E43" s="204">
        <v>345</v>
      </c>
      <c r="F43" s="204">
        <f>54+30+30</f>
        <v>114</v>
      </c>
      <c r="G43" s="204">
        <v>297</v>
      </c>
      <c r="H43" s="204"/>
      <c r="I43" s="52" t="s">
        <v>10</v>
      </c>
    </row>
    <row r="44" spans="1:15" s="215" customFormat="1">
      <c r="A44" s="53" t="s">
        <v>7</v>
      </c>
      <c r="B44" s="204" t="s">
        <v>32</v>
      </c>
      <c r="C44" s="204">
        <v>102</v>
      </c>
      <c r="D44" s="204">
        <v>12001</v>
      </c>
      <c r="E44" s="204">
        <v>193</v>
      </c>
      <c r="F44" s="204">
        <f>52+29+28</f>
        <v>109</v>
      </c>
      <c r="G44" s="204">
        <v>309</v>
      </c>
      <c r="H44" s="204"/>
      <c r="I44" s="52" t="s">
        <v>11</v>
      </c>
    </row>
    <row r="45" spans="1:15" s="215" customFormat="1">
      <c r="A45" s="54" t="s">
        <v>27</v>
      </c>
      <c r="B45" s="204" t="s">
        <v>32</v>
      </c>
      <c r="C45" s="56" t="s">
        <v>46</v>
      </c>
      <c r="D45" s="56" t="s">
        <v>46</v>
      </c>
      <c r="E45" s="236">
        <v>857</v>
      </c>
      <c r="F45" s="270">
        <v>0</v>
      </c>
      <c r="G45" s="270">
        <v>0</v>
      </c>
      <c r="H45" s="204"/>
      <c r="I45" s="52" t="s">
        <v>28</v>
      </c>
    </row>
    <row r="46" spans="1:15" s="215" customFormat="1">
      <c r="A46" s="47" t="s">
        <v>30</v>
      </c>
      <c r="B46" s="204"/>
      <c r="C46" s="204"/>
      <c r="D46" s="204"/>
      <c r="E46" s="204"/>
      <c r="G46" s="204"/>
      <c r="H46" s="204"/>
      <c r="I46" s="214" t="s">
        <v>31</v>
      </c>
      <c r="J46" s="221">
        <f>B47/B37*100</f>
        <v>50.59578368469294</v>
      </c>
      <c r="K46" s="221">
        <f t="shared" ref="K46:O46" si="9">C47/C37*100</f>
        <v>26.071428571428573</v>
      </c>
      <c r="L46" s="221">
        <f t="shared" si="9"/>
        <v>11.462710563817737</v>
      </c>
      <c r="M46" s="221">
        <f t="shared" si="9"/>
        <v>23.440860215053764</v>
      </c>
      <c r="N46" s="221">
        <f t="shared" si="9"/>
        <v>59.082568807339456</v>
      </c>
      <c r="O46" s="221">
        <f t="shared" si="9"/>
        <v>39.460539460539465</v>
      </c>
    </row>
    <row r="47" spans="1:15" s="215" customFormat="1">
      <c r="A47" s="53" t="s">
        <v>38</v>
      </c>
      <c r="B47" s="204">
        <f>SUM(B48:B50)</f>
        <v>552</v>
      </c>
      <c r="C47" s="204">
        <v>73</v>
      </c>
      <c r="D47" s="204">
        <f>SUM(D48:D50)</f>
        <v>3137</v>
      </c>
      <c r="E47" s="204">
        <v>327</v>
      </c>
      <c r="F47" s="204">
        <f>F37-F42</f>
        <v>322</v>
      </c>
      <c r="G47" s="204">
        <v>395</v>
      </c>
      <c r="H47" s="204">
        <f>SUM(B47:G47)</f>
        <v>4806</v>
      </c>
      <c r="I47" s="52" t="s">
        <v>0</v>
      </c>
    </row>
    <row r="48" spans="1:15" s="215" customFormat="1">
      <c r="A48" s="54" t="s">
        <v>5</v>
      </c>
      <c r="B48" s="204">
        <v>13</v>
      </c>
      <c r="C48" s="204">
        <v>3</v>
      </c>
      <c r="D48" s="204">
        <v>1607</v>
      </c>
      <c r="E48" s="204">
        <v>0</v>
      </c>
      <c r="F48" s="204">
        <f>F38-F43</f>
        <v>28</v>
      </c>
      <c r="G48" s="204">
        <v>79</v>
      </c>
      <c r="H48" s="204"/>
      <c r="I48" s="52" t="s">
        <v>10</v>
      </c>
    </row>
    <row r="49" spans="1:9" s="215" customFormat="1">
      <c r="A49" s="53" t="s">
        <v>7</v>
      </c>
      <c r="B49" s="204">
        <v>9</v>
      </c>
      <c r="C49" s="204">
        <v>2</v>
      </c>
      <c r="D49" s="204">
        <v>1530</v>
      </c>
      <c r="E49" s="204">
        <v>0</v>
      </c>
      <c r="F49" s="204">
        <f>F39-F44</f>
        <v>21</v>
      </c>
      <c r="G49" s="204">
        <v>60</v>
      </c>
      <c r="H49" s="204"/>
      <c r="I49" s="52" t="s">
        <v>11</v>
      </c>
    </row>
    <row r="50" spans="1:9" s="215" customFormat="1">
      <c r="A50" s="54" t="s">
        <v>27</v>
      </c>
      <c r="B50" s="56">
        <v>530</v>
      </c>
      <c r="C50" s="56">
        <v>68</v>
      </c>
      <c r="D50" s="56" t="s">
        <v>46</v>
      </c>
      <c r="E50" s="56">
        <v>327</v>
      </c>
      <c r="F50" s="56">
        <v>273</v>
      </c>
      <c r="G50" s="56">
        <v>256</v>
      </c>
      <c r="H50" s="56"/>
      <c r="I50" s="52" t="s">
        <v>28</v>
      </c>
    </row>
    <row r="51" spans="1:9" s="215" customFormat="1" ht="15.75">
      <c r="A51" s="12" t="s">
        <v>346</v>
      </c>
      <c r="B51" s="94"/>
      <c r="C51" s="95"/>
      <c r="D51" s="95"/>
      <c r="E51" s="95"/>
      <c r="F51" s="95"/>
      <c r="G51" s="95"/>
      <c r="H51" s="94"/>
      <c r="I51" s="23" t="s">
        <v>347</v>
      </c>
    </row>
    <row r="52" spans="1:9" s="215" customFormat="1">
      <c r="A52" s="47" t="s">
        <v>38</v>
      </c>
      <c r="B52" s="49">
        <f t="shared" ref="B52:G52" si="10">SUM(B57,B62)</f>
        <v>1092</v>
      </c>
      <c r="C52" s="49">
        <f t="shared" si="10"/>
        <v>280</v>
      </c>
      <c r="D52" s="49">
        <f t="shared" si="10"/>
        <v>27353</v>
      </c>
      <c r="E52" s="49">
        <f t="shared" si="10"/>
        <v>1457</v>
      </c>
      <c r="F52" s="49">
        <f t="shared" si="10"/>
        <v>570</v>
      </c>
      <c r="G52" s="49">
        <f t="shared" si="10"/>
        <v>1049</v>
      </c>
      <c r="H52" s="49">
        <f>SUM(B52:G52)</f>
        <v>31801</v>
      </c>
      <c r="I52" s="214" t="s">
        <v>0</v>
      </c>
    </row>
    <row r="53" spans="1:9" s="215" customFormat="1">
      <c r="A53" s="98" t="s">
        <v>5</v>
      </c>
      <c r="B53" s="49" t="s">
        <v>32</v>
      </c>
      <c r="C53" s="49">
        <f>SUM(C58,C63)</f>
        <v>106</v>
      </c>
      <c r="D53" s="49">
        <f t="shared" ref="C53:E55" si="11">SUM(D58,D63)</f>
        <v>13783</v>
      </c>
      <c r="E53" s="49">
        <f t="shared" si="11"/>
        <v>352</v>
      </c>
      <c r="F53" s="49">
        <v>143</v>
      </c>
      <c r="G53" s="49">
        <f t="shared" ref="G53:G55" si="12">SUM(G58,G63)</f>
        <v>389</v>
      </c>
      <c r="H53" s="49"/>
      <c r="I53" s="99" t="s">
        <v>10</v>
      </c>
    </row>
    <row r="54" spans="1:9" s="215" customFormat="1">
      <c r="A54" s="100" t="s">
        <v>7</v>
      </c>
      <c r="B54" s="49" t="s">
        <v>32</v>
      </c>
      <c r="C54" s="49">
        <f t="shared" ref="C54" si="13">SUM(C59,C64)</f>
        <v>102</v>
      </c>
      <c r="D54" s="49">
        <f t="shared" si="11"/>
        <v>13570</v>
      </c>
      <c r="E54" s="49">
        <f t="shared" si="11"/>
        <v>227</v>
      </c>
      <c r="F54" s="49">
        <v>132</v>
      </c>
      <c r="G54" s="49">
        <f t="shared" si="12"/>
        <v>380</v>
      </c>
      <c r="H54" s="49"/>
      <c r="I54" s="99" t="s">
        <v>11</v>
      </c>
    </row>
    <row r="55" spans="1:9" s="215" customFormat="1">
      <c r="A55" s="100" t="s">
        <v>27</v>
      </c>
      <c r="B55" s="49" t="s">
        <v>32</v>
      </c>
      <c r="C55" s="49">
        <f t="shared" si="11"/>
        <v>72</v>
      </c>
      <c r="D55" s="49" t="s">
        <v>46</v>
      </c>
      <c r="E55" s="49">
        <f t="shared" si="11"/>
        <v>878</v>
      </c>
      <c r="F55" s="49">
        <v>295</v>
      </c>
      <c r="G55" s="49">
        <f t="shared" si="12"/>
        <v>280</v>
      </c>
      <c r="H55" s="49"/>
      <c r="I55" s="107" t="s">
        <v>28</v>
      </c>
    </row>
    <row r="56" spans="1:9" s="215" customFormat="1">
      <c r="A56" s="47" t="s">
        <v>29</v>
      </c>
      <c r="B56" s="204"/>
      <c r="C56" s="204"/>
      <c r="D56" s="204"/>
      <c r="E56" s="204"/>
      <c r="F56" s="204"/>
      <c r="G56" s="204"/>
      <c r="H56" s="204"/>
      <c r="I56" s="214" t="s">
        <v>52</v>
      </c>
    </row>
    <row r="57" spans="1:9" s="215" customFormat="1">
      <c r="A57" s="53" t="s">
        <v>38</v>
      </c>
      <c r="B57" s="204">
        <v>535</v>
      </c>
      <c r="C57" s="204">
        <v>208</v>
      </c>
      <c r="D57" s="204">
        <f>SUM(D58:D60)</f>
        <v>24235</v>
      </c>
      <c r="E57" s="204">
        <v>1100</v>
      </c>
      <c r="F57" s="204">
        <f>SUM(F58:F60)</f>
        <v>229</v>
      </c>
      <c r="G57" s="204">
        <f>SUM(G58:G60)</f>
        <v>622</v>
      </c>
      <c r="H57" s="204">
        <f>SUM(B57:G57)</f>
        <v>26929</v>
      </c>
      <c r="I57" s="52" t="s">
        <v>0</v>
      </c>
    </row>
    <row r="58" spans="1:9" s="215" customFormat="1">
      <c r="A58" s="54" t="s">
        <v>5</v>
      </c>
      <c r="B58" s="204" t="s">
        <v>32</v>
      </c>
      <c r="C58" s="204">
        <v>106</v>
      </c>
      <c r="D58" s="204">
        <v>12202</v>
      </c>
      <c r="E58" s="204">
        <v>352</v>
      </c>
      <c r="F58" s="204">
        <v>118</v>
      </c>
      <c r="G58" s="204">
        <v>306</v>
      </c>
      <c r="H58" s="204"/>
      <c r="I58" s="52" t="s">
        <v>10</v>
      </c>
    </row>
    <row r="59" spans="1:9" s="215" customFormat="1">
      <c r="A59" s="53" t="s">
        <v>7</v>
      </c>
      <c r="B59" s="204" t="s">
        <v>32</v>
      </c>
      <c r="C59" s="204">
        <v>102</v>
      </c>
      <c r="D59" s="204">
        <v>12033</v>
      </c>
      <c r="E59" s="204">
        <v>227</v>
      </c>
      <c r="F59" s="204">
        <v>111</v>
      </c>
      <c r="G59" s="204">
        <v>316</v>
      </c>
      <c r="H59" s="204"/>
      <c r="I59" s="52" t="s">
        <v>11</v>
      </c>
    </row>
    <row r="60" spans="1:9" s="215" customFormat="1">
      <c r="A60" s="54" t="s">
        <v>27</v>
      </c>
      <c r="B60" s="204" t="s">
        <v>32</v>
      </c>
      <c r="C60" s="56" t="s">
        <v>46</v>
      </c>
      <c r="D60" s="56" t="s">
        <v>46</v>
      </c>
      <c r="E60" s="236">
        <v>521</v>
      </c>
      <c r="F60" s="270">
        <v>0</v>
      </c>
      <c r="G60" s="270">
        <v>0</v>
      </c>
      <c r="H60" s="204"/>
      <c r="I60" s="52" t="s">
        <v>28</v>
      </c>
    </row>
    <row r="61" spans="1:9" s="215" customFormat="1">
      <c r="A61" s="47" t="s">
        <v>30</v>
      </c>
      <c r="B61" s="204"/>
      <c r="C61" s="204"/>
      <c r="D61" s="204"/>
      <c r="E61" s="204"/>
      <c r="F61" s="204"/>
      <c r="G61" s="204"/>
      <c r="H61" s="204"/>
      <c r="I61" s="214" t="s">
        <v>31</v>
      </c>
    </row>
    <row r="62" spans="1:9" s="215" customFormat="1">
      <c r="A62" s="53" t="s">
        <v>38</v>
      </c>
      <c r="B62" s="204">
        <v>557</v>
      </c>
      <c r="C62" s="204">
        <v>72</v>
      </c>
      <c r="D62" s="204">
        <f>SUM(D63:D65)</f>
        <v>3118</v>
      </c>
      <c r="E62" s="204">
        <v>357</v>
      </c>
      <c r="F62" s="204">
        <f>SUM(F63:F65)</f>
        <v>341</v>
      </c>
      <c r="G62" s="204">
        <f>SUM(G63:G65)</f>
        <v>427</v>
      </c>
      <c r="H62" s="204">
        <f>SUM(B62:G62)</f>
        <v>4872</v>
      </c>
      <c r="I62" s="52" t="s">
        <v>0</v>
      </c>
    </row>
    <row r="63" spans="1:9" s="215" customFormat="1">
      <c r="A63" s="54" t="s">
        <v>5</v>
      </c>
      <c r="B63" s="204" t="s">
        <v>33</v>
      </c>
      <c r="C63" s="204">
        <v>0</v>
      </c>
      <c r="D63" s="204">
        <v>1581</v>
      </c>
      <c r="E63" s="204">
        <v>0</v>
      </c>
      <c r="F63" s="204">
        <f>F53-F58</f>
        <v>25</v>
      </c>
      <c r="G63" s="204">
        <v>83</v>
      </c>
      <c r="H63" s="204"/>
      <c r="I63" s="52" t="s">
        <v>10</v>
      </c>
    </row>
    <row r="64" spans="1:9" s="215" customFormat="1">
      <c r="A64" s="53" t="s">
        <v>7</v>
      </c>
      <c r="B64" s="204" t="s">
        <v>33</v>
      </c>
      <c r="C64" s="204">
        <v>0</v>
      </c>
      <c r="D64" s="204">
        <v>1537</v>
      </c>
      <c r="E64" s="204">
        <v>0</v>
      </c>
      <c r="F64" s="204">
        <f>F54-F59</f>
        <v>21</v>
      </c>
      <c r="G64" s="204">
        <v>64</v>
      </c>
      <c r="H64" s="204"/>
      <c r="I64" s="52" t="s">
        <v>11</v>
      </c>
    </row>
    <row r="65" spans="1:15" s="215" customFormat="1">
      <c r="A65" s="54" t="s">
        <v>27</v>
      </c>
      <c r="B65" s="56" t="s">
        <v>33</v>
      </c>
      <c r="C65" s="56">
        <v>72</v>
      </c>
      <c r="D65" s="56" t="s">
        <v>46</v>
      </c>
      <c r="E65" s="56">
        <v>357</v>
      </c>
      <c r="F65" s="56">
        <v>295</v>
      </c>
      <c r="G65" s="56">
        <v>280</v>
      </c>
      <c r="H65" s="56"/>
      <c r="I65" s="52" t="s">
        <v>28</v>
      </c>
    </row>
    <row r="66" spans="1:15" s="215" customFormat="1" ht="15.75">
      <c r="A66" s="12" t="s">
        <v>372</v>
      </c>
      <c r="B66" s="94"/>
      <c r="C66" s="95"/>
      <c r="D66" s="95"/>
      <c r="E66" s="95"/>
      <c r="F66" s="95"/>
      <c r="G66" s="95"/>
      <c r="H66" s="94"/>
      <c r="I66" s="23" t="s">
        <v>373</v>
      </c>
    </row>
    <row r="67" spans="1:15" s="215" customFormat="1">
      <c r="A67" s="47" t="s">
        <v>38</v>
      </c>
      <c r="B67" s="49">
        <f t="shared" ref="B67:G67" si="14">SUM(B72,B77)</f>
        <v>1085</v>
      </c>
      <c r="C67" s="49">
        <f t="shared" si="14"/>
        <v>283</v>
      </c>
      <c r="D67" s="49">
        <f t="shared" si="14"/>
        <v>30753</v>
      </c>
      <c r="E67" s="49">
        <f t="shared" si="14"/>
        <v>1479</v>
      </c>
      <c r="F67" s="49">
        <f t="shared" si="14"/>
        <v>590</v>
      </c>
      <c r="G67" s="49">
        <f t="shared" si="14"/>
        <v>1060</v>
      </c>
      <c r="H67" s="49">
        <f>SUM(B67:G67)</f>
        <v>35250</v>
      </c>
      <c r="I67" s="214" t="s">
        <v>0</v>
      </c>
      <c r="J67" s="339">
        <f>B72/B67</f>
        <v>0.4737327188940092</v>
      </c>
      <c r="K67" s="339">
        <f t="shared" ref="K67:O67" si="15">C72/C67</f>
        <v>0.74911660777385158</v>
      </c>
      <c r="L67" s="339">
        <f t="shared" si="15"/>
        <v>0.85741228498032718</v>
      </c>
      <c r="M67" s="339">
        <f t="shared" si="15"/>
        <v>0.76132521974306966</v>
      </c>
      <c r="N67" s="339">
        <f t="shared" si="15"/>
        <v>0.39152542372881355</v>
      </c>
      <c r="O67" s="339">
        <f t="shared" si="15"/>
        <v>0.58867924528301885</v>
      </c>
    </row>
    <row r="68" spans="1:15" s="215" customFormat="1">
      <c r="A68" s="98" t="s">
        <v>5</v>
      </c>
      <c r="B68" s="49" t="s">
        <v>32</v>
      </c>
      <c r="C68" s="49">
        <f>SUM(C73,C78)</f>
        <v>109</v>
      </c>
      <c r="D68" s="49">
        <f t="shared" ref="D68" si="16">SUM(D73,D78)</f>
        <v>13752</v>
      </c>
      <c r="E68" s="49">
        <f t="shared" ref="E68:F68" si="17">SUM(E73,E78)</f>
        <v>355</v>
      </c>
      <c r="F68" s="49">
        <f t="shared" si="17"/>
        <v>0</v>
      </c>
      <c r="G68" s="49">
        <f t="shared" ref="G68:G70" si="18">SUM(G73,G78)</f>
        <v>382</v>
      </c>
      <c r="H68" s="49"/>
      <c r="I68" s="99" t="s">
        <v>10</v>
      </c>
      <c r="J68" s="339">
        <f>B77/B67</f>
        <v>0.52626728110599075</v>
      </c>
      <c r="K68" s="339">
        <f t="shared" ref="K68:O68" si="19">C77/C67</f>
        <v>0.25088339222614842</v>
      </c>
      <c r="L68" s="339">
        <f t="shared" si="19"/>
        <v>0.14258771501967288</v>
      </c>
      <c r="M68" s="339">
        <f t="shared" si="19"/>
        <v>0.23867478025693037</v>
      </c>
      <c r="N68" s="339">
        <f t="shared" si="19"/>
        <v>0.6084745762711864</v>
      </c>
      <c r="O68" s="339">
        <f t="shared" si="19"/>
        <v>0.41132075471698115</v>
      </c>
    </row>
    <row r="69" spans="1:15" s="215" customFormat="1">
      <c r="A69" s="100" t="s">
        <v>7</v>
      </c>
      <c r="B69" s="49" t="s">
        <v>32</v>
      </c>
      <c r="C69" s="49">
        <f t="shared" ref="C69:D69" si="20">SUM(C74,C79)</f>
        <v>103</v>
      </c>
      <c r="D69" s="49">
        <f t="shared" si="20"/>
        <v>17001</v>
      </c>
      <c r="E69" s="49">
        <f t="shared" ref="E69:F69" si="21">SUM(E74,E79)</f>
        <v>209</v>
      </c>
      <c r="F69" s="49">
        <f t="shared" si="21"/>
        <v>0</v>
      </c>
      <c r="G69" s="49">
        <f t="shared" si="18"/>
        <v>379</v>
      </c>
      <c r="H69" s="49"/>
      <c r="I69" s="99" t="s">
        <v>11</v>
      </c>
    </row>
    <row r="70" spans="1:15" s="215" customFormat="1">
      <c r="A70" s="100" t="s">
        <v>27</v>
      </c>
      <c r="B70" s="49" t="s">
        <v>32</v>
      </c>
      <c r="C70" s="49">
        <f t="shared" ref="C70:D70" si="22">SUM(C75,C80)</f>
        <v>71</v>
      </c>
      <c r="D70" s="49">
        <f t="shared" si="22"/>
        <v>0</v>
      </c>
      <c r="E70" s="49">
        <f t="shared" ref="E70:F70" si="23">SUM(E75,E80)</f>
        <v>915</v>
      </c>
      <c r="F70" s="49">
        <f t="shared" si="23"/>
        <v>359</v>
      </c>
      <c r="G70" s="49">
        <f t="shared" si="18"/>
        <v>299</v>
      </c>
      <c r="H70" s="49"/>
      <c r="I70" s="107" t="s">
        <v>28</v>
      </c>
    </row>
    <row r="71" spans="1:15" s="215" customFormat="1">
      <c r="A71" s="47" t="s">
        <v>29</v>
      </c>
      <c r="B71" s="204"/>
      <c r="C71" s="204"/>
      <c r="D71" s="204"/>
      <c r="E71" s="204"/>
      <c r="F71" s="204"/>
      <c r="G71" s="204"/>
      <c r="H71" s="204"/>
      <c r="I71" s="214" t="s">
        <v>52</v>
      </c>
    </row>
    <row r="72" spans="1:15" s="215" customFormat="1" ht="16.5" customHeight="1">
      <c r="A72" s="53" t="s">
        <v>38</v>
      </c>
      <c r="B72" s="204">
        <v>514</v>
      </c>
      <c r="C72" s="204">
        <v>212</v>
      </c>
      <c r="D72" s="204">
        <f>SUM(D73:D75)</f>
        <v>26368</v>
      </c>
      <c r="E72" s="204">
        <f>SUM(E73:E75)</f>
        <v>1126</v>
      </c>
      <c r="F72" s="204">
        <v>231</v>
      </c>
      <c r="G72" s="204">
        <f>SUM(G73:G75)</f>
        <v>624</v>
      </c>
      <c r="H72" s="204">
        <f>SUM(B72:G72)</f>
        <v>29075</v>
      </c>
      <c r="I72" s="52" t="s">
        <v>0</v>
      </c>
    </row>
    <row r="73" spans="1:15" s="215" customFormat="1">
      <c r="A73" s="54" t="s">
        <v>5</v>
      </c>
      <c r="B73" s="204" t="s">
        <v>32</v>
      </c>
      <c r="C73" s="204">
        <v>109</v>
      </c>
      <c r="D73" s="204">
        <v>12175</v>
      </c>
      <c r="E73" s="204">
        <v>355</v>
      </c>
      <c r="F73" s="204" t="s">
        <v>32</v>
      </c>
      <c r="G73" s="204">
        <v>305</v>
      </c>
      <c r="H73" s="204"/>
      <c r="I73" s="52" t="s">
        <v>10</v>
      </c>
    </row>
    <row r="74" spans="1:15" s="215" customFormat="1">
      <c r="A74" s="53" t="s">
        <v>7</v>
      </c>
      <c r="B74" s="204" t="s">
        <v>32</v>
      </c>
      <c r="C74" s="204">
        <v>103</v>
      </c>
      <c r="D74" s="204">
        <v>14193</v>
      </c>
      <c r="E74" s="204">
        <v>209</v>
      </c>
      <c r="F74" s="204" t="s">
        <v>32</v>
      </c>
      <c r="G74" s="204">
        <v>319</v>
      </c>
      <c r="H74" s="204"/>
      <c r="I74" s="52" t="s">
        <v>11</v>
      </c>
    </row>
    <row r="75" spans="1:15" s="215" customFormat="1">
      <c r="A75" s="54" t="s">
        <v>27</v>
      </c>
      <c r="B75" s="204" t="s">
        <v>32</v>
      </c>
      <c r="C75" s="56" t="s">
        <v>46</v>
      </c>
      <c r="D75" s="56" t="s">
        <v>46</v>
      </c>
      <c r="E75" s="236">
        <v>562</v>
      </c>
      <c r="F75" s="270" t="s">
        <v>32</v>
      </c>
      <c r="G75" s="270">
        <v>0</v>
      </c>
      <c r="H75" s="204"/>
      <c r="I75" s="52" t="s">
        <v>28</v>
      </c>
    </row>
    <row r="76" spans="1:15" s="215" customFormat="1">
      <c r="A76" s="47" t="s">
        <v>30</v>
      </c>
      <c r="B76" s="204"/>
      <c r="C76" s="204"/>
      <c r="D76" s="204"/>
      <c r="E76" s="204"/>
      <c r="F76" s="204"/>
      <c r="G76" s="204"/>
      <c r="H76" s="204"/>
      <c r="I76" s="214" t="s">
        <v>31</v>
      </c>
    </row>
    <row r="77" spans="1:15" s="215" customFormat="1">
      <c r="A77" s="53" t="s">
        <v>38</v>
      </c>
      <c r="B77" s="204">
        <v>571</v>
      </c>
      <c r="C77" s="204">
        <v>71</v>
      </c>
      <c r="D77" s="204">
        <f>SUM(D78:D80)</f>
        <v>4385</v>
      </c>
      <c r="E77" s="204">
        <f>SUM(E78:E80)</f>
        <v>353</v>
      </c>
      <c r="F77" s="204">
        <v>359</v>
      </c>
      <c r="G77" s="204">
        <f>SUM(G78:G80)</f>
        <v>436</v>
      </c>
      <c r="H77" s="204">
        <f>SUM(B77:G77)</f>
        <v>6175</v>
      </c>
      <c r="I77" s="52" t="s">
        <v>0</v>
      </c>
    </row>
    <row r="78" spans="1:15" s="215" customFormat="1">
      <c r="A78" s="54" t="s">
        <v>5</v>
      </c>
      <c r="B78" s="204" t="s">
        <v>32</v>
      </c>
      <c r="C78" s="204">
        <v>0</v>
      </c>
      <c r="D78" s="204">
        <v>1577</v>
      </c>
      <c r="E78" s="204">
        <v>0</v>
      </c>
      <c r="F78" s="204">
        <v>0</v>
      </c>
      <c r="G78" s="204">
        <v>77</v>
      </c>
      <c r="H78" s="204"/>
      <c r="I78" s="52" t="s">
        <v>10</v>
      </c>
    </row>
    <row r="79" spans="1:15" s="215" customFormat="1">
      <c r="A79" s="53" t="s">
        <v>7</v>
      </c>
      <c r="B79" s="204" t="s">
        <v>32</v>
      </c>
      <c r="C79" s="204">
        <v>0</v>
      </c>
      <c r="D79" s="204">
        <v>2808</v>
      </c>
      <c r="E79" s="204">
        <v>0</v>
      </c>
      <c r="F79" s="204">
        <v>0</v>
      </c>
      <c r="G79" s="204">
        <v>60</v>
      </c>
      <c r="H79" s="204"/>
      <c r="I79" s="52" t="s">
        <v>11</v>
      </c>
    </row>
    <row r="80" spans="1:15" s="215" customFormat="1">
      <c r="A80" s="54" t="s">
        <v>27</v>
      </c>
      <c r="B80" s="56" t="s">
        <v>32</v>
      </c>
      <c r="C80" s="56">
        <v>71</v>
      </c>
      <c r="D80" s="56" t="s">
        <v>46</v>
      </c>
      <c r="E80" s="56">
        <v>353</v>
      </c>
      <c r="F80" s="56">
        <v>359</v>
      </c>
      <c r="G80" s="56">
        <v>299</v>
      </c>
      <c r="H80" s="56"/>
      <c r="I80" s="52" t="s">
        <v>28</v>
      </c>
    </row>
    <row r="81" spans="1:20" s="215" customFormat="1" ht="15.75">
      <c r="A81" s="12" t="s">
        <v>380</v>
      </c>
      <c r="B81" s="94"/>
      <c r="C81" s="95"/>
      <c r="D81" s="95"/>
      <c r="E81" s="95"/>
      <c r="F81" s="95"/>
      <c r="G81" s="95"/>
      <c r="H81" s="94"/>
      <c r="I81" s="23" t="s">
        <v>381</v>
      </c>
      <c r="K81" s="221">
        <f>'T06'!B47/'T18'!B82</f>
        <v>339.23333333333335</v>
      </c>
      <c r="L81" s="221">
        <f>'T06'!C47/'T18'!C82</f>
        <v>762.74910394265237</v>
      </c>
      <c r="M81" s="221">
        <f>'T06'!D47/'T18'!D82</f>
        <v>239.4949358294636</v>
      </c>
      <c r="N81" s="221">
        <f>'T06'!E47/'T18'!E82</f>
        <v>383.52915997859816</v>
      </c>
      <c r="O81" s="221">
        <f>'T06'!F47/'T18'!F82</f>
        <v>430.80967741935484</v>
      </c>
      <c r="P81" s="221">
        <f>'T06'!G47/'T18'!G82</f>
        <v>619.58945386064033</v>
      </c>
      <c r="Q81" s="221">
        <f>'T06'!H47/'T18'!H82</f>
        <v>275.05772696386896</v>
      </c>
    </row>
    <row r="82" spans="1:20" s="215" customFormat="1">
      <c r="A82" s="47" t="s">
        <v>38</v>
      </c>
      <c r="B82" s="49">
        <f t="shared" ref="B82" si="24">SUM(B87,B92)</f>
        <v>2670</v>
      </c>
      <c r="C82" s="49">
        <f t="shared" ref="B82:G83" si="25">SUM(C87,C92)</f>
        <v>279</v>
      </c>
      <c r="D82" s="49">
        <f t="shared" si="25"/>
        <v>27349</v>
      </c>
      <c r="E82" s="49">
        <f t="shared" si="25"/>
        <v>1869</v>
      </c>
      <c r="F82" s="49">
        <f t="shared" si="25"/>
        <v>620</v>
      </c>
      <c r="G82" s="49">
        <f t="shared" si="25"/>
        <v>1062</v>
      </c>
      <c r="H82" s="49">
        <f>SUM(B82:G82)</f>
        <v>33849</v>
      </c>
      <c r="I82" s="214" t="s">
        <v>0</v>
      </c>
      <c r="J82" s="221">
        <f>B82/$H82*100</f>
        <v>7.8879730568111315</v>
      </c>
      <c r="K82" s="221">
        <f t="shared" ref="K82:O82" si="26">C82/$H82*100</f>
        <v>0.82424886998138791</v>
      </c>
      <c r="L82" s="221">
        <f t="shared" si="26"/>
        <v>80.797069337351175</v>
      </c>
      <c r="M82" s="221">
        <f t="shared" si="26"/>
        <v>5.5215811397677923</v>
      </c>
      <c r="N82" s="221">
        <f t="shared" si="26"/>
        <v>1.8316641555141955</v>
      </c>
      <c r="O82" s="221">
        <f t="shared" si="26"/>
        <v>3.1374634405743151</v>
      </c>
    </row>
    <row r="83" spans="1:20" s="215" customFormat="1">
      <c r="A83" s="98" t="s">
        <v>5</v>
      </c>
      <c r="B83" s="49">
        <f t="shared" ref="B83" si="27">SUM(B88,B93)</f>
        <v>0</v>
      </c>
      <c r="C83" s="49">
        <f t="shared" ref="C83" si="28">SUM(C88,C93)</f>
        <v>106</v>
      </c>
      <c r="D83" s="49">
        <f t="shared" si="25"/>
        <v>13752</v>
      </c>
      <c r="E83" s="49">
        <f t="shared" si="25"/>
        <v>363</v>
      </c>
      <c r="F83" s="49">
        <f t="shared" si="25"/>
        <v>142</v>
      </c>
      <c r="G83" s="49" t="s">
        <v>32</v>
      </c>
      <c r="H83" s="49">
        <f t="shared" ref="H83:H85" si="29">SUM(B83:G83)</f>
        <v>14363</v>
      </c>
      <c r="I83" s="99" t="s">
        <v>10</v>
      </c>
    </row>
    <row r="84" spans="1:20" s="215" customFormat="1">
      <c r="A84" s="100" t="s">
        <v>7</v>
      </c>
      <c r="B84" s="49">
        <f t="shared" ref="B84" si="30">SUM(B89,B94)</f>
        <v>0</v>
      </c>
      <c r="C84" s="49">
        <f t="shared" ref="C84" si="31">SUM(C89,C94)</f>
        <v>103</v>
      </c>
      <c r="D84" s="49">
        <f t="shared" ref="D84:F84" si="32">SUM(D89,D94)</f>
        <v>13597</v>
      </c>
      <c r="E84" s="49">
        <f t="shared" si="32"/>
        <v>216</v>
      </c>
      <c r="F84" s="49">
        <f t="shared" si="32"/>
        <v>134</v>
      </c>
      <c r="G84" s="49" t="s">
        <v>32</v>
      </c>
      <c r="H84" s="49">
        <f t="shared" si="29"/>
        <v>14050</v>
      </c>
      <c r="I84" s="99" t="s">
        <v>11</v>
      </c>
    </row>
    <row r="85" spans="1:20" s="215" customFormat="1">
      <c r="A85" s="100" t="s">
        <v>27</v>
      </c>
      <c r="B85" s="49">
        <f t="shared" ref="B85" si="33">SUM(B90,B95)</f>
        <v>0</v>
      </c>
      <c r="C85" s="49">
        <f t="shared" ref="C85" si="34">SUM(C90,C95)</f>
        <v>70</v>
      </c>
      <c r="D85" s="49">
        <f t="shared" ref="D85:F85" si="35">SUM(D90,D95)</f>
        <v>0</v>
      </c>
      <c r="E85" s="49">
        <f t="shared" si="35"/>
        <v>1290</v>
      </c>
      <c r="F85" s="49">
        <f t="shared" si="35"/>
        <v>344</v>
      </c>
      <c r="G85" s="49" t="s">
        <v>32</v>
      </c>
      <c r="H85" s="49">
        <f t="shared" si="29"/>
        <v>1704</v>
      </c>
      <c r="I85" s="107" t="s">
        <v>28</v>
      </c>
      <c r="O85"/>
    </row>
    <row r="86" spans="1:20" s="215" customFormat="1">
      <c r="A86" s="47" t="s">
        <v>29</v>
      </c>
      <c r="B86" s="204"/>
      <c r="C86" s="204"/>
      <c r="D86" s="204"/>
      <c r="E86" s="204"/>
      <c r="F86" s="204"/>
      <c r="G86" s="204"/>
      <c r="H86" s="204"/>
      <c r="I86" s="214" t="s">
        <v>52</v>
      </c>
      <c r="J86" s="221">
        <f>B87/$H87*100</f>
        <v>3.4323954810390731</v>
      </c>
      <c r="K86" s="221">
        <f t="shared" ref="K86:O86" si="36">C87/$H87*100</f>
        <v>0.75196085486076125</v>
      </c>
      <c r="L86" s="221">
        <f t="shared" si="36"/>
        <v>87.19867597323163</v>
      </c>
      <c r="M86" s="221">
        <f t="shared" si="36"/>
        <v>5.4292293300712382</v>
      </c>
      <c r="N86" s="221">
        <f t="shared" si="36"/>
        <v>0.8670936173274808</v>
      </c>
      <c r="O86" s="221">
        <f t="shared" si="36"/>
        <v>2.3206447434698139</v>
      </c>
    </row>
    <row r="87" spans="1:20" s="215" customFormat="1">
      <c r="A87" s="53" t="s">
        <v>38</v>
      </c>
      <c r="B87" s="204">
        <v>954</v>
      </c>
      <c r="C87" s="204">
        <v>209</v>
      </c>
      <c r="D87" s="204">
        <f>SUM(D88:D90)</f>
        <v>24236</v>
      </c>
      <c r="E87" s="204">
        <f>SUM(E88:E90)</f>
        <v>1509</v>
      </c>
      <c r="F87" s="204">
        <v>241</v>
      </c>
      <c r="G87" s="204">
        <v>645</v>
      </c>
      <c r="H87" s="204">
        <f>SUM(B87:G87)</f>
        <v>27794</v>
      </c>
      <c r="I87" s="52" t="s">
        <v>0</v>
      </c>
      <c r="O87"/>
    </row>
    <row r="88" spans="1:20" s="215" customFormat="1">
      <c r="A88" s="54" t="s">
        <v>5</v>
      </c>
      <c r="B88" s="204" t="s">
        <v>32</v>
      </c>
      <c r="C88" s="204">
        <v>106</v>
      </c>
      <c r="D88" s="204">
        <v>12175</v>
      </c>
      <c r="E88" s="204">
        <v>363</v>
      </c>
      <c r="F88" s="204">
        <v>122</v>
      </c>
      <c r="G88" s="204" t="s">
        <v>32</v>
      </c>
      <c r="H88" s="49" t="s">
        <v>32</v>
      </c>
      <c r="I88" s="52" t="s">
        <v>10</v>
      </c>
    </row>
    <row r="89" spans="1:20" s="215" customFormat="1">
      <c r="A89" s="53" t="s">
        <v>7</v>
      </c>
      <c r="B89" s="204" t="s">
        <v>32</v>
      </c>
      <c r="C89" s="204">
        <v>103</v>
      </c>
      <c r="D89" s="204">
        <v>12061</v>
      </c>
      <c r="E89" s="204">
        <v>216</v>
      </c>
      <c r="F89" s="204">
        <v>116</v>
      </c>
      <c r="G89" s="204" t="s">
        <v>32</v>
      </c>
      <c r="H89" s="49" t="s">
        <v>32</v>
      </c>
      <c r="I89" s="52" t="s">
        <v>11</v>
      </c>
    </row>
    <row r="90" spans="1:20" s="215" customFormat="1">
      <c r="A90" s="54" t="s">
        <v>27</v>
      </c>
      <c r="B90" s="204" t="s">
        <v>32</v>
      </c>
      <c r="C90" s="56" t="s">
        <v>46</v>
      </c>
      <c r="D90" s="56" t="s">
        <v>46</v>
      </c>
      <c r="E90" s="236">
        <v>930</v>
      </c>
      <c r="F90" s="270">
        <v>3</v>
      </c>
      <c r="G90" s="270" t="s">
        <v>32</v>
      </c>
      <c r="H90" s="49" t="s">
        <v>32</v>
      </c>
      <c r="I90" s="52" t="s">
        <v>28</v>
      </c>
    </row>
    <row r="91" spans="1:20" s="215" customFormat="1">
      <c r="A91" s="47" t="s">
        <v>30</v>
      </c>
      <c r="B91" s="204"/>
      <c r="C91" s="204"/>
      <c r="D91" s="204"/>
      <c r="E91" s="204"/>
      <c r="F91" s="204"/>
      <c r="G91" s="204"/>
      <c r="H91" s="204"/>
      <c r="I91" s="214" t="s">
        <v>31</v>
      </c>
      <c r="J91" s="221">
        <f>B92/B82*100</f>
        <v>64.269662921348313</v>
      </c>
      <c r="K91" s="221">
        <f t="shared" ref="K91:O91" si="37">C92/C82*100</f>
        <v>25.089605734767023</v>
      </c>
      <c r="L91" s="221">
        <f t="shared" si="37"/>
        <v>11.382500274233061</v>
      </c>
      <c r="M91" s="221">
        <f t="shared" si="37"/>
        <v>19.261637239165331</v>
      </c>
      <c r="N91" s="221">
        <f t="shared" si="37"/>
        <v>61.12903225806452</v>
      </c>
      <c r="O91" s="221">
        <f t="shared" si="37"/>
        <v>39.265536723163841</v>
      </c>
      <c r="T91" s="235"/>
    </row>
    <row r="92" spans="1:20" s="215" customFormat="1">
      <c r="A92" s="53" t="s">
        <v>38</v>
      </c>
      <c r="B92" s="204">
        <v>1716</v>
      </c>
      <c r="C92" s="204">
        <v>70</v>
      </c>
      <c r="D92" s="204">
        <f>SUM(D93:D95)</f>
        <v>3113</v>
      </c>
      <c r="E92" s="204">
        <v>360</v>
      </c>
      <c r="F92" s="204">
        <v>379</v>
      </c>
      <c r="G92" s="204">
        <v>417</v>
      </c>
      <c r="H92" s="204">
        <f>SUM(B92:G92)</f>
        <v>6055</v>
      </c>
      <c r="I92" s="52" t="s">
        <v>0</v>
      </c>
    </row>
    <row r="93" spans="1:20" s="215" customFormat="1">
      <c r="A93" s="54" t="s">
        <v>5</v>
      </c>
      <c r="B93" s="204" t="s">
        <v>32</v>
      </c>
      <c r="C93" s="204">
        <v>0</v>
      </c>
      <c r="D93" s="204">
        <v>1577</v>
      </c>
      <c r="E93" s="204">
        <v>0</v>
      </c>
      <c r="F93" s="204">
        <v>20</v>
      </c>
      <c r="G93" s="49" t="s">
        <v>32</v>
      </c>
      <c r="H93" s="49" t="s">
        <v>32</v>
      </c>
      <c r="I93" s="52" t="s">
        <v>10</v>
      </c>
    </row>
    <row r="94" spans="1:20" s="215" customFormat="1">
      <c r="A94" s="53" t="s">
        <v>7</v>
      </c>
      <c r="B94" s="204" t="s">
        <v>32</v>
      </c>
      <c r="C94" s="204">
        <v>0</v>
      </c>
      <c r="D94" s="204">
        <v>1536</v>
      </c>
      <c r="E94" s="204">
        <v>0</v>
      </c>
      <c r="F94" s="204">
        <v>18</v>
      </c>
      <c r="G94" s="49" t="s">
        <v>32</v>
      </c>
      <c r="H94" s="49" t="s">
        <v>32</v>
      </c>
      <c r="I94" s="52" t="s">
        <v>11</v>
      </c>
    </row>
    <row r="95" spans="1:20" s="215" customFormat="1">
      <c r="A95" s="54" t="s">
        <v>27</v>
      </c>
      <c r="B95" s="56" t="s">
        <v>32</v>
      </c>
      <c r="C95" s="56">
        <v>70</v>
      </c>
      <c r="D95" s="56" t="s">
        <v>46</v>
      </c>
      <c r="E95" s="56">
        <v>360</v>
      </c>
      <c r="F95" s="56">
        <v>341</v>
      </c>
      <c r="G95" s="56" t="s">
        <v>32</v>
      </c>
      <c r="H95" s="56" t="s">
        <v>32</v>
      </c>
      <c r="I95" s="52" t="s">
        <v>28</v>
      </c>
      <c r="J95" s="215" t="s">
        <v>407</v>
      </c>
      <c r="K95" s="221">
        <v>1</v>
      </c>
      <c r="L95" s="215">
        <v>-7.0000000000000007E-2</v>
      </c>
      <c r="M95" s="215">
        <v>-0.01</v>
      </c>
      <c r="N95" s="215">
        <v>7.2</v>
      </c>
      <c r="O95" s="215">
        <v>3.2</v>
      </c>
      <c r="P95" s="215">
        <v>1.3</v>
      </c>
    </row>
    <row r="96" spans="1:20" s="215" customFormat="1" ht="15.75">
      <c r="A96" s="12" t="s">
        <v>466</v>
      </c>
      <c r="B96" s="94"/>
      <c r="C96" s="95"/>
      <c r="D96" s="95"/>
      <c r="E96" s="95"/>
      <c r="F96" s="95"/>
      <c r="G96" s="95"/>
      <c r="H96" s="94"/>
      <c r="I96" s="23" t="s">
        <v>467</v>
      </c>
    </row>
    <row r="97" spans="1:11" s="215" customFormat="1">
      <c r="A97" s="47" t="s">
        <v>38</v>
      </c>
      <c r="B97" s="49">
        <f t="shared" ref="B97:G100" si="38">SUM(B102,B107)</f>
        <v>2670</v>
      </c>
      <c r="C97" s="319">
        <v>279</v>
      </c>
      <c r="D97" s="49">
        <f t="shared" si="38"/>
        <v>27455</v>
      </c>
      <c r="E97" s="49">
        <f t="shared" si="38"/>
        <v>1543</v>
      </c>
      <c r="F97" s="49">
        <f t="shared" si="38"/>
        <v>671</v>
      </c>
      <c r="G97" s="49">
        <f t="shared" si="38"/>
        <v>1114</v>
      </c>
      <c r="H97" s="49">
        <f>SUM(B97:G97)</f>
        <v>33732</v>
      </c>
      <c r="I97" s="214" t="s">
        <v>0</v>
      </c>
    </row>
    <row r="98" spans="1:11" s="215" customFormat="1">
      <c r="A98" s="98" t="s">
        <v>5</v>
      </c>
      <c r="B98" s="49" t="s">
        <v>32</v>
      </c>
      <c r="C98" s="319">
        <v>106</v>
      </c>
      <c r="D98" s="49">
        <f t="shared" si="38"/>
        <v>13354</v>
      </c>
      <c r="E98" s="49">
        <f t="shared" si="38"/>
        <v>365</v>
      </c>
      <c r="F98" s="49">
        <f t="shared" si="38"/>
        <v>148</v>
      </c>
      <c r="G98" s="49">
        <f t="shared" ref="G98" si="39">SUM(G103,G108)</f>
        <v>413</v>
      </c>
      <c r="H98" s="49" t="s">
        <v>32</v>
      </c>
      <c r="I98" s="99" t="s">
        <v>10</v>
      </c>
    </row>
    <row r="99" spans="1:11" s="215" customFormat="1">
      <c r="A99" s="100" t="s">
        <v>7</v>
      </c>
      <c r="B99" s="49" t="s">
        <v>32</v>
      </c>
      <c r="C99" s="319">
        <v>103</v>
      </c>
      <c r="D99" s="49">
        <f t="shared" si="38"/>
        <v>14101</v>
      </c>
      <c r="E99" s="49">
        <f t="shared" si="38"/>
        <v>220</v>
      </c>
      <c r="F99" s="49">
        <f t="shared" si="38"/>
        <v>140</v>
      </c>
      <c r="G99" s="49">
        <f t="shared" ref="G99" si="40">SUM(G104,G109)</f>
        <v>392</v>
      </c>
      <c r="H99" s="49" t="s">
        <v>32</v>
      </c>
      <c r="I99" s="99" t="s">
        <v>11</v>
      </c>
    </row>
    <row r="100" spans="1:11" s="215" customFormat="1">
      <c r="A100" s="100" t="s">
        <v>27</v>
      </c>
      <c r="B100" s="49" t="s">
        <v>32</v>
      </c>
      <c r="C100" s="319">
        <v>70</v>
      </c>
      <c r="D100" s="49">
        <f t="shared" si="38"/>
        <v>0</v>
      </c>
      <c r="E100" s="49">
        <f t="shared" si="38"/>
        <v>958</v>
      </c>
      <c r="F100" s="49">
        <f t="shared" si="38"/>
        <v>383</v>
      </c>
      <c r="G100" s="49">
        <f t="shared" ref="G100" si="41">SUM(G105,G110)</f>
        <v>309</v>
      </c>
      <c r="H100" s="49" t="s">
        <v>32</v>
      </c>
      <c r="I100" s="107" t="s">
        <v>28</v>
      </c>
    </row>
    <row r="101" spans="1:11" s="215" customFormat="1">
      <c r="A101" s="47" t="s">
        <v>29</v>
      </c>
      <c r="B101" s="204"/>
      <c r="C101" s="321"/>
      <c r="D101" s="204"/>
      <c r="E101" s="204"/>
      <c r="F101" s="204"/>
      <c r="G101" s="204"/>
      <c r="H101" s="204"/>
      <c r="I101" s="214" t="s">
        <v>52</v>
      </c>
    </row>
    <row r="102" spans="1:11" s="215" customFormat="1">
      <c r="A102" s="53" t="s">
        <v>38</v>
      </c>
      <c r="B102" s="204">
        <v>954</v>
      </c>
      <c r="C102" s="321">
        <v>209</v>
      </c>
      <c r="D102" s="204">
        <f>SUM(D103:D105)</f>
        <v>22352</v>
      </c>
      <c r="E102" s="204">
        <f>SUM(E103:E105)</f>
        <v>1163</v>
      </c>
      <c r="F102" s="204">
        <f t="shared" ref="F102:G102" si="42">SUM(F103:F105)</f>
        <v>251</v>
      </c>
      <c r="G102" s="204">
        <f t="shared" si="42"/>
        <v>653</v>
      </c>
      <c r="H102" s="204">
        <f>SUM(B102:G102)</f>
        <v>25582</v>
      </c>
      <c r="I102" s="52" t="s">
        <v>0</v>
      </c>
    </row>
    <row r="103" spans="1:11" s="215" customFormat="1">
      <c r="A103" s="54" t="s">
        <v>5</v>
      </c>
      <c r="B103" s="204" t="s">
        <v>32</v>
      </c>
      <c r="C103" s="321">
        <v>106</v>
      </c>
      <c r="D103" s="204">
        <v>10844</v>
      </c>
      <c r="E103" s="204">
        <v>365</v>
      </c>
      <c r="F103" s="204">
        <v>128</v>
      </c>
      <c r="G103" s="204">
        <v>321</v>
      </c>
      <c r="H103" s="204" t="s">
        <v>32</v>
      </c>
      <c r="I103" s="52" t="s">
        <v>10</v>
      </c>
    </row>
    <row r="104" spans="1:11" s="215" customFormat="1">
      <c r="A104" s="53" t="s">
        <v>7</v>
      </c>
      <c r="B104" s="204" t="s">
        <v>32</v>
      </c>
      <c r="C104" s="321">
        <v>103</v>
      </c>
      <c r="D104" s="204">
        <v>11508</v>
      </c>
      <c r="E104" s="204">
        <v>220</v>
      </c>
      <c r="F104" s="204">
        <v>120</v>
      </c>
      <c r="G104" s="204">
        <v>332</v>
      </c>
      <c r="H104" s="204" t="s">
        <v>32</v>
      </c>
      <c r="I104" s="52" t="s">
        <v>11</v>
      </c>
    </row>
    <row r="105" spans="1:11" s="218" customFormat="1" ht="17.25">
      <c r="A105" s="54" t="s">
        <v>27</v>
      </c>
      <c r="B105" s="204" t="s">
        <v>32</v>
      </c>
      <c r="C105" s="320" t="s">
        <v>46</v>
      </c>
      <c r="D105" s="56">
        <v>0</v>
      </c>
      <c r="E105" s="236">
        <v>578</v>
      </c>
      <c r="F105" s="270">
        <v>3</v>
      </c>
      <c r="G105" s="270">
        <v>0</v>
      </c>
      <c r="H105" s="204"/>
      <c r="I105" s="52" t="s">
        <v>28</v>
      </c>
      <c r="K105" s="197"/>
    </row>
    <row r="106" spans="1:11" s="219" customFormat="1">
      <c r="A106" s="47" t="s">
        <v>30</v>
      </c>
      <c r="B106" s="204"/>
      <c r="C106" s="321"/>
      <c r="D106" s="204"/>
      <c r="E106" s="204"/>
      <c r="F106" s="204"/>
      <c r="G106" s="204"/>
      <c r="H106" s="204"/>
      <c r="I106" s="214" t="s">
        <v>31</v>
      </c>
    </row>
    <row r="107" spans="1:11">
      <c r="A107" s="53" t="s">
        <v>38</v>
      </c>
      <c r="B107" s="204">
        <v>1716</v>
      </c>
      <c r="C107" s="321">
        <v>70</v>
      </c>
      <c r="D107" s="204">
        <f t="shared" ref="C107:G107" si="43">SUM(D108:D110)</f>
        <v>5103</v>
      </c>
      <c r="E107" s="204">
        <f t="shared" si="43"/>
        <v>380</v>
      </c>
      <c r="F107" s="204">
        <f t="shared" si="43"/>
        <v>420</v>
      </c>
      <c r="G107" s="204">
        <f t="shared" si="43"/>
        <v>461</v>
      </c>
      <c r="H107" s="204">
        <f>SUM(B107:G107)</f>
        <v>8150</v>
      </c>
      <c r="I107" s="52" t="s">
        <v>0</v>
      </c>
    </row>
    <row r="108" spans="1:11">
      <c r="A108" s="54" t="s">
        <v>5</v>
      </c>
      <c r="B108" s="204" t="s">
        <v>32</v>
      </c>
      <c r="C108" s="321">
        <v>0</v>
      </c>
      <c r="D108" s="204">
        <v>2510</v>
      </c>
      <c r="E108" s="204">
        <v>0</v>
      </c>
      <c r="F108" s="204">
        <v>20</v>
      </c>
      <c r="G108" s="49">
        <v>92</v>
      </c>
      <c r="H108" s="49" t="s">
        <v>32</v>
      </c>
      <c r="I108" s="52" t="s">
        <v>10</v>
      </c>
    </row>
    <row r="109" spans="1:11">
      <c r="A109" s="53" t="s">
        <v>7</v>
      </c>
      <c r="B109" s="204" t="s">
        <v>32</v>
      </c>
      <c r="C109" s="321">
        <v>0</v>
      </c>
      <c r="D109" s="204">
        <v>2593</v>
      </c>
      <c r="E109" s="204">
        <v>0</v>
      </c>
      <c r="F109" s="204">
        <v>20</v>
      </c>
      <c r="G109" s="49">
        <v>60</v>
      </c>
      <c r="H109" s="49" t="s">
        <v>32</v>
      </c>
      <c r="I109" s="52" t="s">
        <v>11</v>
      </c>
    </row>
    <row r="110" spans="1:11" ht="15.75" thickBot="1">
      <c r="A110" s="57" t="s">
        <v>27</v>
      </c>
      <c r="B110" s="58" t="s">
        <v>32</v>
      </c>
      <c r="C110" s="360">
        <v>70</v>
      </c>
      <c r="D110" s="58">
        <v>0</v>
      </c>
      <c r="E110" s="58">
        <v>380</v>
      </c>
      <c r="F110" s="58">
        <v>380</v>
      </c>
      <c r="G110" s="58">
        <v>309</v>
      </c>
      <c r="H110" s="58" t="s">
        <v>32</v>
      </c>
      <c r="I110" s="111" t="s">
        <v>28</v>
      </c>
    </row>
    <row r="111" spans="1:11" ht="15.75" thickTop="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55" orientation="portrait" r:id="rId1"/>
  <colBreaks count="1" manualBreakCount="1">
    <brk id="11"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rightToLeft="1" view="pageBreakPreview" topLeftCell="A13" zoomScaleNormal="100" zoomScaleSheetLayoutView="100" workbookViewId="0">
      <selection activeCell="F32" sqref="F32"/>
    </sheetView>
  </sheetViews>
  <sheetFormatPr defaultRowHeight="15"/>
  <cols>
    <col min="1" max="1" width="13.7109375" customWidth="1"/>
    <col min="2" max="7" width="9.7109375" customWidth="1"/>
    <col min="8" max="8" width="12.7109375" customWidth="1"/>
    <col min="9" max="9" width="13.7109375" customWidth="1"/>
  </cols>
  <sheetData>
    <row r="1" spans="1:14" s="218" customFormat="1" ht="17.25">
      <c r="A1" s="200" t="s">
        <v>130</v>
      </c>
      <c r="B1" s="200"/>
      <c r="C1" s="200"/>
      <c r="D1" s="200"/>
      <c r="E1" s="200"/>
      <c r="F1" s="200"/>
      <c r="G1" s="200"/>
      <c r="H1" s="200"/>
      <c r="I1" s="200"/>
      <c r="K1" s="197"/>
      <c r="L1" s="197"/>
      <c r="M1" s="197"/>
    </row>
    <row r="2" spans="1:14" s="219" customFormat="1" ht="15.75">
      <c r="A2" s="201" t="s">
        <v>257</v>
      </c>
      <c r="B2" s="201"/>
      <c r="C2" s="201"/>
      <c r="D2" s="201"/>
      <c r="E2" s="201"/>
      <c r="F2" s="201"/>
      <c r="G2" s="201"/>
      <c r="H2" s="201"/>
      <c r="I2" s="201"/>
      <c r="M2" s="199"/>
      <c r="N2" s="220"/>
    </row>
    <row r="3" spans="1:14" ht="18.75">
      <c r="A3" s="10" t="s">
        <v>34</v>
      </c>
      <c r="B3" s="9"/>
      <c r="C3" s="4"/>
      <c r="D3" s="4"/>
      <c r="E3" s="8"/>
      <c r="F3" s="5"/>
      <c r="G3" s="5"/>
      <c r="H3" s="5"/>
      <c r="I3" s="11" t="s">
        <v>35</v>
      </c>
    </row>
    <row r="4" spans="1:14">
      <c r="A4" s="496" t="s">
        <v>14</v>
      </c>
      <c r="B4" s="187" t="s">
        <v>44</v>
      </c>
      <c r="C4" s="187" t="s">
        <v>43</v>
      </c>
      <c r="D4" s="187" t="s">
        <v>42</v>
      </c>
      <c r="E4" s="187" t="s">
        <v>41</v>
      </c>
      <c r="F4" s="187" t="s">
        <v>40</v>
      </c>
      <c r="G4" s="187" t="s">
        <v>39</v>
      </c>
      <c r="H4" s="497" t="s">
        <v>275</v>
      </c>
      <c r="I4" s="501" t="s">
        <v>15</v>
      </c>
    </row>
    <row r="5" spans="1:14">
      <c r="A5" s="496"/>
      <c r="B5" s="188" t="s">
        <v>36</v>
      </c>
      <c r="C5" s="188" t="s">
        <v>16</v>
      </c>
      <c r="D5" s="188" t="s">
        <v>37</v>
      </c>
      <c r="E5" s="188" t="s">
        <v>17</v>
      </c>
      <c r="F5" s="188" t="s">
        <v>18</v>
      </c>
      <c r="G5" s="188" t="s">
        <v>19</v>
      </c>
      <c r="H5" s="497"/>
      <c r="I5" s="501"/>
    </row>
    <row r="6" spans="1:14" ht="15.75">
      <c r="A6" s="12" t="s">
        <v>20</v>
      </c>
      <c r="B6" s="95"/>
      <c r="C6" s="95"/>
      <c r="D6" s="95"/>
      <c r="E6" s="95"/>
      <c r="F6" s="95"/>
      <c r="G6" s="95"/>
      <c r="H6" s="95"/>
      <c r="I6" s="23" t="s">
        <v>21</v>
      </c>
    </row>
    <row r="7" spans="1:14" s="215" customFormat="1">
      <c r="A7" s="47" t="s">
        <v>38</v>
      </c>
      <c r="B7" s="49">
        <v>75</v>
      </c>
      <c r="C7" s="49">
        <f>SUM(C8:C10)</f>
        <v>22</v>
      </c>
      <c r="D7" s="49">
        <f>SUM(D8:D10)</f>
        <v>2820</v>
      </c>
      <c r="E7" s="49">
        <f>SUM(E8:E10)</f>
        <v>63</v>
      </c>
      <c r="F7" s="49">
        <f>SUM(F8:F10)</f>
        <v>27</v>
      </c>
      <c r="G7" s="49">
        <f>SUM(G8:G10)</f>
        <v>85</v>
      </c>
      <c r="H7" s="49">
        <f>SUM(B7:G7)</f>
        <v>3092</v>
      </c>
      <c r="I7" s="214" t="s">
        <v>0</v>
      </c>
    </row>
    <row r="8" spans="1:14" s="215" customFormat="1">
      <c r="A8" s="54" t="s">
        <v>5</v>
      </c>
      <c r="B8" s="204" t="s">
        <v>32</v>
      </c>
      <c r="C8" s="204">
        <v>7</v>
      </c>
      <c r="D8" s="204">
        <v>856</v>
      </c>
      <c r="E8" s="204">
        <v>5</v>
      </c>
      <c r="F8" s="204">
        <v>16</v>
      </c>
      <c r="G8" s="204">
        <v>42</v>
      </c>
      <c r="H8" s="49" t="s">
        <v>33</v>
      </c>
      <c r="I8" s="108" t="s">
        <v>10</v>
      </c>
    </row>
    <row r="9" spans="1:14" s="215" customFormat="1">
      <c r="A9" s="53" t="s">
        <v>7</v>
      </c>
      <c r="B9" s="204" t="s">
        <v>32</v>
      </c>
      <c r="C9" s="204">
        <v>15</v>
      </c>
      <c r="D9" s="204">
        <v>1964</v>
      </c>
      <c r="E9" s="204">
        <v>51</v>
      </c>
      <c r="F9" s="204">
        <v>11</v>
      </c>
      <c r="G9" s="204">
        <v>43</v>
      </c>
      <c r="H9" s="49" t="s">
        <v>33</v>
      </c>
      <c r="I9" s="108" t="s">
        <v>11</v>
      </c>
    </row>
    <row r="10" spans="1:14" s="215" customFormat="1">
      <c r="A10" s="54" t="s">
        <v>27</v>
      </c>
      <c r="B10" s="56" t="s">
        <v>32</v>
      </c>
      <c r="C10" s="56" t="s">
        <v>46</v>
      </c>
      <c r="D10" s="56" t="s">
        <v>46</v>
      </c>
      <c r="E10" s="56">
        <v>7</v>
      </c>
      <c r="F10" s="56" t="s">
        <v>47</v>
      </c>
      <c r="G10" s="56" t="s">
        <v>47</v>
      </c>
      <c r="H10" s="51" t="s">
        <v>33</v>
      </c>
      <c r="I10" s="108" t="s">
        <v>28</v>
      </c>
    </row>
    <row r="11" spans="1:14" ht="15.75">
      <c r="A11" s="12" t="s">
        <v>235</v>
      </c>
      <c r="B11" s="95"/>
      <c r="C11" s="95"/>
      <c r="D11" s="95"/>
      <c r="E11" s="95"/>
      <c r="F11" s="95"/>
      <c r="G11" s="95"/>
      <c r="H11" s="95"/>
      <c r="I11" s="23" t="s">
        <v>234</v>
      </c>
    </row>
    <row r="12" spans="1:14" s="215" customFormat="1">
      <c r="A12" s="47" t="s">
        <v>38</v>
      </c>
      <c r="B12" s="49">
        <v>72</v>
      </c>
      <c r="C12" s="49">
        <v>22</v>
      </c>
      <c r="D12" s="49">
        <f>SUM(D13:D14)</f>
        <v>2062</v>
      </c>
      <c r="E12" s="49">
        <v>48</v>
      </c>
      <c r="F12" s="49">
        <v>30</v>
      </c>
      <c r="G12" s="49">
        <v>88</v>
      </c>
      <c r="H12" s="49">
        <f>SUM(B12:G12)</f>
        <v>2322</v>
      </c>
      <c r="I12" s="214" t="s">
        <v>0</v>
      </c>
    </row>
    <row r="13" spans="1:14" s="215" customFormat="1">
      <c r="A13" s="54" t="s">
        <v>5</v>
      </c>
      <c r="B13" s="204" t="s">
        <v>33</v>
      </c>
      <c r="C13" s="204">
        <v>7</v>
      </c>
      <c r="D13" s="204">
        <v>754</v>
      </c>
      <c r="E13" s="204">
        <v>6</v>
      </c>
      <c r="F13" s="204">
        <v>16</v>
      </c>
      <c r="G13" s="204">
        <v>42</v>
      </c>
      <c r="H13" s="49" t="s">
        <v>32</v>
      </c>
      <c r="I13" s="108" t="s">
        <v>10</v>
      </c>
    </row>
    <row r="14" spans="1:14" s="215" customFormat="1">
      <c r="A14" s="53" t="s">
        <v>7</v>
      </c>
      <c r="B14" s="204" t="s">
        <v>33</v>
      </c>
      <c r="C14" s="204">
        <v>15</v>
      </c>
      <c r="D14" s="204">
        <v>1308</v>
      </c>
      <c r="E14" s="204">
        <v>42</v>
      </c>
      <c r="F14" s="204">
        <v>14</v>
      </c>
      <c r="G14" s="204">
        <v>46</v>
      </c>
      <c r="H14" s="49" t="s">
        <v>32</v>
      </c>
      <c r="I14" s="108" t="s">
        <v>11</v>
      </c>
    </row>
    <row r="15" spans="1:14" s="215" customFormat="1">
      <c r="A15" s="54" t="s">
        <v>27</v>
      </c>
      <c r="B15" s="56" t="s">
        <v>33</v>
      </c>
      <c r="C15" s="56" t="s">
        <v>46</v>
      </c>
      <c r="D15" s="56" t="s">
        <v>46</v>
      </c>
      <c r="E15" s="292">
        <v>0</v>
      </c>
      <c r="F15" s="275">
        <v>0</v>
      </c>
      <c r="G15" s="275">
        <v>0</v>
      </c>
      <c r="H15" s="51" t="s">
        <v>32</v>
      </c>
      <c r="I15" s="108" t="s">
        <v>28</v>
      </c>
    </row>
    <row r="16" spans="1:14" s="215" customFormat="1" ht="15.75">
      <c r="A16" s="12" t="s">
        <v>339</v>
      </c>
      <c r="B16" s="95"/>
      <c r="C16" s="95"/>
      <c r="D16" s="95"/>
      <c r="E16" s="95"/>
      <c r="F16" s="95"/>
      <c r="G16" s="95"/>
      <c r="H16" s="95"/>
      <c r="I16" s="23" t="s">
        <v>340</v>
      </c>
    </row>
    <row r="17" spans="1:17" s="215" customFormat="1">
      <c r="A17" s="47" t="s">
        <v>38</v>
      </c>
      <c r="B17" s="49">
        <v>71</v>
      </c>
      <c r="C17" s="49">
        <v>22</v>
      </c>
      <c r="D17" s="49">
        <f>SUM(D18:D20)</f>
        <v>1956</v>
      </c>
      <c r="E17" s="49">
        <v>25</v>
      </c>
      <c r="F17" s="49">
        <f>SUM(F18:F20)</f>
        <v>33</v>
      </c>
      <c r="G17" s="49">
        <v>84</v>
      </c>
      <c r="H17" s="49">
        <f>SUM(B17:G17)</f>
        <v>2191</v>
      </c>
      <c r="I17" s="214" t="s">
        <v>0</v>
      </c>
    </row>
    <row r="18" spans="1:17" s="215" customFormat="1">
      <c r="A18" s="54" t="s">
        <v>5</v>
      </c>
      <c r="B18" s="204" t="s">
        <v>32</v>
      </c>
      <c r="C18" s="204">
        <v>7</v>
      </c>
      <c r="D18" s="204">
        <v>695</v>
      </c>
      <c r="E18" s="204">
        <v>12</v>
      </c>
      <c r="F18" s="204">
        <v>16</v>
      </c>
      <c r="G18" s="204">
        <v>38</v>
      </c>
      <c r="H18" s="49"/>
      <c r="I18" s="108" t="s">
        <v>10</v>
      </c>
    </row>
    <row r="19" spans="1:17" s="215" customFormat="1">
      <c r="A19" s="53" t="s">
        <v>7</v>
      </c>
      <c r="B19" s="204" t="s">
        <v>32</v>
      </c>
      <c r="C19" s="204">
        <v>15</v>
      </c>
      <c r="D19" s="204">
        <v>1261</v>
      </c>
      <c r="E19" s="204">
        <v>13</v>
      </c>
      <c r="F19" s="204">
        <v>17</v>
      </c>
      <c r="G19" s="204">
        <v>46</v>
      </c>
      <c r="H19" s="49"/>
      <c r="I19" s="108" t="s">
        <v>11</v>
      </c>
    </row>
    <row r="20" spans="1:17" s="215" customFormat="1">
      <c r="A20" s="54" t="s">
        <v>27</v>
      </c>
      <c r="B20" s="56" t="s">
        <v>32</v>
      </c>
      <c r="C20" s="56" t="s">
        <v>46</v>
      </c>
      <c r="D20" s="56" t="s">
        <v>46</v>
      </c>
      <c r="E20" s="292">
        <v>0</v>
      </c>
      <c r="F20" s="275">
        <v>0</v>
      </c>
      <c r="G20" s="275">
        <v>0</v>
      </c>
      <c r="H20" s="51"/>
      <c r="I20" s="108" t="s">
        <v>28</v>
      </c>
    </row>
    <row r="21" spans="1:17" s="215" customFormat="1" ht="15.75">
      <c r="A21" s="12" t="s">
        <v>346</v>
      </c>
      <c r="B21" s="95"/>
      <c r="C21" s="95"/>
      <c r="D21" s="95"/>
      <c r="E21" s="95"/>
      <c r="F21" s="95"/>
      <c r="G21" s="95"/>
      <c r="H21" s="95"/>
      <c r="I21" s="23" t="s">
        <v>347</v>
      </c>
    </row>
    <row r="22" spans="1:17" s="215" customFormat="1">
      <c r="A22" s="47" t="s">
        <v>38</v>
      </c>
      <c r="B22" s="49">
        <v>68</v>
      </c>
      <c r="C22" s="49">
        <v>22</v>
      </c>
      <c r="D22" s="49">
        <f>SUM(D23:D25)</f>
        <v>1955</v>
      </c>
      <c r="E22" s="49">
        <v>38</v>
      </c>
      <c r="F22" s="49">
        <f>SUM(F23:F25)</f>
        <v>23</v>
      </c>
      <c r="G22" s="49">
        <v>78</v>
      </c>
      <c r="H22" s="49">
        <f>SUM(B22:G22)</f>
        <v>2184</v>
      </c>
      <c r="I22" s="214" t="s">
        <v>0</v>
      </c>
    </row>
    <row r="23" spans="1:17" s="215" customFormat="1">
      <c r="A23" s="54" t="s">
        <v>5</v>
      </c>
      <c r="B23" s="204" t="s">
        <v>32</v>
      </c>
      <c r="C23" s="204">
        <v>7</v>
      </c>
      <c r="D23" s="204">
        <v>695</v>
      </c>
      <c r="E23" s="204">
        <v>7</v>
      </c>
      <c r="F23" s="204">
        <v>8</v>
      </c>
      <c r="G23" s="204" t="s">
        <v>32</v>
      </c>
      <c r="H23" s="49"/>
      <c r="I23" s="108" t="s">
        <v>10</v>
      </c>
    </row>
    <row r="24" spans="1:17" s="215" customFormat="1">
      <c r="A24" s="53" t="s">
        <v>7</v>
      </c>
      <c r="B24" s="204" t="s">
        <v>32</v>
      </c>
      <c r="C24" s="204">
        <v>15</v>
      </c>
      <c r="D24" s="204">
        <v>1260</v>
      </c>
      <c r="E24" s="204">
        <v>31</v>
      </c>
      <c r="F24" s="204">
        <v>15</v>
      </c>
      <c r="G24" s="204" t="s">
        <v>32</v>
      </c>
      <c r="H24" s="49"/>
      <c r="I24" s="108" t="s">
        <v>11</v>
      </c>
    </row>
    <row r="25" spans="1:17" s="215" customFormat="1">
      <c r="A25" s="54" t="s">
        <v>27</v>
      </c>
      <c r="B25" s="56" t="s">
        <v>32</v>
      </c>
      <c r="C25" s="56" t="s">
        <v>46</v>
      </c>
      <c r="D25" s="56" t="s">
        <v>46</v>
      </c>
      <c r="E25" s="292">
        <v>0</v>
      </c>
      <c r="F25" s="275">
        <v>0</v>
      </c>
      <c r="G25" s="275" t="s">
        <v>32</v>
      </c>
      <c r="H25" s="51"/>
      <c r="I25" s="108" t="s">
        <v>28</v>
      </c>
    </row>
    <row r="26" spans="1:17" s="215" customFormat="1" ht="15.75">
      <c r="A26" s="12" t="s">
        <v>372</v>
      </c>
      <c r="B26" s="95"/>
      <c r="C26" s="95"/>
      <c r="D26" s="95"/>
      <c r="E26" s="95"/>
      <c r="F26" s="95"/>
      <c r="G26" s="95"/>
      <c r="H26" s="95"/>
      <c r="I26" s="23" t="s">
        <v>373</v>
      </c>
      <c r="K26" s="221"/>
      <c r="L26" s="221"/>
      <c r="M26" s="221"/>
      <c r="N26" s="221"/>
      <c r="O26" s="221"/>
      <c r="P26" s="221"/>
      <c r="Q26" s="221"/>
    </row>
    <row r="27" spans="1:17" s="215" customFormat="1">
      <c r="A27" s="47" t="s">
        <v>38</v>
      </c>
      <c r="B27" s="49">
        <v>40</v>
      </c>
      <c r="C27" s="49">
        <f>SUM(C28:C30)</f>
        <v>21</v>
      </c>
      <c r="D27" s="49">
        <f t="shared" ref="D27:F27" si="0">SUM(D28:D30)</f>
        <v>1798</v>
      </c>
      <c r="E27" s="49">
        <f t="shared" si="0"/>
        <v>29</v>
      </c>
      <c r="F27" s="49">
        <f t="shared" si="0"/>
        <v>25</v>
      </c>
      <c r="G27" s="49">
        <v>74</v>
      </c>
      <c r="H27" s="131">
        <f>SUM(B27:G27)</f>
        <v>1987</v>
      </c>
      <c r="I27" s="214" t="s">
        <v>0</v>
      </c>
      <c r="K27" s="339"/>
      <c r="L27" s="339"/>
      <c r="M27" s="339"/>
      <c r="N27" s="339"/>
      <c r="O27" s="339"/>
      <c r="P27" s="339"/>
    </row>
    <row r="28" spans="1:17" s="215" customFormat="1">
      <c r="A28" s="54" t="s">
        <v>5</v>
      </c>
      <c r="B28" s="204" t="s">
        <v>32</v>
      </c>
      <c r="C28" s="204">
        <v>7</v>
      </c>
      <c r="D28" s="204">
        <v>641</v>
      </c>
      <c r="E28" s="204">
        <v>5</v>
      </c>
      <c r="F28" s="216">
        <v>4</v>
      </c>
      <c r="G28" s="204" t="s">
        <v>32</v>
      </c>
      <c r="H28" s="49" t="s">
        <v>32</v>
      </c>
      <c r="I28" s="108" t="s">
        <v>10</v>
      </c>
    </row>
    <row r="29" spans="1:17" s="215" customFormat="1">
      <c r="A29" s="53" t="s">
        <v>7</v>
      </c>
      <c r="B29" s="204" t="s">
        <v>32</v>
      </c>
      <c r="C29" s="204">
        <v>14</v>
      </c>
      <c r="D29" s="204">
        <v>1157</v>
      </c>
      <c r="E29" s="204">
        <v>19</v>
      </c>
      <c r="F29" s="216">
        <v>20</v>
      </c>
      <c r="G29" s="204" t="s">
        <v>32</v>
      </c>
      <c r="H29" s="49" t="s">
        <v>32</v>
      </c>
      <c r="I29" s="108" t="s">
        <v>11</v>
      </c>
    </row>
    <row r="30" spans="1:17" s="215" customFormat="1">
      <c r="A30" s="54" t="s">
        <v>27</v>
      </c>
      <c r="B30" s="56" t="s">
        <v>32</v>
      </c>
      <c r="C30" s="56" t="s">
        <v>46</v>
      </c>
      <c r="D30" s="56" t="s">
        <v>46</v>
      </c>
      <c r="E30" s="292">
        <v>5</v>
      </c>
      <c r="F30" s="296">
        <v>1</v>
      </c>
      <c r="G30" s="275" t="s">
        <v>32</v>
      </c>
      <c r="H30" s="51" t="s">
        <v>32</v>
      </c>
      <c r="I30" s="108" t="s">
        <v>28</v>
      </c>
    </row>
    <row r="31" spans="1:17" s="215" customFormat="1" ht="15.75">
      <c r="A31" s="12" t="s">
        <v>380</v>
      </c>
      <c r="B31" s="95"/>
      <c r="C31" s="95"/>
      <c r="D31" s="95"/>
      <c r="E31" s="95"/>
      <c r="F31" s="95"/>
      <c r="G31" s="95"/>
      <c r="H31" s="95"/>
      <c r="I31" s="23" t="s">
        <v>381</v>
      </c>
    </row>
    <row r="32" spans="1:17" s="215" customFormat="1">
      <c r="A32" s="47" t="s">
        <v>38</v>
      </c>
      <c r="B32" s="319">
        <v>40</v>
      </c>
      <c r="C32" s="49">
        <f>SUM(C33:C35)</f>
        <v>21</v>
      </c>
      <c r="D32" s="49">
        <f t="shared" ref="D32:G32" si="1">SUM(D33:D35)</f>
        <v>1795</v>
      </c>
      <c r="E32" s="49">
        <f t="shared" si="1"/>
        <v>25</v>
      </c>
      <c r="F32" s="49">
        <f t="shared" si="1"/>
        <v>25</v>
      </c>
      <c r="G32" s="49">
        <f t="shared" si="1"/>
        <v>74</v>
      </c>
      <c r="H32" s="131">
        <f>SUM(B32:G32)</f>
        <v>1980</v>
      </c>
      <c r="I32" s="214" t="s">
        <v>0</v>
      </c>
    </row>
    <row r="33" spans="1:9" s="215" customFormat="1">
      <c r="A33" s="54" t="s">
        <v>5</v>
      </c>
      <c r="B33" s="321" t="s">
        <v>32</v>
      </c>
      <c r="C33" s="204">
        <v>7</v>
      </c>
      <c r="D33" s="204">
        <v>632</v>
      </c>
      <c r="E33" s="204">
        <v>4</v>
      </c>
      <c r="F33" s="216">
        <v>10</v>
      </c>
      <c r="G33" s="204">
        <v>35</v>
      </c>
      <c r="H33" s="49"/>
      <c r="I33" s="108" t="s">
        <v>10</v>
      </c>
    </row>
    <row r="34" spans="1:9">
      <c r="A34" s="53" t="s">
        <v>7</v>
      </c>
      <c r="B34" s="321" t="s">
        <v>32</v>
      </c>
      <c r="C34" s="204">
        <v>14</v>
      </c>
      <c r="D34" s="204">
        <v>1163</v>
      </c>
      <c r="E34" s="204">
        <v>20</v>
      </c>
      <c r="F34" s="216">
        <v>15</v>
      </c>
      <c r="G34" s="204">
        <v>39</v>
      </c>
      <c r="H34" s="49"/>
      <c r="I34" s="108" t="s">
        <v>11</v>
      </c>
    </row>
    <row r="35" spans="1:9">
      <c r="A35" s="54" t="s">
        <v>27</v>
      </c>
      <c r="B35" s="320" t="s">
        <v>32</v>
      </c>
      <c r="C35" s="56" t="s">
        <v>46</v>
      </c>
      <c r="D35" s="56" t="s">
        <v>46</v>
      </c>
      <c r="E35" s="292">
        <v>1</v>
      </c>
      <c r="F35" s="292">
        <v>0</v>
      </c>
      <c r="G35" s="275">
        <v>0</v>
      </c>
      <c r="H35" s="51"/>
      <c r="I35" s="108" t="s">
        <v>28</v>
      </c>
    </row>
    <row r="36" spans="1:9" ht="15.75">
      <c r="A36" s="12" t="s">
        <v>466</v>
      </c>
      <c r="B36" s="95"/>
      <c r="C36" s="95"/>
      <c r="D36" s="95"/>
      <c r="E36" s="95"/>
      <c r="F36" s="95"/>
      <c r="G36" s="95"/>
      <c r="H36" s="95"/>
      <c r="I36" s="23" t="s">
        <v>467</v>
      </c>
    </row>
    <row r="37" spans="1:9">
      <c r="A37" s="47" t="s">
        <v>38</v>
      </c>
      <c r="B37" s="319">
        <v>40</v>
      </c>
      <c r="C37" s="319">
        <f>SUM(C38:C40)</f>
        <v>21</v>
      </c>
      <c r="D37" s="319">
        <f t="shared" ref="D37" si="2">SUM(D38:D40)</f>
        <v>1795</v>
      </c>
      <c r="E37" s="49">
        <f t="shared" ref="D37:G37" si="3">SUM(E38:E40)</f>
        <v>25</v>
      </c>
      <c r="F37" s="49">
        <f t="shared" si="3"/>
        <v>25</v>
      </c>
      <c r="G37" s="49">
        <f t="shared" si="3"/>
        <v>80</v>
      </c>
      <c r="H37" s="131">
        <f>SUM(B37:G37)</f>
        <v>1986</v>
      </c>
      <c r="I37" s="214" t="s">
        <v>0</v>
      </c>
    </row>
    <row r="38" spans="1:9">
      <c r="A38" s="54" t="s">
        <v>5</v>
      </c>
      <c r="B38" s="321" t="s">
        <v>32</v>
      </c>
      <c r="C38" s="321">
        <v>7</v>
      </c>
      <c r="D38" s="321">
        <v>632</v>
      </c>
      <c r="E38" s="204">
        <v>6</v>
      </c>
      <c r="F38" s="216">
        <v>10</v>
      </c>
      <c r="G38" s="204">
        <v>37</v>
      </c>
      <c r="H38" s="49"/>
      <c r="I38" s="108" t="s">
        <v>10</v>
      </c>
    </row>
    <row r="39" spans="1:9">
      <c r="A39" s="53" t="s">
        <v>7</v>
      </c>
      <c r="B39" s="321" t="s">
        <v>32</v>
      </c>
      <c r="C39" s="321">
        <v>14</v>
      </c>
      <c r="D39" s="321">
        <v>1163</v>
      </c>
      <c r="E39" s="204">
        <v>19</v>
      </c>
      <c r="F39" s="216">
        <v>15</v>
      </c>
      <c r="G39" s="204">
        <v>43</v>
      </c>
      <c r="H39" s="49"/>
      <c r="I39" s="108" t="s">
        <v>11</v>
      </c>
    </row>
    <row r="40" spans="1:9" ht="15.75" thickBot="1">
      <c r="A40" s="57" t="s">
        <v>27</v>
      </c>
      <c r="B40" s="360" t="s">
        <v>32</v>
      </c>
      <c r="C40" s="360" t="s">
        <v>46</v>
      </c>
      <c r="D40" s="360" t="s">
        <v>46</v>
      </c>
      <c r="E40" s="271">
        <v>0</v>
      </c>
      <c r="F40" s="297">
        <v>0</v>
      </c>
      <c r="G40" s="272" t="s">
        <v>32</v>
      </c>
      <c r="H40" s="255"/>
      <c r="I40" s="109" t="s">
        <v>28</v>
      </c>
    </row>
    <row r="41" spans="1:9" ht="15.75" thickTop="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showGridLines="0" rightToLeft="1" view="pageBreakPreview" topLeftCell="A118" zoomScaleNormal="100" zoomScaleSheetLayoutView="100" workbookViewId="0">
      <selection activeCell="L143" sqref="L143"/>
    </sheetView>
  </sheetViews>
  <sheetFormatPr defaultRowHeight="15"/>
  <cols>
    <col min="1" max="1" width="13.7109375" customWidth="1"/>
    <col min="2" max="7" width="9.7109375" customWidth="1"/>
    <col min="8" max="8" width="12.7109375" customWidth="1"/>
    <col min="9" max="9" width="13.7109375" customWidth="1"/>
  </cols>
  <sheetData>
    <row r="1" spans="1:9" s="218" customFormat="1" ht="15.75">
      <c r="A1" s="200" t="s">
        <v>131</v>
      </c>
      <c r="B1" s="200"/>
      <c r="C1" s="200"/>
      <c r="D1" s="200"/>
      <c r="E1" s="200"/>
      <c r="F1" s="200"/>
      <c r="G1" s="200"/>
      <c r="H1" s="200"/>
      <c r="I1" s="200"/>
    </row>
    <row r="2" spans="1:9" s="219" customFormat="1" ht="15.75">
      <c r="A2" s="201" t="s">
        <v>204</v>
      </c>
      <c r="B2" s="201"/>
      <c r="C2" s="201"/>
      <c r="D2" s="201"/>
      <c r="E2" s="201"/>
      <c r="F2" s="201"/>
      <c r="G2" s="201"/>
      <c r="H2" s="201"/>
      <c r="I2" s="201"/>
    </row>
    <row r="3" spans="1:9" ht="13.5" customHeight="1">
      <c r="A3" s="10" t="s">
        <v>34</v>
      </c>
      <c r="B3" s="9"/>
      <c r="C3" s="4"/>
      <c r="D3" s="4"/>
      <c r="E3" s="8"/>
      <c r="F3" s="5"/>
      <c r="G3" s="5"/>
      <c r="H3" s="5"/>
      <c r="I3" s="11" t="s">
        <v>35</v>
      </c>
    </row>
    <row r="4" spans="1:9" ht="24" customHeight="1">
      <c r="A4" s="496" t="s">
        <v>14</v>
      </c>
      <c r="B4" s="187" t="s">
        <v>44</v>
      </c>
      <c r="C4" s="187" t="s">
        <v>43</v>
      </c>
      <c r="D4" s="187" t="s">
        <v>42</v>
      </c>
      <c r="E4" s="187" t="s">
        <v>41</v>
      </c>
      <c r="F4" s="187" t="s">
        <v>40</v>
      </c>
      <c r="G4" s="187" t="s">
        <v>39</v>
      </c>
      <c r="H4" s="497" t="s">
        <v>275</v>
      </c>
      <c r="I4" s="501" t="s">
        <v>15</v>
      </c>
    </row>
    <row r="5" spans="1:9">
      <c r="A5" s="496"/>
      <c r="B5" s="188" t="s">
        <v>36</v>
      </c>
      <c r="C5" s="188" t="s">
        <v>16</v>
      </c>
      <c r="D5" s="188" t="s">
        <v>37</v>
      </c>
      <c r="E5" s="188" t="s">
        <v>17</v>
      </c>
      <c r="F5" s="188" t="s">
        <v>18</v>
      </c>
      <c r="G5" s="188" t="s">
        <v>19</v>
      </c>
      <c r="H5" s="497"/>
      <c r="I5" s="501"/>
    </row>
    <row r="6" spans="1:9" ht="15.75">
      <c r="A6" s="12" t="s">
        <v>20</v>
      </c>
      <c r="B6" s="31"/>
      <c r="C6" s="32"/>
      <c r="D6" s="32"/>
      <c r="E6" s="32"/>
      <c r="F6" s="31"/>
      <c r="G6" s="31"/>
      <c r="H6" s="31"/>
      <c r="I6" s="155" t="s">
        <v>21</v>
      </c>
    </row>
    <row r="7" spans="1:9" s="215" customFormat="1">
      <c r="A7" s="47" t="s">
        <v>38</v>
      </c>
      <c r="B7" s="239">
        <v>87</v>
      </c>
      <c r="C7" s="205">
        <f>SUM(C12,C17,C22)</f>
        <v>14</v>
      </c>
      <c r="D7" s="205">
        <f>SUM(D12,D17,D22)</f>
        <v>60</v>
      </c>
      <c r="E7" s="205">
        <f>SUM(E12,E17,E22)</f>
        <v>67</v>
      </c>
      <c r="F7" s="205">
        <f>SUM(F12,F17,F22)</f>
        <v>16</v>
      </c>
      <c r="G7" s="205">
        <f>SUM(G12,G17,G22)</f>
        <v>13</v>
      </c>
      <c r="H7" s="205">
        <f>SUM(B7:G7)</f>
        <v>257</v>
      </c>
      <c r="I7" s="214" t="s">
        <v>0</v>
      </c>
    </row>
    <row r="8" spans="1:9" s="215" customFormat="1">
      <c r="A8" s="246" t="s">
        <v>5</v>
      </c>
      <c r="B8" s="239">
        <v>0</v>
      </c>
      <c r="C8" s="239">
        <f t="shared" ref="C8:C10" si="0">SUM(C13,C18,C23)</f>
        <v>0</v>
      </c>
      <c r="D8" s="205" t="s">
        <v>32</v>
      </c>
      <c r="E8" s="239">
        <f t="shared" ref="E8:G10" si="1">SUM(E13,E18,E23)</f>
        <v>1</v>
      </c>
      <c r="F8" s="239">
        <f t="shared" si="1"/>
        <v>0</v>
      </c>
      <c r="G8" s="245">
        <f t="shared" si="1"/>
        <v>0</v>
      </c>
      <c r="H8" s="205" t="s">
        <v>32</v>
      </c>
      <c r="I8" s="240" t="s">
        <v>10</v>
      </c>
    </row>
    <row r="9" spans="1:9" s="215" customFormat="1">
      <c r="A9" s="247" t="s">
        <v>7</v>
      </c>
      <c r="B9" s="239">
        <v>0</v>
      </c>
      <c r="C9" s="205">
        <f t="shared" si="0"/>
        <v>1</v>
      </c>
      <c r="D9" s="205" t="s">
        <v>32</v>
      </c>
      <c r="E9" s="239">
        <f t="shared" si="1"/>
        <v>0</v>
      </c>
      <c r="F9" s="239">
        <f t="shared" si="1"/>
        <v>0</v>
      </c>
      <c r="G9" s="245">
        <f t="shared" si="1"/>
        <v>0</v>
      </c>
      <c r="H9" s="205" t="s">
        <v>32</v>
      </c>
      <c r="I9" s="240" t="s">
        <v>11</v>
      </c>
    </row>
    <row r="10" spans="1:9" s="215" customFormat="1">
      <c r="A10" s="248" t="s">
        <v>27</v>
      </c>
      <c r="B10" s="239">
        <v>87</v>
      </c>
      <c r="C10" s="205">
        <f t="shared" si="0"/>
        <v>13</v>
      </c>
      <c r="D10" s="205" t="s">
        <v>32</v>
      </c>
      <c r="E10" s="205">
        <f t="shared" si="1"/>
        <v>66</v>
      </c>
      <c r="F10" s="205">
        <f t="shared" si="1"/>
        <v>16</v>
      </c>
      <c r="G10" s="209">
        <f t="shared" si="1"/>
        <v>13</v>
      </c>
      <c r="H10" s="205" t="s">
        <v>32</v>
      </c>
      <c r="I10" s="241" t="s">
        <v>28</v>
      </c>
    </row>
    <row r="11" spans="1:9" s="24" customFormat="1">
      <c r="A11" s="237" t="s">
        <v>24</v>
      </c>
      <c r="B11" s="149"/>
      <c r="C11" s="149"/>
      <c r="D11" s="149"/>
      <c r="E11" s="149"/>
      <c r="F11" s="149"/>
      <c r="G11" s="149"/>
      <c r="H11" s="149"/>
      <c r="I11" s="238" t="s">
        <v>96</v>
      </c>
    </row>
    <row r="12" spans="1:9" s="215" customFormat="1">
      <c r="A12" s="53" t="s">
        <v>38</v>
      </c>
      <c r="B12" s="245">
        <v>11</v>
      </c>
      <c r="C12" s="245">
        <v>4</v>
      </c>
      <c r="D12" s="245">
        <v>25</v>
      </c>
      <c r="E12" s="245">
        <v>1</v>
      </c>
      <c r="F12" s="245">
        <v>2</v>
      </c>
      <c r="G12" s="245">
        <v>1</v>
      </c>
      <c r="H12" s="205">
        <f>SUM(B12:G12)</f>
        <v>44</v>
      </c>
      <c r="I12" s="242" t="s">
        <v>0</v>
      </c>
    </row>
    <row r="13" spans="1:9" s="215" customFormat="1">
      <c r="A13" s="54" t="s">
        <v>5</v>
      </c>
      <c r="B13" s="245">
        <v>0</v>
      </c>
      <c r="C13" s="245" t="s">
        <v>46</v>
      </c>
      <c r="D13" s="245" t="s">
        <v>32</v>
      </c>
      <c r="E13" s="245" t="s">
        <v>47</v>
      </c>
      <c r="F13" s="245" t="s">
        <v>46</v>
      </c>
      <c r="G13" s="245" t="s">
        <v>47</v>
      </c>
      <c r="H13" s="205" t="s">
        <v>32</v>
      </c>
      <c r="I13" s="242" t="s">
        <v>10</v>
      </c>
    </row>
    <row r="14" spans="1:9" s="215" customFormat="1">
      <c r="A14" s="53" t="s">
        <v>7</v>
      </c>
      <c r="B14" s="245">
        <v>0</v>
      </c>
      <c r="C14" s="245" t="s">
        <v>46</v>
      </c>
      <c r="D14" s="245" t="s">
        <v>32</v>
      </c>
      <c r="E14" s="245" t="s">
        <v>47</v>
      </c>
      <c r="F14" s="245" t="s">
        <v>46</v>
      </c>
      <c r="G14" s="245" t="s">
        <v>47</v>
      </c>
      <c r="H14" s="205" t="s">
        <v>32</v>
      </c>
      <c r="I14" s="243" t="s">
        <v>11</v>
      </c>
    </row>
    <row r="15" spans="1:9" s="215" customFormat="1">
      <c r="A15" s="54" t="s">
        <v>27</v>
      </c>
      <c r="B15" s="245">
        <v>11</v>
      </c>
      <c r="C15" s="245">
        <v>4</v>
      </c>
      <c r="D15" s="245" t="s">
        <v>32</v>
      </c>
      <c r="E15" s="245">
        <v>1</v>
      </c>
      <c r="F15" s="245">
        <v>2</v>
      </c>
      <c r="G15" s="245">
        <v>1</v>
      </c>
      <c r="H15" s="205" t="s">
        <v>32</v>
      </c>
      <c r="I15" s="242" t="s">
        <v>28</v>
      </c>
    </row>
    <row r="16" spans="1:9" s="24" customFormat="1">
      <c r="A16" s="210" t="s">
        <v>25</v>
      </c>
      <c r="B16" s="273"/>
      <c r="C16" s="273"/>
      <c r="D16" s="273"/>
      <c r="E16" s="273"/>
      <c r="F16" s="273"/>
      <c r="G16" s="273"/>
      <c r="H16" s="138"/>
      <c r="I16" s="143" t="s">
        <v>161</v>
      </c>
    </row>
    <row r="17" spans="1:9" s="215" customFormat="1">
      <c r="A17" s="53" t="s">
        <v>38</v>
      </c>
      <c r="B17" s="245">
        <v>76</v>
      </c>
      <c r="C17" s="245">
        <v>10</v>
      </c>
      <c r="D17" s="245">
        <v>28</v>
      </c>
      <c r="E17" s="245">
        <v>27</v>
      </c>
      <c r="F17" s="245">
        <v>14</v>
      </c>
      <c r="G17" s="245">
        <v>9</v>
      </c>
      <c r="H17" s="205">
        <f>SUM(B17:G17)</f>
        <v>164</v>
      </c>
      <c r="I17" s="242" t="s">
        <v>0</v>
      </c>
    </row>
    <row r="18" spans="1:9" s="215" customFormat="1">
      <c r="A18" s="54" t="s">
        <v>5</v>
      </c>
      <c r="B18" s="245">
        <v>0</v>
      </c>
      <c r="C18" s="245" t="s">
        <v>47</v>
      </c>
      <c r="D18" s="245" t="s">
        <v>32</v>
      </c>
      <c r="E18" s="245" t="s">
        <v>47</v>
      </c>
      <c r="F18" s="245" t="s">
        <v>46</v>
      </c>
      <c r="G18" s="245" t="s">
        <v>47</v>
      </c>
      <c r="H18" s="205" t="s">
        <v>32</v>
      </c>
      <c r="I18" s="242" t="s">
        <v>10</v>
      </c>
    </row>
    <row r="19" spans="1:9" s="215" customFormat="1">
      <c r="A19" s="53" t="s">
        <v>7</v>
      </c>
      <c r="B19" s="245">
        <v>0</v>
      </c>
      <c r="C19" s="245">
        <v>1</v>
      </c>
      <c r="D19" s="245" t="s">
        <v>32</v>
      </c>
      <c r="E19" s="245" t="s">
        <v>47</v>
      </c>
      <c r="F19" s="245" t="s">
        <v>46</v>
      </c>
      <c r="G19" s="245" t="s">
        <v>47</v>
      </c>
      <c r="H19" s="205" t="s">
        <v>32</v>
      </c>
      <c r="I19" s="243" t="s">
        <v>11</v>
      </c>
    </row>
    <row r="20" spans="1:9" s="215" customFormat="1">
      <c r="A20" s="54" t="s">
        <v>27</v>
      </c>
      <c r="B20" s="245">
        <v>76</v>
      </c>
      <c r="C20" s="245">
        <v>9</v>
      </c>
      <c r="D20" s="245" t="s">
        <v>32</v>
      </c>
      <c r="E20" s="245">
        <v>27</v>
      </c>
      <c r="F20" s="245">
        <v>14</v>
      </c>
      <c r="G20" s="245">
        <v>9</v>
      </c>
      <c r="H20" s="205" t="s">
        <v>32</v>
      </c>
      <c r="I20" s="242" t="s">
        <v>28</v>
      </c>
    </row>
    <row r="21" spans="1:9">
      <c r="A21" s="142" t="s">
        <v>22</v>
      </c>
      <c r="B21" s="274"/>
      <c r="C21" s="274"/>
      <c r="D21" s="274"/>
      <c r="E21" s="274"/>
      <c r="F21" s="274"/>
      <c r="G21" s="274"/>
      <c r="H21" s="138"/>
      <c r="I21" s="143" t="s">
        <v>23</v>
      </c>
    </row>
    <row r="22" spans="1:9" s="215" customFormat="1">
      <c r="A22" s="53" t="s">
        <v>38</v>
      </c>
      <c r="B22" s="245">
        <v>0</v>
      </c>
      <c r="C22" s="245" t="s">
        <v>47</v>
      </c>
      <c r="D22" s="245">
        <v>7</v>
      </c>
      <c r="E22" s="245">
        <v>39</v>
      </c>
      <c r="F22" s="245" t="s">
        <v>47</v>
      </c>
      <c r="G22" s="245">
        <v>3</v>
      </c>
      <c r="H22" s="205">
        <f>SUM(B22:G22)</f>
        <v>49</v>
      </c>
      <c r="I22" s="242" t="s">
        <v>0</v>
      </c>
    </row>
    <row r="23" spans="1:9" s="215" customFormat="1">
      <c r="A23" s="54" t="s">
        <v>5</v>
      </c>
      <c r="B23" s="245">
        <v>0</v>
      </c>
      <c r="C23" s="245" t="s">
        <v>47</v>
      </c>
      <c r="D23" s="245" t="s">
        <v>32</v>
      </c>
      <c r="E23" s="245">
        <v>1</v>
      </c>
      <c r="F23" s="245" t="s">
        <v>47</v>
      </c>
      <c r="G23" s="245" t="s">
        <v>47</v>
      </c>
      <c r="H23" s="205" t="s">
        <v>32</v>
      </c>
      <c r="I23" s="242" t="s">
        <v>10</v>
      </c>
    </row>
    <row r="24" spans="1:9" s="215" customFormat="1">
      <c r="A24" s="249" t="s">
        <v>7</v>
      </c>
      <c r="B24" s="245">
        <v>0</v>
      </c>
      <c r="C24" s="245" t="s">
        <v>47</v>
      </c>
      <c r="D24" s="245" t="s">
        <v>32</v>
      </c>
      <c r="E24" s="245" t="s">
        <v>47</v>
      </c>
      <c r="F24" s="245" t="s">
        <v>47</v>
      </c>
      <c r="G24" s="245" t="s">
        <v>47</v>
      </c>
      <c r="H24" s="205" t="s">
        <v>32</v>
      </c>
      <c r="I24" s="243" t="s">
        <v>11</v>
      </c>
    </row>
    <row r="25" spans="1:9" s="215" customFormat="1">
      <c r="A25" s="54" t="s">
        <v>27</v>
      </c>
      <c r="B25" s="275">
        <v>0</v>
      </c>
      <c r="C25" s="275" t="s">
        <v>47</v>
      </c>
      <c r="D25" s="275" t="s">
        <v>32</v>
      </c>
      <c r="E25" s="275">
        <v>38</v>
      </c>
      <c r="F25" s="275" t="s">
        <v>47</v>
      </c>
      <c r="G25" s="275">
        <v>3</v>
      </c>
      <c r="H25" s="56" t="s">
        <v>32</v>
      </c>
      <c r="I25" s="242" t="s">
        <v>28</v>
      </c>
    </row>
    <row r="26" spans="1:9" ht="15.75">
      <c r="A26" s="12" t="s">
        <v>235</v>
      </c>
      <c r="B26" s="276"/>
      <c r="C26" s="277"/>
      <c r="D26" s="277"/>
      <c r="E26" s="277"/>
      <c r="F26" s="276"/>
      <c r="G26" s="276"/>
      <c r="H26" s="31"/>
      <c r="I26" s="155" t="s">
        <v>234</v>
      </c>
    </row>
    <row r="27" spans="1:9" s="215" customFormat="1">
      <c r="A27" s="47" t="s">
        <v>38</v>
      </c>
      <c r="B27" s="239">
        <f>SUM(B32,B37,B42)</f>
        <v>74</v>
      </c>
      <c r="C27" s="239">
        <f>SUM(C32,C37,C42)</f>
        <v>15</v>
      </c>
      <c r="D27" s="239">
        <f>SUM(D32,D37,D42)</f>
        <v>60</v>
      </c>
      <c r="E27" s="239">
        <f>SUM(E32,E37,E42)</f>
        <v>69</v>
      </c>
      <c r="F27" s="239">
        <f>SUM(F32,F37,F42)</f>
        <v>16</v>
      </c>
      <c r="G27" s="205">
        <v>13</v>
      </c>
      <c r="H27" s="205">
        <f>SUM(B27:G27)</f>
        <v>247</v>
      </c>
      <c r="I27" s="214" t="s">
        <v>0</v>
      </c>
    </row>
    <row r="28" spans="1:9" s="215" customFormat="1">
      <c r="A28" s="246" t="s">
        <v>5</v>
      </c>
      <c r="B28" s="239">
        <v>0</v>
      </c>
      <c r="C28" s="239">
        <f t="shared" ref="C28:C30" si="2">SUM(C33,C38,C43)</f>
        <v>0</v>
      </c>
      <c r="D28" s="205" t="s">
        <v>32</v>
      </c>
      <c r="E28" s="239">
        <f t="shared" ref="E28:E30" si="3">SUM(E33,E38,E43)</f>
        <v>2</v>
      </c>
      <c r="F28" s="239" t="s">
        <v>46</v>
      </c>
      <c r="G28" s="245">
        <v>0</v>
      </c>
      <c r="H28" s="205" t="s">
        <v>32</v>
      </c>
      <c r="I28" s="240" t="s">
        <v>10</v>
      </c>
    </row>
    <row r="29" spans="1:9" s="215" customFormat="1">
      <c r="A29" s="247" t="s">
        <v>7</v>
      </c>
      <c r="B29" s="239">
        <v>0</v>
      </c>
      <c r="C29" s="239">
        <f t="shared" si="2"/>
        <v>1</v>
      </c>
      <c r="D29" s="205" t="s">
        <v>32</v>
      </c>
      <c r="E29" s="239">
        <f t="shared" si="3"/>
        <v>0</v>
      </c>
      <c r="F29" s="239" t="s">
        <v>46</v>
      </c>
      <c r="G29" s="245">
        <v>0</v>
      </c>
      <c r="H29" s="205" t="s">
        <v>32</v>
      </c>
      <c r="I29" s="240" t="s">
        <v>11</v>
      </c>
    </row>
    <row r="30" spans="1:9" s="215" customFormat="1">
      <c r="A30" s="248" t="s">
        <v>27</v>
      </c>
      <c r="B30" s="239">
        <f>SUM(B35,B40,B45)</f>
        <v>74</v>
      </c>
      <c r="C30" s="239">
        <f t="shared" si="2"/>
        <v>14</v>
      </c>
      <c r="D30" s="205" t="s">
        <v>32</v>
      </c>
      <c r="E30" s="239">
        <f t="shared" si="3"/>
        <v>67</v>
      </c>
      <c r="F30" s="205">
        <v>16</v>
      </c>
      <c r="G30" s="209">
        <v>13</v>
      </c>
      <c r="H30" s="205" t="s">
        <v>32</v>
      </c>
      <c r="I30" s="241" t="s">
        <v>28</v>
      </c>
    </row>
    <row r="31" spans="1:9" s="24" customFormat="1">
      <c r="A31" s="237" t="s">
        <v>24</v>
      </c>
      <c r="B31" s="149"/>
      <c r="C31" s="278"/>
      <c r="D31" s="149"/>
      <c r="E31" s="149"/>
      <c r="F31" s="149"/>
      <c r="G31" s="149"/>
      <c r="H31" s="149"/>
      <c r="I31" s="238" t="s">
        <v>96</v>
      </c>
    </row>
    <row r="32" spans="1:9" s="215" customFormat="1">
      <c r="A32" s="53" t="s">
        <v>38</v>
      </c>
      <c r="B32" s="245">
        <v>15</v>
      </c>
      <c r="C32" s="245">
        <v>4</v>
      </c>
      <c r="D32" s="245">
        <v>28</v>
      </c>
      <c r="E32" s="245">
        <v>1</v>
      </c>
      <c r="F32" s="209">
        <v>2</v>
      </c>
      <c r="G32" s="209">
        <v>1</v>
      </c>
      <c r="H32" s="205">
        <f>SUM(B32:G32)</f>
        <v>51</v>
      </c>
      <c r="I32" s="242" t="s">
        <v>0</v>
      </c>
    </row>
    <row r="33" spans="1:9" s="215" customFormat="1">
      <c r="A33" s="54" t="s">
        <v>5</v>
      </c>
      <c r="B33" s="245">
        <v>0</v>
      </c>
      <c r="C33" s="245" t="s">
        <v>46</v>
      </c>
      <c r="D33" s="245" t="s">
        <v>32</v>
      </c>
      <c r="E33" s="245" t="s">
        <v>47</v>
      </c>
      <c r="F33" s="209" t="s">
        <v>46</v>
      </c>
      <c r="G33" s="209" t="s">
        <v>47</v>
      </c>
      <c r="H33" s="205" t="s">
        <v>32</v>
      </c>
      <c r="I33" s="242" t="s">
        <v>10</v>
      </c>
    </row>
    <row r="34" spans="1:9" s="215" customFormat="1">
      <c r="A34" s="53" t="s">
        <v>7</v>
      </c>
      <c r="B34" s="245">
        <v>0</v>
      </c>
      <c r="C34" s="245" t="s">
        <v>46</v>
      </c>
      <c r="D34" s="245" t="s">
        <v>32</v>
      </c>
      <c r="E34" s="245" t="s">
        <v>47</v>
      </c>
      <c r="F34" s="209" t="s">
        <v>46</v>
      </c>
      <c r="G34" s="209" t="s">
        <v>47</v>
      </c>
      <c r="H34" s="205" t="s">
        <v>32</v>
      </c>
      <c r="I34" s="243" t="s">
        <v>11</v>
      </c>
    </row>
    <row r="35" spans="1:9" s="215" customFormat="1">
      <c r="A35" s="54" t="s">
        <v>27</v>
      </c>
      <c r="B35" s="245">
        <v>15</v>
      </c>
      <c r="C35" s="245">
        <v>4</v>
      </c>
      <c r="D35" s="245" t="s">
        <v>32</v>
      </c>
      <c r="E35" s="245">
        <v>1</v>
      </c>
      <c r="F35" s="209">
        <v>2</v>
      </c>
      <c r="G35" s="209">
        <v>1</v>
      </c>
      <c r="H35" s="205" t="s">
        <v>32</v>
      </c>
      <c r="I35" s="242" t="s">
        <v>28</v>
      </c>
    </row>
    <row r="36" spans="1:9" s="24" customFormat="1">
      <c r="A36" s="210" t="s">
        <v>25</v>
      </c>
      <c r="B36" s="273"/>
      <c r="C36" s="273"/>
      <c r="D36" s="138"/>
      <c r="E36" s="138"/>
      <c r="F36" s="138"/>
      <c r="G36" s="138"/>
      <c r="H36" s="138"/>
      <c r="I36" s="143" t="s">
        <v>161</v>
      </c>
    </row>
    <row r="37" spans="1:9" s="215" customFormat="1">
      <c r="A37" s="53" t="s">
        <v>38</v>
      </c>
      <c r="B37" s="245">
        <v>59</v>
      </c>
      <c r="C37" s="245">
        <v>11</v>
      </c>
      <c r="D37" s="245">
        <v>28</v>
      </c>
      <c r="E37" s="245">
        <v>28</v>
      </c>
      <c r="F37" s="209">
        <v>14</v>
      </c>
      <c r="G37" s="209">
        <v>9</v>
      </c>
      <c r="H37" s="205">
        <f>SUM(B37:G37)</f>
        <v>149</v>
      </c>
      <c r="I37" s="242" t="s">
        <v>0</v>
      </c>
    </row>
    <row r="38" spans="1:9" s="215" customFormat="1">
      <c r="A38" s="54" t="s">
        <v>5</v>
      </c>
      <c r="B38" s="245">
        <v>0</v>
      </c>
      <c r="C38" s="245">
        <v>0</v>
      </c>
      <c r="D38" s="245" t="s">
        <v>32</v>
      </c>
      <c r="E38" s="245" t="s">
        <v>47</v>
      </c>
      <c r="F38" s="209" t="s">
        <v>46</v>
      </c>
      <c r="G38" s="209" t="s">
        <v>47</v>
      </c>
      <c r="H38" s="205" t="s">
        <v>32</v>
      </c>
      <c r="I38" s="242" t="s">
        <v>10</v>
      </c>
    </row>
    <row r="39" spans="1:9" s="215" customFormat="1">
      <c r="A39" s="53" t="s">
        <v>7</v>
      </c>
      <c r="B39" s="245">
        <v>0</v>
      </c>
      <c r="C39" s="245">
        <v>1</v>
      </c>
      <c r="D39" s="245" t="s">
        <v>32</v>
      </c>
      <c r="E39" s="245" t="s">
        <v>47</v>
      </c>
      <c r="F39" s="209" t="s">
        <v>46</v>
      </c>
      <c r="G39" s="209" t="s">
        <v>47</v>
      </c>
      <c r="H39" s="205" t="s">
        <v>32</v>
      </c>
      <c r="I39" s="243" t="s">
        <v>11</v>
      </c>
    </row>
    <row r="40" spans="1:9" s="215" customFormat="1">
      <c r="A40" s="54" t="s">
        <v>27</v>
      </c>
      <c r="B40" s="245">
        <v>59</v>
      </c>
      <c r="C40" s="245">
        <v>10</v>
      </c>
      <c r="D40" s="245" t="s">
        <v>32</v>
      </c>
      <c r="E40" s="245">
        <v>28</v>
      </c>
      <c r="F40" s="245">
        <v>14</v>
      </c>
      <c r="G40" s="245">
        <v>9</v>
      </c>
      <c r="H40" s="205" t="s">
        <v>32</v>
      </c>
      <c r="I40" s="242" t="s">
        <v>28</v>
      </c>
    </row>
    <row r="41" spans="1:9">
      <c r="A41" s="142" t="s">
        <v>22</v>
      </c>
      <c r="B41" s="150"/>
      <c r="C41" s="274"/>
      <c r="D41" s="150"/>
      <c r="E41" s="150"/>
      <c r="F41" s="150"/>
      <c r="G41" s="150"/>
      <c r="H41" s="138"/>
      <c r="I41" s="143" t="s">
        <v>23</v>
      </c>
    </row>
    <row r="42" spans="1:9" s="215" customFormat="1">
      <c r="A42" s="53" t="s">
        <v>38</v>
      </c>
      <c r="B42" s="245">
        <v>0</v>
      </c>
      <c r="C42" s="245">
        <v>0</v>
      </c>
      <c r="D42" s="209">
        <v>4</v>
      </c>
      <c r="E42" s="245">
        <v>40</v>
      </c>
      <c r="F42" s="209" t="s">
        <v>47</v>
      </c>
      <c r="G42" s="209">
        <v>3</v>
      </c>
      <c r="H42" s="205">
        <f>SUM(B42:G42)</f>
        <v>47</v>
      </c>
      <c r="I42" s="242" t="s">
        <v>0</v>
      </c>
    </row>
    <row r="43" spans="1:9" s="215" customFormat="1">
      <c r="A43" s="54" t="s">
        <v>5</v>
      </c>
      <c r="B43" s="245">
        <v>0</v>
      </c>
      <c r="C43" s="245">
        <v>0</v>
      </c>
      <c r="D43" s="209" t="s">
        <v>32</v>
      </c>
      <c r="E43" s="245">
        <v>2</v>
      </c>
      <c r="F43" s="209" t="s">
        <v>47</v>
      </c>
      <c r="G43" s="209" t="s">
        <v>47</v>
      </c>
      <c r="H43" s="205" t="s">
        <v>32</v>
      </c>
      <c r="I43" s="242" t="s">
        <v>10</v>
      </c>
    </row>
    <row r="44" spans="1:9" s="215" customFormat="1">
      <c r="A44" s="249" t="s">
        <v>7</v>
      </c>
      <c r="B44" s="245">
        <v>0</v>
      </c>
      <c r="C44" s="245">
        <v>0</v>
      </c>
      <c r="D44" s="209" t="s">
        <v>32</v>
      </c>
      <c r="E44" s="245">
        <v>0</v>
      </c>
      <c r="F44" s="209" t="s">
        <v>47</v>
      </c>
      <c r="G44" s="209" t="s">
        <v>47</v>
      </c>
      <c r="H44" s="205" t="s">
        <v>32</v>
      </c>
      <c r="I44" s="243" t="s">
        <v>11</v>
      </c>
    </row>
    <row r="45" spans="1:9" s="215" customFormat="1">
      <c r="A45" s="54" t="s">
        <v>27</v>
      </c>
      <c r="B45" s="307">
        <v>0</v>
      </c>
      <c r="C45" s="275">
        <v>0</v>
      </c>
      <c r="D45" s="56" t="s">
        <v>32</v>
      </c>
      <c r="E45" s="275">
        <v>38</v>
      </c>
      <c r="F45" s="56" t="s">
        <v>47</v>
      </c>
      <c r="G45" s="56">
        <v>3</v>
      </c>
      <c r="H45" s="56" t="s">
        <v>32</v>
      </c>
      <c r="I45" s="242" t="s">
        <v>28</v>
      </c>
    </row>
    <row r="46" spans="1:9" s="215" customFormat="1" ht="15.75">
      <c r="A46" s="12" t="s">
        <v>339</v>
      </c>
      <c r="B46" s="276"/>
      <c r="C46" s="277"/>
      <c r="D46" s="277"/>
      <c r="E46" s="277"/>
      <c r="F46" s="276"/>
      <c r="G46" s="276"/>
      <c r="H46" s="31"/>
      <c r="I46" s="155" t="s">
        <v>340</v>
      </c>
    </row>
    <row r="47" spans="1:9" s="215" customFormat="1">
      <c r="A47" s="47" t="s">
        <v>38</v>
      </c>
      <c r="B47" s="239">
        <f>SUM(B52,B57,B62)</f>
        <v>94</v>
      </c>
      <c r="C47" s="331">
        <f>SUM(C52,C57,C62)</f>
        <v>15</v>
      </c>
      <c r="D47" s="239">
        <f>SUM(D52,D57,D62)</f>
        <v>62</v>
      </c>
      <c r="E47" s="239">
        <f>SUM(E52,E57,E62)</f>
        <v>70</v>
      </c>
      <c r="F47" s="239">
        <v>17</v>
      </c>
      <c r="G47" s="205">
        <v>13</v>
      </c>
      <c r="H47" s="205">
        <f>SUM(B47:G47)</f>
        <v>271</v>
      </c>
      <c r="I47" s="214" t="s">
        <v>0</v>
      </c>
    </row>
    <row r="48" spans="1:9" s="215" customFormat="1">
      <c r="A48" s="246" t="s">
        <v>5</v>
      </c>
      <c r="B48" s="239">
        <v>0</v>
      </c>
      <c r="C48" s="331">
        <f t="shared" ref="C48:C50" si="4">SUM(C53,C58,C63)</f>
        <v>0</v>
      </c>
      <c r="D48" s="205" t="s">
        <v>32</v>
      </c>
      <c r="E48" s="239">
        <f t="shared" ref="E48:E50" si="5">SUM(E53,E58,E63)</f>
        <v>0</v>
      </c>
      <c r="F48" s="239" t="s">
        <v>46</v>
      </c>
      <c r="G48" s="245">
        <v>0</v>
      </c>
      <c r="H48" s="205"/>
      <c r="I48" s="240" t="s">
        <v>10</v>
      </c>
    </row>
    <row r="49" spans="1:9" s="215" customFormat="1">
      <c r="A49" s="247" t="s">
        <v>7</v>
      </c>
      <c r="B49" s="239">
        <v>0</v>
      </c>
      <c r="C49" s="331">
        <f t="shared" si="4"/>
        <v>1</v>
      </c>
      <c r="D49" s="205" t="s">
        <v>32</v>
      </c>
      <c r="E49" s="239">
        <f t="shared" si="5"/>
        <v>0</v>
      </c>
      <c r="F49" s="239" t="s">
        <v>46</v>
      </c>
      <c r="G49" s="245">
        <v>0</v>
      </c>
      <c r="H49" s="205"/>
      <c r="I49" s="240" t="s">
        <v>11</v>
      </c>
    </row>
    <row r="50" spans="1:9" s="215" customFormat="1">
      <c r="A50" s="248" t="s">
        <v>27</v>
      </c>
      <c r="B50" s="239">
        <f>SUM(B55,B60,B65)</f>
        <v>94</v>
      </c>
      <c r="C50" s="331">
        <f t="shared" si="4"/>
        <v>14</v>
      </c>
      <c r="D50" s="205" t="s">
        <v>32</v>
      </c>
      <c r="E50" s="239">
        <f t="shared" si="5"/>
        <v>70</v>
      </c>
      <c r="F50" s="205">
        <v>17</v>
      </c>
      <c r="G50" s="209">
        <v>13</v>
      </c>
      <c r="H50" s="205"/>
      <c r="I50" s="241" t="s">
        <v>28</v>
      </c>
    </row>
    <row r="51" spans="1:9" s="215" customFormat="1">
      <c r="A51" s="237" t="s">
        <v>24</v>
      </c>
      <c r="B51" s="149"/>
      <c r="C51" s="332"/>
      <c r="D51" s="149"/>
      <c r="E51" s="149"/>
      <c r="F51" s="149"/>
      <c r="G51" s="149"/>
      <c r="H51" s="149"/>
      <c r="I51" s="238" t="s">
        <v>96</v>
      </c>
    </row>
    <row r="52" spans="1:9" s="215" customFormat="1">
      <c r="A52" s="53" t="s">
        <v>38</v>
      </c>
      <c r="B52" s="245">
        <f>SUM(B53:B55)</f>
        <v>15</v>
      </c>
      <c r="C52" s="333">
        <v>4</v>
      </c>
      <c r="D52" s="245">
        <v>28</v>
      </c>
      <c r="E52" s="245">
        <v>1</v>
      </c>
      <c r="F52" s="209">
        <v>2</v>
      </c>
      <c r="G52" s="209">
        <v>1</v>
      </c>
      <c r="H52" s="205">
        <f>SUM(B52:G52)</f>
        <v>51</v>
      </c>
      <c r="I52" s="242" t="s">
        <v>0</v>
      </c>
    </row>
    <row r="53" spans="1:9" s="215" customFormat="1">
      <c r="A53" s="54" t="s">
        <v>5</v>
      </c>
      <c r="B53" s="245">
        <v>0</v>
      </c>
      <c r="C53" s="333" t="s">
        <v>46</v>
      </c>
      <c r="D53" s="245" t="s">
        <v>32</v>
      </c>
      <c r="E53" s="245">
        <v>0</v>
      </c>
      <c r="F53" s="209" t="s">
        <v>46</v>
      </c>
      <c r="G53" s="209" t="s">
        <v>47</v>
      </c>
      <c r="H53" s="205"/>
      <c r="I53" s="242" t="s">
        <v>10</v>
      </c>
    </row>
    <row r="54" spans="1:9" s="215" customFormat="1">
      <c r="A54" s="53" t="s">
        <v>7</v>
      </c>
      <c r="B54" s="245">
        <v>0</v>
      </c>
      <c r="C54" s="333" t="s">
        <v>46</v>
      </c>
      <c r="D54" s="245" t="s">
        <v>32</v>
      </c>
      <c r="E54" s="245">
        <v>0</v>
      </c>
      <c r="F54" s="209" t="s">
        <v>46</v>
      </c>
      <c r="G54" s="209" t="s">
        <v>47</v>
      </c>
      <c r="H54" s="205"/>
      <c r="I54" s="243" t="s">
        <v>11</v>
      </c>
    </row>
    <row r="55" spans="1:9" s="215" customFormat="1">
      <c r="A55" s="54" t="s">
        <v>27</v>
      </c>
      <c r="B55" s="245">
        <v>15</v>
      </c>
      <c r="C55" s="333">
        <v>4</v>
      </c>
      <c r="D55" s="245" t="s">
        <v>32</v>
      </c>
      <c r="E55" s="245">
        <v>1</v>
      </c>
      <c r="F55" s="209">
        <v>2</v>
      </c>
      <c r="G55" s="209">
        <v>1</v>
      </c>
      <c r="H55" s="205"/>
      <c r="I55" s="242" t="s">
        <v>28</v>
      </c>
    </row>
    <row r="56" spans="1:9" s="215" customFormat="1">
      <c r="A56" s="210" t="s">
        <v>25</v>
      </c>
      <c r="B56" s="273"/>
      <c r="C56" s="334"/>
      <c r="D56" s="138"/>
      <c r="E56" s="138"/>
      <c r="F56" s="138"/>
      <c r="G56" s="138"/>
      <c r="H56" s="138"/>
      <c r="I56" s="143" t="s">
        <v>161</v>
      </c>
    </row>
    <row r="57" spans="1:9" s="215" customFormat="1">
      <c r="A57" s="53" t="s">
        <v>38</v>
      </c>
      <c r="B57" s="245">
        <f>SUM(B58:B60)</f>
        <v>79</v>
      </c>
      <c r="C57" s="333">
        <v>11</v>
      </c>
      <c r="D57" s="245">
        <v>30</v>
      </c>
      <c r="E57" s="245">
        <v>29</v>
      </c>
      <c r="F57" s="209">
        <v>15</v>
      </c>
      <c r="G57" s="209">
        <v>9</v>
      </c>
      <c r="H57" s="205">
        <f>SUM(B57:G57)</f>
        <v>173</v>
      </c>
      <c r="I57" s="242" t="s">
        <v>0</v>
      </c>
    </row>
    <row r="58" spans="1:9" s="215" customFormat="1">
      <c r="A58" s="54" t="s">
        <v>5</v>
      </c>
      <c r="B58" s="245">
        <v>0</v>
      </c>
      <c r="C58" s="333">
        <v>0</v>
      </c>
      <c r="D58" s="245" t="s">
        <v>32</v>
      </c>
      <c r="E58" s="245">
        <v>0</v>
      </c>
      <c r="F58" s="209" t="s">
        <v>46</v>
      </c>
      <c r="G58" s="209" t="s">
        <v>47</v>
      </c>
      <c r="H58" s="205"/>
      <c r="I58" s="242" t="s">
        <v>10</v>
      </c>
    </row>
    <row r="59" spans="1:9" s="215" customFormat="1">
      <c r="A59" s="53" t="s">
        <v>7</v>
      </c>
      <c r="B59" s="245">
        <v>0</v>
      </c>
      <c r="C59" s="333">
        <v>1</v>
      </c>
      <c r="D59" s="245" t="s">
        <v>32</v>
      </c>
      <c r="E59" s="245">
        <v>0</v>
      </c>
      <c r="F59" s="209" t="s">
        <v>46</v>
      </c>
      <c r="G59" s="209" t="s">
        <v>47</v>
      </c>
      <c r="H59" s="205"/>
      <c r="I59" s="243" t="s">
        <v>11</v>
      </c>
    </row>
    <row r="60" spans="1:9" s="215" customFormat="1">
      <c r="A60" s="54" t="s">
        <v>27</v>
      </c>
      <c r="B60" s="245">
        <v>79</v>
      </c>
      <c r="C60" s="333">
        <v>10</v>
      </c>
      <c r="D60" s="245" t="s">
        <v>32</v>
      </c>
      <c r="E60" s="245">
        <v>29</v>
      </c>
      <c r="F60" s="245">
        <v>15</v>
      </c>
      <c r="G60" s="245">
        <v>9</v>
      </c>
      <c r="H60" s="205"/>
      <c r="I60" s="242" t="s">
        <v>28</v>
      </c>
    </row>
    <row r="61" spans="1:9" s="215" customFormat="1">
      <c r="A61" s="142" t="s">
        <v>22</v>
      </c>
      <c r="B61" s="150"/>
      <c r="C61" s="335"/>
      <c r="D61" s="150"/>
      <c r="E61" s="150"/>
      <c r="F61" s="150"/>
      <c r="G61" s="150"/>
      <c r="H61" s="138"/>
      <c r="I61" s="143" t="s">
        <v>23</v>
      </c>
    </row>
    <row r="62" spans="1:9" s="215" customFormat="1">
      <c r="A62" s="53" t="s">
        <v>38</v>
      </c>
      <c r="B62" s="245">
        <v>0</v>
      </c>
      <c r="C62" s="333">
        <v>0</v>
      </c>
      <c r="D62" s="209">
        <v>4</v>
      </c>
      <c r="E62" s="245">
        <v>40</v>
      </c>
      <c r="F62" s="209" t="s">
        <v>47</v>
      </c>
      <c r="G62" s="209">
        <v>3</v>
      </c>
      <c r="H62" s="205">
        <f>SUM(B62:G62)</f>
        <v>47</v>
      </c>
      <c r="I62" s="242" t="s">
        <v>0</v>
      </c>
    </row>
    <row r="63" spans="1:9" s="215" customFormat="1">
      <c r="A63" s="54" t="s">
        <v>5</v>
      </c>
      <c r="B63" s="245">
        <v>0</v>
      </c>
      <c r="C63" s="333">
        <v>0</v>
      </c>
      <c r="D63" s="209" t="s">
        <v>32</v>
      </c>
      <c r="E63" s="245">
        <v>0</v>
      </c>
      <c r="F63" s="209" t="s">
        <v>47</v>
      </c>
      <c r="G63" s="209" t="s">
        <v>47</v>
      </c>
      <c r="H63" s="205"/>
      <c r="I63" s="242" t="s">
        <v>10</v>
      </c>
    </row>
    <row r="64" spans="1:9" s="215" customFormat="1">
      <c r="A64" s="249" t="s">
        <v>7</v>
      </c>
      <c r="B64" s="245">
        <v>0</v>
      </c>
      <c r="C64" s="333">
        <v>0</v>
      </c>
      <c r="D64" s="209" t="s">
        <v>32</v>
      </c>
      <c r="E64" s="245">
        <v>0</v>
      </c>
      <c r="F64" s="209" t="s">
        <v>47</v>
      </c>
      <c r="G64" s="209" t="s">
        <v>47</v>
      </c>
      <c r="H64" s="205"/>
      <c r="I64" s="243" t="s">
        <v>11</v>
      </c>
    </row>
    <row r="65" spans="1:9" s="215" customFormat="1">
      <c r="A65" s="54" t="s">
        <v>27</v>
      </c>
      <c r="B65" s="307">
        <v>0</v>
      </c>
      <c r="C65" s="296">
        <v>0</v>
      </c>
      <c r="D65" s="56" t="s">
        <v>32</v>
      </c>
      <c r="E65" s="275">
        <v>40</v>
      </c>
      <c r="F65" s="56" t="s">
        <v>47</v>
      </c>
      <c r="G65" s="56">
        <v>3</v>
      </c>
      <c r="H65" s="56"/>
      <c r="I65" s="242" t="s">
        <v>28</v>
      </c>
    </row>
    <row r="66" spans="1:9" s="215" customFormat="1" ht="15.75">
      <c r="A66" s="12" t="s">
        <v>346</v>
      </c>
      <c r="B66" s="276"/>
      <c r="C66" s="277"/>
      <c r="D66" s="277"/>
      <c r="E66" s="277"/>
      <c r="F66" s="276"/>
      <c r="G66" s="276"/>
      <c r="H66" s="31"/>
      <c r="I66" s="155" t="s">
        <v>347</v>
      </c>
    </row>
    <row r="67" spans="1:9" s="215" customFormat="1">
      <c r="A67" s="47" t="s">
        <v>38</v>
      </c>
      <c r="B67" s="239">
        <f>SUM(B72,B77,B82)</f>
        <v>94</v>
      </c>
      <c r="C67" s="239">
        <f>SUM(C72,C77)</f>
        <v>15</v>
      </c>
      <c r="D67" s="239">
        <f>SUM(D72,D77,D82)</f>
        <v>62</v>
      </c>
      <c r="E67" s="239">
        <f>SUM(E72,E77,E82)</f>
        <v>70</v>
      </c>
      <c r="F67" s="205">
        <f>SUM(F72,F77,F82)</f>
        <v>18</v>
      </c>
      <c r="G67" s="205">
        <f>SUM(G72,G77,G82)</f>
        <v>13</v>
      </c>
      <c r="H67" s="205">
        <f>SUM(B67:G67)</f>
        <v>272</v>
      </c>
      <c r="I67" s="214" t="s">
        <v>0</v>
      </c>
    </row>
    <row r="68" spans="1:9" s="215" customFormat="1">
      <c r="A68" s="246" t="s">
        <v>5</v>
      </c>
      <c r="B68" s="239">
        <v>0</v>
      </c>
      <c r="C68" s="239">
        <f t="shared" ref="C68:C70" si="6">SUM(C73,C78)</f>
        <v>0</v>
      </c>
      <c r="D68" s="205" t="s">
        <v>32</v>
      </c>
      <c r="E68" s="239">
        <f t="shared" ref="E68:E70" si="7">SUM(E73,E78,E83)</f>
        <v>0</v>
      </c>
      <c r="F68" s="205" t="s">
        <v>46</v>
      </c>
      <c r="G68" s="205">
        <f t="shared" ref="G68:G70" si="8">SUM(G73,G78,G83)</f>
        <v>0</v>
      </c>
      <c r="H68" s="205"/>
      <c r="I68" s="240" t="s">
        <v>10</v>
      </c>
    </row>
    <row r="69" spans="1:9" s="215" customFormat="1">
      <c r="A69" s="247" t="s">
        <v>7</v>
      </c>
      <c r="B69" s="239">
        <v>0</v>
      </c>
      <c r="C69" s="239">
        <f t="shared" si="6"/>
        <v>1</v>
      </c>
      <c r="D69" s="205" t="s">
        <v>32</v>
      </c>
      <c r="E69" s="239">
        <f t="shared" si="7"/>
        <v>0</v>
      </c>
      <c r="F69" s="205" t="s">
        <v>46</v>
      </c>
      <c r="G69" s="205">
        <f t="shared" si="8"/>
        <v>0</v>
      </c>
      <c r="H69" s="205"/>
      <c r="I69" s="240" t="s">
        <v>11</v>
      </c>
    </row>
    <row r="70" spans="1:9" s="215" customFormat="1">
      <c r="A70" s="248" t="s">
        <v>27</v>
      </c>
      <c r="B70" s="239">
        <f>SUM(B75,B80,B85)</f>
        <v>94</v>
      </c>
      <c r="C70" s="239">
        <f t="shared" si="6"/>
        <v>14</v>
      </c>
      <c r="D70" s="205" t="s">
        <v>32</v>
      </c>
      <c r="E70" s="239">
        <f t="shared" si="7"/>
        <v>70</v>
      </c>
      <c r="F70" s="205">
        <f>SUM(F75,F80,F85)</f>
        <v>18</v>
      </c>
      <c r="G70" s="205">
        <f t="shared" si="8"/>
        <v>13</v>
      </c>
      <c r="H70" s="205"/>
      <c r="I70" s="241" t="s">
        <v>28</v>
      </c>
    </row>
    <row r="71" spans="1:9" s="215" customFormat="1">
      <c r="A71" s="237" t="s">
        <v>24</v>
      </c>
      <c r="B71" s="149"/>
      <c r="C71" s="278"/>
      <c r="D71" s="149"/>
      <c r="E71" s="149"/>
      <c r="F71" s="149"/>
      <c r="G71" s="149"/>
      <c r="H71" s="149"/>
      <c r="I71" s="238" t="s">
        <v>96</v>
      </c>
    </row>
    <row r="72" spans="1:9" s="215" customFormat="1">
      <c r="A72" s="53" t="s">
        <v>38</v>
      </c>
      <c r="B72" s="245">
        <f>SUM(B73:B75)</f>
        <v>15</v>
      </c>
      <c r="C72" s="245">
        <v>4</v>
      </c>
      <c r="D72" s="245">
        <v>28</v>
      </c>
      <c r="E72" s="245">
        <v>1</v>
      </c>
      <c r="F72" s="209">
        <v>2</v>
      </c>
      <c r="G72" s="209">
        <v>1</v>
      </c>
      <c r="H72" s="205"/>
      <c r="I72" s="242" t="s">
        <v>0</v>
      </c>
    </row>
    <row r="73" spans="1:9" s="215" customFormat="1">
      <c r="A73" s="54" t="s">
        <v>5</v>
      </c>
      <c r="B73" s="245">
        <v>0</v>
      </c>
      <c r="C73" s="245" t="s">
        <v>46</v>
      </c>
      <c r="D73" s="245" t="s">
        <v>32</v>
      </c>
      <c r="E73" s="245">
        <v>0</v>
      </c>
      <c r="F73" s="209" t="s">
        <v>46</v>
      </c>
      <c r="G73" s="209" t="s">
        <v>47</v>
      </c>
      <c r="H73" s="205"/>
      <c r="I73" s="242" t="s">
        <v>10</v>
      </c>
    </row>
    <row r="74" spans="1:9" s="215" customFormat="1">
      <c r="A74" s="53" t="s">
        <v>7</v>
      </c>
      <c r="B74" s="245">
        <v>0</v>
      </c>
      <c r="C74" s="245" t="s">
        <v>46</v>
      </c>
      <c r="D74" s="245" t="s">
        <v>32</v>
      </c>
      <c r="E74" s="245">
        <v>0</v>
      </c>
      <c r="F74" s="209" t="s">
        <v>46</v>
      </c>
      <c r="G74" s="209" t="s">
        <v>47</v>
      </c>
      <c r="H74" s="205"/>
      <c r="I74" s="243" t="s">
        <v>11</v>
      </c>
    </row>
    <row r="75" spans="1:9" s="215" customFormat="1">
      <c r="A75" s="54" t="s">
        <v>27</v>
      </c>
      <c r="B75" s="245">
        <v>15</v>
      </c>
      <c r="C75" s="245">
        <v>4</v>
      </c>
      <c r="D75" s="245" t="s">
        <v>32</v>
      </c>
      <c r="E75" s="245">
        <v>1</v>
      </c>
      <c r="F75" s="209">
        <v>2</v>
      </c>
      <c r="G75" s="209">
        <v>1</v>
      </c>
      <c r="H75" s="205"/>
      <c r="I75" s="242" t="s">
        <v>28</v>
      </c>
    </row>
    <row r="76" spans="1:9" s="215" customFormat="1">
      <c r="A76" s="210" t="s">
        <v>25</v>
      </c>
      <c r="B76" s="273"/>
      <c r="C76" s="273"/>
      <c r="D76" s="138"/>
      <c r="E76" s="138"/>
      <c r="F76" s="138"/>
      <c r="G76" s="138"/>
      <c r="H76" s="138"/>
      <c r="I76" s="143" t="s">
        <v>161</v>
      </c>
    </row>
    <row r="77" spans="1:9" s="215" customFormat="1">
      <c r="A77" s="53" t="s">
        <v>38</v>
      </c>
      <c r="B77" s="245">
        <f>SUM(B78:B80)</f>
        <v>79</v>
      </c>
      <c r="C77" s="245">
        <v>11</v>
      </c>
      <c r="D77" s="245">
        <v>30</v>
      </c>
      <c r="E77" s="245">
        <v>29</v>
      </c>
      <c r="F77" s="209">
        <v>16</v>
      </c>
      <c r="G77" s="209">
        <v>9</v>
      </c>
      <c r="H77" s="205"/>
      <c r="I77" s="242" t="s">
        <v>0</v>
      </c>
    </row>
    <row r="78" spans="1:9" s="215" customFormat="1">
      <c r="A78" s="54" t="s">
        <v>5</v>
      </c>
      <c r="B78" s="245">
        <v>0</v>
      </c>
      <c r="C78" s="245">
        <v>0</v>
      </c>
      <c r="D78" s="245" t="s">
        <v>32</v>
      </c>
      <c r="E78" s="245">
        <v>0</v>
      </c>
      <c r="F78" s="209" t="s">
        <v>46</v>
      </c>
      <c r="G78" s="209">
        <v>0</v>
      </c>
      <c r="H78" s="205"/>
      <c r="I78" s="242" t="s">
        <v>10</v>
      </c>
    </row>
    <row r="79" spans="1:9" s="215" customFormat="1">
      <c r="A79" s="53" t="s">
        <v>7</v>
      </c>
      <c r="B79" s="245">
        <v>0</v>
      </c>
      <c r="C79" s="245">
        <v>1</v>
      </c>
      <c r="D79" s="245" t="s">
        <v>32</v>
      </c>
      <c r="E79" s="245">
        <v>0</v>
      </c>
      <c r="F79" s="209" t="s">
        <v>46</v>
      </c>
      <c r="G79" s="209">
        <v>0</v>
      </c>
      <c r="H79" s="205"/>
      <c r="I79" s="243" t="s">
        <v>11</v>
      </c>
    </row>
    <row r="80" spans="1:9" s="215" customFormat="1">
      <c r="A80" s="54" t="s">
        <v>27</v>
      </c>
      <c r="B80" s="245">
        <v>79</v>
      </c>
      <c r="C80" s="245">
        <v>10</v>
      </c>
      <c r="D80" s="245" t="s">
        <v>32</v>
      </c>
      <c r="E80" s="245">
        <v>29</v>
      </c>
      <c r="F80" s="245">
        <v>16</v>
      </c>
      <c r="G80" s="245">
        <v>9</v>
      </c>
      <c r="H80" s="205"/>
      <c r="I80" s="242" t="s">
        <v>28</v>
      </c>
    </row>
    <row r="81" spans="1:9" s="215" customFormat="1">
      <c r="A81" s="142" t="s">
        <v>22</v>
      </c>
      <c r="B81" s="150"/>
      <c r="C81" s="274"/>
      <c r="D81" s="150"/>
      <c r="E81" s="150"/>
      <c r="F81" s="150"/>
      <c r="G81" s="150"/>
      <c r="H81" s="138"/>
      <c r="I81" s="143" t="s">
        <v>23</v>
      </c>
    </row>
    <row r="82" spans="1:9" s="215" customFormat="1">
      <c r="A82" s="53" t="s">
        <v>38</v>
      </c>
      <c r="B82" s="245">
        <v>0</v>
      </c>
      <c r="C82" s="245">
        <v>0</v>
      </c>
      <c r="D82" s="209">
        <v>4</v>
      </c>
      <c r="E82" s="245">
        <v>40</v>
      </c>
      <c r="F82" s="209" t="s">
        <v>47</v>
      </c>
      <c r="G82" s="209">
        <v>3</v>
      </c>
      <c r="H82" s="205"/>
      <c r="I82" s="242" t="s">
        <v>0</v>
      </c>
    </row>
    <row r="83" spans="1:9" s="215" customFormat="1">
      <c r="A83" s="54" t="s">
        <v>5</v>
      </c>
      <c r="B83" s="245">
        <v>0</v>
      </c>
      <c r="C83" s="245">
        <v>0</v>
      </c>
      <c r="D83" s="209" t="s">
        <v>32</v>
      </c>
      <c r="E83" s="245">
        <v>0</v>
      </c>
      <c r="F83" s="209" t="s">
        <v>47</v>
      </c>
      <c r="G83" s="209">
        <v>0</v>
      </c>
      <c r="H83" s="205"/>
      <c r="I83" s="242" t="s">
        <v>10</v>
      </c>
    </row>
    <row r="84" spans="1:9" s="215" customFormat="1">
      <c r="A84" s="249" t="s">
        <v>7</v>
      </c>
      <c r="B84" s="245">
        <v>0</v>
      </c>
      <c r="C84" s="245">
        <v>0</v>
      </c>
      <c r="D84" s="209" t="s">
        <v>32</v>
      </c>
      <c r="E84" s="245">
        <v>0</v>
      </c>
      <c r="F84" s="209" t="s">
        <v>47</v>
      </c>
      <c r="G84" s="209">
        <v>0</v>
      </c>
      <c r="H84" s="205"/>
      <c r="I84" s="243" t="s">
        <v>11</v>
      </c>
    </row>
    <row r="85" spans="1:9" s="215" customFormat="1">
      <c r="A85" s="54" t="s">
        <v>27</v>
      </c>
      <c r="B85" s="307">
        <v>0</v>
      </c>
      <c r="C85" s="307">
        <v>0</v>
      </c>
      <c r="D85" s="56" t="s">
        <v>32</v>
      </c>
      <c r="E85" s="275">
        <v>40</v>
      </c>
      <c r="F85" s="56" t="s">
        <v>47</v>
      </c>
      <c r="G85" s="56">
        <v>3</v>
      </c>
      <c r="H85" s="56"/>
      <c r="I85" s="242" t="s">
        <v>28</v>
      </c>
    </row>
    <row r="86" spans="1:9" s="215" customFormat="1" ht="15.75">
      <c r="A86" s="12" t="s">
        <v>372</v>
      </c>
      <c r="B86" s="276"/>
      <c r="C86" s="277"/>
      <c r="D86" s="277"/>
      <c r="E86" s="277"/>
      <c r="F86" s="276"/>
      <c r="G86" s="276"/>
      <c r="H86" s="31"/>
      <c r="I86" s="155" t="s">
        <v>373</v>
      </c>
    </row>
    <row r="87" spans="1:9" s="215" customFormat="1">
      <c r="A87" s="47" t="s">
        <v>38</v>
      </c>
      <c r="B87" s="365">
        <v>94</v>
      </c>
      <c r="C87" s="239">
        <f>SUM(C92,C97)</f>
        <v>17</v>
      </c>
      <c r="D87" s="365">
        <v>62</v>
      </c>
      <c r="E87" s="239">
        <f>E92+E97+E102</f>
        <v>66</v>
      </c>
      <c r="F87" s="205">
        <f>SUM(F92,F97,F102)</f>
        <v>19</v>
      </c>
      <c r="G87" s="205">
        <f>SUM(G92,G97,G102)</f>
        <v>13</v>
      </c>
      <c r="H87" s="342">
        <f>SUM(B87:G87)</f>
        <v>271</v>
      </c>
      <c r="I87" s="214" t="s">
        <v>0</v>
      </c>
    </row>
    <row r="88" spans="1:9" s="215" customFormat="1">
      <c r="A88" s="246" t="s">
        <v>5</v>
      </c>
      <c r="B88" s="365">
        <v>0</v>
      </c>
      <c r="C88" s="239">
        <f t="shared" ref="C88:C90" si="9">SUM(C93,C98)</f>
        <v>0</v>
      </c>
      <c r="D88" s="342" t="s">
        <v>32</v>
      </c>
      <c r="E88" s="239"/>
      <c r="F88" s="205">
        <f t="shared" ref="F88:G90" si="10">SUM(F93,F98,F103)</f>
        <v>0</v>
      </c>
      <c r="G88" s="205">
        <f t="shared" si="10"/>
        <v>0</v>
      </c>
      <c r="H88" s="342"/>
      <c r="I88" s="240" t="s">
        <v>10</v>
      </c>
    </row>
    <row r="89" spans="1:9" s="215" customFormat="1">
      <c r="A89" s="247" t="s">
        <v>7</v>
      </c>
      <c r="B89" s="365">
        <v>0</v>
      </c>
      <c r="C89" s="239">
        <f t="shared" si="9"/>
        <v>1</v>
      </c>
      <c r="D89" s="342" t="s">
        <v>32</v>
      </c>
      <c r="E89" s="239"/>
      <c r="F89" s="205">
        <f t="shared" si="10"/>
        <v>0</v>
      </c>
      <c r="G89" s="205">
        <f t="shared" si="10"/>
        <v>0</v>
      </c>
      <c r="H89" s="342"/>
      <c r="I89" s="240" t="s">
        <v>11</v>
      </c>
    </row>
    <row r="90" spans="1:9" s="215" customFormat="1">
      <c r="A90" s="248" t="s">
        <v>27</v>
      </c>
      <c r="B90" s="365">
        <v>94</v>
      </c>
      <c r="C90" s="239">
        <f t="shared" si="9"/>
        <v>16</v>
      </c>
      <c r="D90" s="342" t="s">
        <v>32</v>
      </c>
      <c r="E90" s="239"/>
      <c r="F90" s="205">
        <f t="shared" si="10"/>
        <v>19</v>
      </c>
      <c r="G90" s="205">
        <f t="shared" si="10"/>
        <v>13</v>
      </c>
      <c r="H90" s="342"/>
      <c r="I90" s="241" t="s">
        <v>28</v>
      </c>
    </row>
    <row r="91" spans="1:9" s="215" customFormat="1">
      <c r="A91" s="237" t="s">
        <v>24</v>
      </c>
      <c r="B91" s="366"/>
      <c r="C91" s="278"/>
      <c r="D91" s="366"/>
      <c r="E91" s="149"/>
      <c r="F91" s="149"/>
      <c r="G91" s="149"/>
      <c r="H91" s="366"/>
      <c r="I91" s="238" t="s">
        <v>96</v>
      </c>
    </row>
    <row r="92" spans="1:9" s="215" customFormat="1">
      <c r="A92" s="53" t="s">
        <v>38</v>
      </c>
      <c r="B92" s="367">
        <v>15</v>
      </c>
      <c r="C92" s="245">
        <v>4</v>
      </c>
      <c r="D92" s="367">
        <v>28</v>
      </c>
      <c r="E92" s="245">
        <v>1</v>
      </c>
      <c r="F92" s="209">
        <v>2</v>
      </c>
      <c r="G92" s="209">
        <v>1</v>
      </c>
      <c r="H92" s="342">
        <f>SUM(B92:G92)</f>
        <v>51</v>
      </c>
      <c r="I92" s="242" t="s">
        <v>0</v>
      </c>
    </row>
    <row r="93" spans="1:9" s="215" customFormat="1">
      <c r="A93" s="54" t="s">
        <v>5</v>
      </c>
      <c r="B93" s="367">
        <v>0</v>
      </c>
      <c r="C93" s="245" t="s">
        <v>46</v>
      </c>
      <c r="D93" s="367" t="s">
        <v>32</v>
      </c>
      <c r="E93" s="245"/>
      <c r="F93" s="209" t="s">
        <v>46</v>
      </c>
      <c r="G93" s="209">
        <v>0</v>
      </c>
      <c r="H93" s="342"/>
      <c r="I93" s="242" t="s">
        <v>10</v>
      </c>
    </row>
    <row r="94" spans="1:9" s="215" customFormat="1">
      <c r="A94" s="53" t="s">
        <v>7</v>
      </c>
      <c r="B94" s="367">
        <v>0</v>
      </c>
      <c r="C94" s="245" t="s">
        <v>46</v>
      </c>
      <c r="D94" s="367" t="s">
        <v>32</v>
      </c>
      <c r="E94" s="245"/>
      <c r="F94" s="209" t="s">
        <v>46</v>
      </c>
      <c r="G94" s="209">
        <v>0</v>
      </c>
      <c r="H94" s="342"/>
      <c r="I94" s="243" t="s">
        <v>11</v>
      </c>
    </row>
    <row r="95" spans="1:9" s="215" customFormat="1">
      <c r="A95" s="54" t="s">
        <v>27</v>
      </c>
      <c r="B95" s="367">
        <v>15</v>
      </c>
      <c r="C95" s="245">
        <v>4</v>
      </c>
      <c r="D95" s="367" t="s">
        <v>32</v>
      </c>
      <c r="E95" s="245">
        <v>1</v>
      </c>
      <c r="F95" s="209">
        <v>2</v>
      </c>
      <c r="G95" s="209">
        <v>1</v>
      </c>
      <c r="H95" s="342"/>
      <c r="I95" s="242" t="s">
        <v>28</v>
      </c>
    </row>
    <row r="96" spans="1:9" s="215" customFormat="1">
      <c r="A96" s="210" t="s">
        <v>25</v>
      </c>
      <c r="B96" s="368"/>
      <c r="C96" s="273"/>
      <c r="D96" s="341"/>
      <c r="E96" s="138"/>
      <c r="F96" s="138"/>
      <c r="G96" s="138"/>
      <c r="H96" s="341"/>
      <c r="I96" s="143" t="s">
        <v>161</v>
      </c>
    </row>
    <row r="97" spans="1:9" s="215" customFormat="1">
      <c r="A97" s="53" t="s">
        <v>38</v>
      </c>
      <c r="B97" s="367">
        <v>79</v>
      </c>
      <c r="C97" s="245">
        <v>13</v>
      </c>
      <c r="D97" s="367">
        <v>30</v>
      </c>
      <c r="E97" s="245">
        <v>28</v>
      </c>
      <c r="F97" s="209">
        <v>17</v>
      </c>
      <c r="G97" s="209">
        <v>9</v>
      </c>
      <c r="H97" s="342">
        <f>SUM(B97:G97)</f>
        <v>176</v>
      </c>
      <c r="I97" s="242" t="s">
        <v>0</v>
      </c>
    </row>
    <row r="98" spans="1:9" s="215" customFormat="1">
      <c r="A98" s="54" t="s">
        <v>5</v>
      </c>
      <c r="B98" s="367">
        <v>0</v>
      </c>
      <c r="C98" s="245">
        <v>0</v>
      </c>
      <c r="D98" s="367" t="s">
        <v>32</v>
      </c>
      <c r="E98" s="245"/>
      <c r="F98" s="209" t="s">
        <v>46</v>
      </c>
      <c r="G98" s="209">
        <v>0</v>
      </c>
      <c r="H98" s="342"/>
      <c r="I98" s="242" t="s">
        <v>10</v>
      </c>
    </row>
    <row r="99" spans="1:9" s="215" customFormat="1">
      <c r="A99" s="53" t="s">
        <v>7</v>
      </c>
      <c r="B99" s="367">
        <v>0</v>
      </c>
      <c r="C99" s="245">
        <v>1</v>
      </c>
      <c r="D99" s="367" t="s">
        <v>32</v>
      </c>
      <c r="E99" s="245"/>
      <c r="F99" s="209" t="s">
        <v>46</v>
      </c>
      <c r="G99" s="209">
        <v>0</v>
      </c>
      <c r="H99" s="342"/>
      <c r="I99" s="243" t="s">
        <v>11</v>
      </c>
    </row>
    <row r="100" spans="1:9" s="215" customFormat="1">
      <c r="A100" s="54" t="s">
        <v>27</v>
      </c>
      <c r="B100" s="367">
        <v>79</v>
      </c>
      <c r="C100" s="245">
        <v>12</v>
      </c>
      <c r="D100" s="367" t="s">
        <v>32</v>
      </c>
      <c r="E100" s="245"/>
      <c r="F100" s="245">
        <v>17</v>
      </c>
      <c r="G100" s="245">
        <v>9</v>
      </c>
      <c r="H100" s="342"/>
      <c r="I100" s="242" t="s">
        <v>28</v>
      </c>
    </row>
    <row r="101" spans="1:9" s="215" customFormat="1">
      <c r="A101" s="142" t="s">
        <v>22</v>
      </c>
      <c r="B101" s="369"/>
      <c r="C101" s="274"/>
      <c r="D101" s="369"/>
      <c r="E101" s="150"/>
      <c r="F101" s="150"/>
      <c r="G101" s="150"/>
      <c r="H101" s="341"/>
      <c r="I101" s="143" t="s">
        <v>23</v>
      </c>
    </row>
    <row r="102" spans="1:9" s="215" customFormat="1">
      <c r="A102" s="53" t="s">
        <v>38</v>
      </c>
      <c r="B102" s="367">
        <v>0</v>
      </c>
      <c r="C102" s="245">
        <v>0</v>
      </c>
      <c r="D102" s="343">
        <v>4</v>
      </c>
      <c r="E102" s="245">
        <v>37</v>
      </c>
      <c r="F102" s="209">
        <v>0</v>
      </c>
      <c r="G102" s="209">
        <v>3</v>
      </c>
      <c r="H102" s="342">
        <f>SUM(B102:G102)</f>
        <v>44</v>
      </c>
      <c r="I102" s="242" t="s">
        <v>0</v>
      </c>
    </row>
    <row r="103" spans="1:9" s="215" customFormat="1">
      <c r="A103" s="54" t="s">
        <v>5</v>
      </c>
      <c r="B103" s="367">
        <v>0</v>
      </c>
      <c r="C103" s="245">
        <v>0</v>
      </c>
      <c r="D103" s="343" t="s">
        <v>32</v>
      </c>
      <c r="E103" s="245"/>
      <c r="F103" s="209">
        <v>0</v>
      </c>
      <c r="G103" s="209">
        <v>0</v>
      </c>
      <c r="H103" s="342"/>
      <c r="I103" s="242" t="s">
        <v>10</v>
      </c>
    </row>
    <row r="104" spans="1:9" s="215" customFormat="1">
      <c r="A104" s="249" t="s">
        <v>7</v>
      </c>
      <c r="B104" s="367">
        <v>0</v>
      </c>
      <c r="C104" s="245">
        <v>0</v>
      </c>
      <c r="D104" s="343" t="s">
        <v>32</v>
      </c>
      <c r="E104" s="245"/>
      <c r="F104" s="209">
        <v>0</v>
      </c>
      <c r="G104" s="209">
        <v>0</v>
      </c>
      <c r="H104" s="342"/>
      <c r="I104" s="243" t="s">
        <v>11</v>
      </c>
    </row>
    <row r="105" spans="1:9" s="215" customFormat="1">
      <c r="A105" s="54" t="s">
        <v>27</v>
      </c>
      <c r="B105" s="461">
        <v>0</v>
      </c>
      <c r="C105" s="275">
        <v>0</v>
      </c>
      <c r="D105" s="461" t="s">
        <v>32</v>
      </c>
      <c r="E105" s="275"/>
      <c r="F105" s="462">
        <v>0</v>
      </c>
      <c r="G105" s="56">
        <v>3</v>
      </c>
      <c r="H105" s="320"/>
      <c r="I105" s="242" t="s">
        <v>28</v>
      </c>
    </row>
    <row r="106" spans="1:9" s="215" customFormat="1" ht="15.75">
      <c r="A106" s="12" t="s">
        <v>380</v>
      </c>
      <c r="B106" s="276"/>
      <c r="C106" s="277"/>
      <c r="D106" s="277"/>
      <c r="E106" s="277"/>
      <c r="F106" s="276"/>
      <c r="G106" s="276"/>
      <c r="H106" s="31"/>
      <c r="I106" s="155" t="s">
        <v>381</v>
      </c>
    </row>
    <row r="107" spans="1:9" s="215" customFormat="1">
      <c r="A107" s="47" t="s">
        <v>38</v>
      </c>
      <c r="B107" s="331">
        <f t="shared" ref="B107:G107" si="11">SUM(B112,B117,B122)</f>
        <v>134</v>
      </c>
      <c r="C107" s="239">
        <f t="shared" si="11"/>
        <v>17</v>
      </c>
      <c r="D107" s="239">
        <f t="shared" si="11"/>
        <v>66</v>
      </c>
      <c r="E107" s="239">
        <f t="shared" si="11"/>
        <v>66</v>
      </c>
      <c r="F107" s="205">
        <f t="shared" si="11"/>
        <v>19</v>
      </c>
      <c r="G107" s="205">
        <f t="shared" si="11"/>
        <v>13</v>
      </c>
      <c r="H107" s="205">
        <f>SUM(B107:G107)</f>
        <v>315</v>
      </c>
      <c r="I107" s="214" t="s">
        <v>0</v>
      </c>
    </row>
    <row r="108" spans="1:9" s="215" customFormat="1">
      <c r="A108" s="246" t="s">
        <v>5</v>
      </c>
      <c r="B108" s="331">
        <v>0</v>
      </c>
      <c r="C108" s="239">
        <f t="shared" ref="C108:C110" si="12">SUM(C113,C118)</f>
        <v>0</v>
      </c>
      <c r="D108" s="205" t="s">
        <v>33</v>
      </c>
      <c r="E108" s="239">
        <f t="shared" ref="E108:G110" si="13">SUM(E113,E118,E123)</f>
        <v>0</v>
      </c>
      <c r="F108" s="205">
        <f t="shared" si="13"/>
        <v>0</v>
      </c>
      <c r="G108" s="205">
        <f t="shared" si="13"/>
        <v>0</v>
      </c>
      <c r="H108" s="342"/>
      <c r="I108" s="240" t="s">
        <v>10</v>
      </c>
    </row>
    <row r="109" spans="1:9" s="215" customFormat="1">
      <c r="A109" s="247" t="s">
        <v>7</v>
      </c>
      <c r="B109" s="331">
        <v>0</v>
      </c>
      <c r="C109" s="239">
        <f t="shared" si="12"/>
        <v>1</v>
      </c>
      <c r="D109" s="205" t="s">
        <v>33</v>
      </c>
      <c r="E109" s="239">
        <f t="shared" si="13"/>
        <v>0</v>
      </c>
      <c r="F109" s="205">
        <f t="shared" si="13"/>
        <v>0</v>
      </c>
      <c r="G109" s="205">
        <f t="shared" si="13"/>
        <v>0</v>
      </c>
      <c r="H109" s="342"/>
      <c r="I109" s="240" t="s">
        <v>11</v>
      </c>
    </row>
    <row r="110" spans="1:9" s="215" customFormat="1">
      <c r="A110" s="248" t="s">
        <v>27</v>
      </c>
      <c r="B110" s="331">
        <f>SUM(B115,B120)</f>
        <v>134</v>
      </c>
      <c r="C110" s="239">
        <f t="shared" si="12"/>
        <v>16</v>
      </c>
      <c r="D110" s="205" t="s">
        <v>33</v>
      </c>
      <c r="E110" s="239">
        <f t="shared" si="13"/>
        <v>66</v>
      </c>
      <c r="F110" s="205">
        <f t="shared" si="13"/>
        <v>19</v>
      </c>
      <c r="G110" s="205">
        <f t="shared" si="13"/>
        <v>13</v>
      </c>
      <c r="H110" s="342"/>
      <c r="I110" s="241" t="s">
        <v>28</v>
      </c>
    </row>
    <row r="111" spans="1:9" s="215" customFormat="1">
      <c r="A111" s="237" t="s">
        <v>24</v>
      </c>
      <c r="B111" s="510"/>
      <c r="C111" s="278"/>
      <c r="D111" s="366"/>
      <c r="E111" s="149"/>
      <c r="F111" s="149"/>
      <c r="G111" s="149"/>
      <c r="H111" s="366"/>
      <c r="I111" s="238" t="s">
        <v>96</v>
      </c>
    </row>
    <row r="112" spans="1:9" s="215" customFormat="1">
      <c r="A112" s="53" t="s">
        <v>38</v>
      </c>
      <c r="B112" s="333">
        <v>34</v>
      </c>
      <c r="C112" s="245">
        <v>4</v>
      </c>
      <c r="D112" s="245">
        <v>28</v>
      </c>
      <c r="E112" s="245">
        <v>1</v>
      </c>
      <c r="F112" s="209">
        <v>2</v>
      </c>
      <c r="G112" s="209">
        <v>1</v>
      </c>
      <c r="H112" s="205">
        <f>SUM(B112:G112)</f>
        <v>70</v>
      </c>
      <c r="I112" s="242" t="s">
        <v>0</v>
      </c>
    </row>
    <row r="113" spans="1:9" s="215" customFormat="1">
      <c r="A113" s="54" t="s">
        <v>5</v>
      </c>
      <c r="B113" s="333">
        <v>0</v>
      </c>
      <c r="C113" s="245" t="s">
        <v>46</v>
      </c>
      <c r="D113" s="245" t="s">
        <v>32</v>
      </c>
      <c r="E113" s="245">
        <v>0</v>
      </c>
      <c r="F113" s="209" t="s">
        <v>46</v>
      </c>
      <c r="G113" s="209">
        <v>0</v>
      </c>
      <c r="H113" s="342"/>
      <c r="I113" s="242" t="s">
        <v>10</v>
      </c>
    </row>
    <row r="114" spans="1:9" s="215" customFormat="1">
      <c r="A114" s="53" t="s">
        <v>7</v>
      </c>
      <c r="B114" s="333">
        <v>0</v>
      </c>
      <c r="C114" s="245" t="s">
        <v>46</v>
      </c>
      <c r="D114" s="245" t="s">
        <v>32</v>
      </c>
      <c r="E114" s="245">
        <v>0</v>
      </c>
      <c r="F114" s="209" t="s">
        <v>46</v>
      </c>
      <c r="G114" s="209">
        <v>0</v>
      </c>
      <c r="H114" s="342"/>
      <c r="I114" s="243" t="s">
        <v>11</v>
      </c>
    </row>
    <row r="115" spans="1:9" s="215" customFormat="1">
      <c r="A115" s="54" t="s">
        <v>27</v>
      </c>
      <c r="B115" s="333">
        <v>34</v>
      </c>
      <c r="C115" s="245">
        <v>4</v>
      </c>
      <c r="D115" s="245" t="s">
        <v>32</v>
      </c>
      <c r="E115" s="245">
        <v>1</v>
      </c>
      <c r="F115" s="209">
        <v>2</v>
      </c>
      <c r="G115" s="209">
        <v>1</v>
      </c>
      <c r="H115" s="342"/>
      <c r="I115" s="242" t="s">
        <v>28</v>
      </c>
    </row>
    <row r="116" spans="1:9" s="215" customFormat="1">
      <c r="A116" s="210" t="s">
        <v>25</v>
      </c>
      <c r="B116" s="334"/>
      <c r="C116" s="273"/>
      <c r="D116" s="341"/>
      <c r="E116" s="138"/>
      <c r="F116" s="138"/>
      <c r="G116" s="138"/>
      <c r="H116" s="341"/>
      <c r="I116" s="143" t="s">
        <v>161</v>
      </c>
    </row>
    <row r="117" spans="1:9" s="215" customFormat="1">
      <c r="A117" s="53" t="s">
        <v>38</v>
      </c>
      <c r="B117" s="333">
        <v>100</v>
      </c>
      <c r="C117" s="245">
        <v>13</v>
      </c>
      <c r="D117" s="245">
        <v>34</v>
      </c>
      <c r="E117" s="245">
        <v>28</v>
      </c>
      <c r="F117" s="209">
        <v>17</v>
      </c>
      <c r="G117" s="209">
        <v>9</v>
      </c>
      <c r="H117" s="205">
        <f>SUM(B117:G117)</f>
        <v>201</v>
      </c>
      <c r="I117" s="242" t="s">
        <v>0</v>
      </c>
    </row>
    <row r="118" spans="1:9" s="215" customFormat="1">
      <c r="A118" s="54" t="s">
        <v>5</v>
      </c>
      <c r="B118" s="333">
        <v>0</v>
      </c>
      <c r="C118" s="245">
        <v>0</v>
      </c>
      <c r="D118" s="245" t="s">
        <v>32</v>
      </c>
      <c r="E118" s="245">
        <v>0</v>
      </c>
      <c r="F118" s="209" t="s">
        <v>46</v>
      </c>
      <c r="G118" s="209">
        <v>0</v>
      </c>
      <c r="H118" s="205"/>
      <c r="I118" s="242" t="s">
        <v>10</v>
      </c>
    </row>
    <row r="119" spans="1:9" s="215" customFormat="1">
      <c r="A119" s="53" t="s">
        <v>7</v>
      </c>
      <c r="B119" s="333">
        <v>0</v>
      </c>
      <c r="C119" s="245">
        <v>1</v>
      </c>
      <c r="D119" s="245" t="s">
        <v>32</v>
      </c>
      <c r="E119" s="245">
        <v>0</v>
      </c>
      <c r="F119" s="209" t="s">
        <v>46</v>
      </c>
      <c r="G119" s="209">
        <v>0</v>
      </c>
      <c r="H119" s="205"/>
      <c r="I119" s="243" t="s">
        <v>11</v>
      </c>
    </row>
    <row r="120" spans="1:9" s="215" customFormat="1">
      <c r="A120" s="54" t="s">
        <v>27</v>
      </c>
      <c r="B120" s="333">
        <v>100</v>
      </c>
      <c r="C120" s="245">
        <v>12</v>
      </c>
      <c r="D120" s="245" t="s">
        <v>32</v>
      </c>
      <c r="E120" s="245">
        <v>28</v>
      </c>
      <c r="F120" s="245">
        <v>17</v>
      </c>
      <c r="G120" s="245">
        <v>9</v>
      </c>
      <c r="H120" s="205"/>
      <c r="I120" s="242" t="s">
        <v>28</v>
      </c>
    </row>
    <row r="121" spans="1:9" s="215" customFormat="1">
      <c r="A121" s="142" t="s">
        <v>22</v>
      </c>
      <c r="B121" s="511"/>
      <c r="C121" s="274"/>
      <c r="D121" s="369"/>
      <c r="E121" s="150"/>
      <c r="F121" s="150"/>
      <c r="G121" s="150"/>
      <c r="H121" s="138"/>
      <c r="I121" s="143" t="s">
        <v>23</v>
      </c>
    </row>
    <row r="122" spans="1:9" s="215" customFormat="1">
      <c r="A122" s="53" t="s">
        <v>38</v>
      </c>
      <c r="B122" s="333">
        <v>0</v>
      </c>
      <c r="C122" s="245">
        <v>0</v>
      </c>
      <c r="D122" s="209">
        <v>4</v>
      </c>
      <c r="E122" s="245">
        <v>37</v>
      </c>
      <c r="F122" s="209">
        <v>0</v>
      </c>
      <c r="G122" s="209">
        <v>3</v>
      </c>
      <c r="H122" s="205">
        <f>SUM(B122:G122)</f>
        <v>44</v>
      </c>
      <c r="I122" s="242" t="s">
        <v>0</v>
      </c>
    </row>
    <row r="123" spans="1:9" s="215" customFormat="1">
      <c r="A123" s="54" t="s">
        <v>5</v>
      </c>
      <c r="B123" s="333">
        <v>0</v>
      </c>
      <c r="C123" s="245">
        <v>0</v>
      </c>
      <c r="D123" s="209" t="s">
        <v>32</v>
      </c>
      <c r="E123" s="245">
        <v>0</v>
      </c>
      <c r="F123" s="209">
        <v>0</v>
      </c>
      <c r="G123" s="209">
        <v>0</v>
      </c>
      <c r="H123" s="342"/>
      <c r="I123" s="242" t="s">
        <v>10</v>
      </c>
    </row>
    <row r="124" spans="1:9" s="215" customFormat="1">
      <c r="A124" s="249" t="s">
        <v>7</v>
      </c>
      <c r="B124" s="333">
        <v>0</v>
      </c>
      <c r="C124" s="245">
        <v>0</v>
      </c>
      <c r="D124" s="209" t="s">
        <v>32</v>
      </c>
      <c r="E124" s="245">
        <v>0</v>
      </c>
      <c r="F124" s="209">
        <v>0</v>
      </c>
      <c r="G124" s="209">
        <v>0</v>
      </c>
      <c r="H124" s="342"/>
      <c r="I124" s="243" t="s">
        <v>11</v>
      </c>
    </row>
    <row r="125" spans="1:9" s="215" customFormat="1">
      <c r="A125" s="54" t="s">
        <v>27</v>
      </c>
      <c r="B125" s="296">
        <v>0</v>
      </c>
      <c r="C125" s="275">
        <v>0</v>
      </c>
      <c r="D125" s="275" t="s">
        <v>32</v>
      </c>
      <c r="E125" s="275">
        <v>37</v>
      </c>
      <c r="F125" s="462">
        <v>0</v>
      </c>
      <c r="G125" s="56">
        <v>3</v>
      </c>
      <c r="H125" s="320"/>
      <c r="I125" s="242" t="s">
        <v>28</v>
      </c>
    </row>
    <row r="126" spans="1:9" s="215" customFormat="1" ht="15.75">
      <c r="A126" s="12" t="s">
        <v>466</v>
      </c>
      <c r="B126" s="276"/>
      <c r="C126" s="277"/>
      <c r="D126" s="277"/>
      <c r="E126" s="277"/>
      <c r="F126" s="276"/>
      <c r="G126" s="276"/>
      <c r="H126" s="31"/>
      <c r="I126" s="155" t="s">
        <v>467</v>
      </c>
    </row>
    <row r="127" spans="1:9" s="215" customFormat="1">
      <c r="A127" s="47" t="s">
        <v>38</v>
      </c>
      <c r="B127" s="331">
        <f t="shared" ref="B127:C127" si="14">SUM(B132,B137,B142)</f>
        <v>134</v>
      </c>
      <c r="C127" s="365">
        <f t="shared" si="14"/>
        <v>17</v>
      </c>
      <c r="D127" s="239">
        <f>SUM(D132,D137,D142)</f>
        <v>68</v>
      </c>
      <c r="E127" s="239">
        <v>66</v>
      </c>
      <c r="F127" s="205">
        <f t="shared" ref="F127:G127" si="15">SUM(F132,F137,F142)</f>
        <v>19</v>
      </c>
      <c r="G127" s="205">
        <f t="shared" si="15"/>
        <v>13</v>
      </c>
      <c r="H127" s="205">
        <f>SUM(B127:G127)</f>
        <v>317</v>
      </c>
      <c r="I127" s="214" t="s">
        <v>0</v>
      </c>
    </row>
    <row r="128" spans="1:9">
      <c r="A128" s="246" t="s">
        <v>5</v>
      </c>
      <c r="B128" s="331">
        <v>0</v>
      </c>
      <c r="C128" s="365">
        <f t="shared" ref="C128:C130" si="16">SUM(C133,C138)</f>
        <v>0</v>
      </c>
      <c r="D128" s="205"/>
      <c r="E128" s="239">
        <v>0</v>
      </c>
      <c r="F128" s="205">
        <f t="shared" ref="F128:G128" si="17">SUM(F133,F138,F143)</f>
        <v>0</v>
      </c>
      <c r="G128" s="205">
        <f t="shared" si="17"/>
        <v>0</v>
      </c>
      <c r="H128" s="342"/>
      <c r="I128" s="240" t="s">
        <v>10</v>
      </c>
    </row>
    <row r="129" spans="1:9">
      <c r="A129" s="247" t="s">
        <v>7</v>
      </c>
      <c r="B129" s="331">
        <v>0</v>
      </c>
      <c r="C129" s="365">
        <f t="shared" si="16"/>
        <v>1</v>
      </c>
      <c r="D129" s="205"/>
      <c r="E129" s="239">
        <v>0</v>
      </c>
      <c r="F129" s="205">
        <f t="shared" ref="F129:G129" si="18">SUM(F134,F139,F144)</f>
        <v>0</v>
      </c>
      <c r="G129" s="205">
        <f t="shared" si="18"/>
        <v>0</v>
      </c>
      <c r="H129" s="342"/>
      <c r="I129" s="240" t="s">
        <v>11</v>
      </c>
    </row>
    <row r="130" spans="1:9">
      <c r="A130" s="248" t="s">
        <v>27</v>
      </c>
      <c r="B130" s="331">
        <f>SUM(B135,B140)</f>
        <v>134</v>
      </c>
      <c r="C130" s="365">
        <f t="shared" si="16"/>
        <v>16</v>
      </c>
      <c r="D130" s="205"/>
      <c r="E130" s="239">
        <v>66</v>
      </c>
      <c r="F130" s="205">
        <f t="shared" ref="F130:G130" si="19">SUM(F135,F140,F145)</f>
        <v>19</v>
      </c>
      <c r="G130" s="205">
        <f t="shared" si="19"/>
        <v>13</v>
      </c>
      <c r="H130" s="342"/>
      <c r="I130" s="241" t="s">
        <v>28</v>
      </c>
    </row>
    <row r="131" spans="1:9">
      <c r="A131" s="237" t="s">
        <v>24</v>
      </c>
      <c r="B131" s="510"/>
      <c r="C131" s="512"/>
      <c r="D131" s="366"/>
      <c r="E131" s="149"/>
      <c r="F131" s="149"/>
      <c r="G131" s="149"/>
      <c r="H131" s="366"/>
      <c r="I131" s="238" t="s">
        <v>96</v>
      </c>
    </row>
    <row r="132" spans="1:9">
      <c r="A132" s="53" t="s">
        <v>38</v>
      </c>
      <c r="B132" s="333">
        <v>34</v>
      </c>
      <c r="C132" s="367">
        <v>4</v>
      </c>
      <c r="D132" s="245">
        <v>28</v>
      </c>
      <c r="E132" s="245">
        <v>1</v>
      </c>
      <c r="F132" s="209">
        <v>2</v>
      </c>
      <c r="G132" s="209">
        <v>1</v>
      </c>
      <c r="H132" s="205">
        <f>SUM(B132:G132)</f>
        <v>70</v>
      </c>
      <c r="I132" s="242" t="s">
        <v>0</v>
      </c>
    </row>
    <row r="133" spans="1:9">
      <c r="A133" s="54" t="s">
        <v>5</v>
      </c>
      <c r="B133" s="333">
        <v>0</v>
      </c>
      <c r="C133" s="367" t="s">
        <v>46</v>
      </c>
      <c r="D133" s="245" t="s">
        <v>32</v>
      </c>
      <c r="E133" s="245">
        <v>0</v>
      </c>
      <c r="F133" s="209" t="s">
        <v>46</v>
      </c>
      <c r="G133" s="209">
        <v>0</v>
      </c>
      <c r="H133" s="342"/>
      <c r="I133" s="242" t="s">
        <v>10</v>
      </c>
    </row>
    <row r="134" spans="1:9">
      <c r="A134" s="53" t="s">
        <v>7</v>
      </c>
      <c r="B134" s="333">
        <v>0</v>
      </c>
      <c r="C134" s="367" t="s">
        <v>46</v>
      </c>
      <c r="D134" s="245" t="s">
        <v>32</v>
      </c>
      <c r="E134" s="245">
        <v>0</v>
      </c>
      <c r="F134" s="209" t="s">
        <v>46</v>
      </c>
      <c r="G134" s="209">
        <v>0</v>
      </c>
      <c r="H134" s="342"/>
      <c r="I134" s="243" t="s">
        <v>11</v>
      </c>
    </row>
    <row r="135" spans="1:9">
      <c r="A135" s="54" t="s">
        <v>27</v>
      </c>
      <c r="B135" s="333">
        <v>34</v>
      </c>
      <c r="C135" s="367">
        <v>4</v>
      </c>
      <c r="D135" s="245" t="s">
        <v>32</v>
      </c>
      <c r="E135" s="245">
        <v>1</v>
      </c>
      <c r="F135" s="209">
        <v>2</v>
      </c>
      <c r="G135" s="209">
        <v>1</v>
      </c>
      <c r="H135" s="342"/>
      <c r="I135" s="242" t="s">
        <v>28</v>
      </c>
    </row>
    <row r="136" spans="1:9">
      <c r="A136" s="210" t="s">
        <v>25</v>
      </c>
      <c r="B136" s="334"/>
      <c r="C136" s="368"/>
      <c r="D136" s="341"/>
      <c r="E136" s="138"/>
      <c r="F136" s="138"/>
      <c r="G136" s="138"/>
      <c r="H136" s="341"/>
      <c r="I136" s="143" t="s">
        <v>161</v>
      </c>
    </row>
    <row r="137" spans="1:9">
      <c r="A137" s="53" t="s">
        <v>38</v>
      </c>
      <c r="B137" s="333">
        <v>100</v>
      </c>
      <c r="C137" s="367">
        <v>13</v>
      </c>
      <c r="D137" s="245">
        <v>36</v>
      </c>
      <c r="E137" s="245">
        <v>28</v>
      </c>
      <c r="F137" s="209">
        <v>17</v>
      </c>
      <c r="G137" s="209">
        <v>9</v>
      </c>
      <c r="H137" s="205">
        <f>SUM(B137:G137)</f>
        <v>203</v>
      </c>
      <c r="I137" s="242" t="s">
        <v>0</v>
      </c>
    </row>
    <row r="138" spans="1:9">
      <c r="A138" s="54" t="s">
        <v>5</v>
      </c>
      <c r="B138" s="333">
        <v>0</v>
      </c>
      <c r="C138" s="367">
        <v>0</v>
      </c>
      <c r="D138" s="245" t="s">
        <v>32</v>
      </c>
      <c r="E138" s="245">
        <v>0</v>
      </c>
      <c r="F138" s="209" t="s">
        <v>46</v>
      </c>
      <c r="G138" s="209">
        <v>0</v>
      </c>
      <c r="H138" s="205"/>
      <c r="I138" s="242" t="s">
        <v>10</v>
      </c>
    </row>
    <row r="139" spans="1:9">
      <c r="A139" s="53" t="s">
        <v>7</v>
      </c>
      <c r="B139" s="333">
        <v>0</v>
      </c>
      <c r="C139" s="367">
        <v>1</v>
      </c>
      <c r="D139" s="245" t="s">
        <v>32</v>
      </c>
      <c r="E139" s="245">
        <v>0</v>
      </c>
      <c r="F139" s="209" t="s">
        <v>46</v>
      </c>
      <c r="G139" s="209">
        <v>0</v>
      </c>
      <c r="H139" s="205"/>
      <c r="I139" s="243" t="s">
        <v>11</v>
      </c>
    </row>
    <row r="140" spans="1:9">
      <c r="A140" s="54" t="s">
        <v>27</v>
      </c>
      <c r="B140" s="333">
        <v>100</v>
      </c>
      <c r="C140" s="367">
        <v>12</v>
      </c>
      <c r="D140" s="245" t="s">
        <v>32</v>
      </c>
      <c r="E140" s="245">
        <v>28</v>
      </c>
      <c r="F140" s="245">
        <v>17</v>
      </c>
      <c r="G140" s="245">
        <v>9</v>
      </c>
      <c r="H140" s="205"/>
      <c r="I140" s="242" t="s">
        <v>28</v>
      </c>
    </row>
    <row r="141" spans="1:9">
      <c r="A141" s="142" t="s">
        <v>22</v>
      </c>
      <c r="B141" s="511"/>
      <c r="C141" s="513"/>
      <c r="D141" s="369"/>
      <c r="E141" s="150"/>
      <c r="F141" s="150"/>
      <c r="G141" s="150"/>
      <c r="H141" s="138"/>
      <c r="I141" s="143" t="s">
        <v>23</v>
      </c>
    </row>
    <row r="142" spans="1:9">
      <c r="A142" s="53" t="s">
        <v>38</v>
      </c>
      <c r="B142" s="333">
        <v>0</v>
      </c>
      <c r="C142" s="367">
        <v>0</v>
      </c>
      <c r="D142" s="209">
        <v>4</v>
      </c>
      <c r="E142" s="245">
        <v>37</v>
      </c>
      <c r="F142" s="209">
        <v>0</v>
      </c>
      <c r="G142" s="209">
        <v>3</v>
      </c>
      <c r="H142" s="205">
        <f>SUM(B142:G142)</f>
        <v>44</v>
      </c>
      <c r="I142" s="242" t="s">
        <v>0</v>
      </c>
    </row>
    <row r="143" spans="1:9">
      <c r="A143" s="54" t="s">
        <v>5</v>
      </c>
      <c r="B143" s="333">
        <v>0</v>
      </c>
      <c r="C143" s="367">
        <v>0</v>
      </c>
      <c r="D143" s="209" t="s">
        <v>32</v>
      </c>
      <c r="E143" s="245">
        <v>0</v>
      </c>
      <c r="F143" s="209">
        <v>0</v>
      </c>
      <c r="G143" s="209">
        <v>0</v>
      </c>
      <c r="H143" s="342"/>
      <c r="I143" s="242" t="s">
        <v>10</v>
      </c>
    </row>
    <row r="144" spans="1:9">
      <c r="A144" s="249" t="s">
        <v>7</v>
      </c>
      <c r="B144" s="333">
        <v>0</v>
      </c>
      <c r="C144" s="367">
        <v>0</v>
      </c>
      <c r="D144" s="209" t="s">
        <v>32</v>
      </c>
      <c r="E144" s="245">
        <v>0</v>
      </c>
      <c r="F144" s="209">
        <v>0</v>
      </c>
      <c r="G144" s="209">
        <v>0</v>
      </c>
      <c r="H144" s="342"/>
      <c r="I144" s="243" t="s">
        <v>11</v>
      </c>
    </row>
    <row r="145" spans="1:9" ht="15.75" thickBot="1">
      <c r="A145" s="57" t="s">
        <v>27</v>
      </c>
      <c r="B145" s="297">
        <v>0</v>
      </c>
      <c r="C145" s="364">
        <v>0</v>
      </c>
      <c r="D145" s="272" t="s">
        <v>32</v>
      </c>
      <c r="E145" s="272">
        <v>37</v>
      </c>
      <c r="F145" s="272">
        <v>0</v>
      </c>
      <c r="G145" s="58">
        <v>3</v>
      </c>
      <c r="H145" s="360"/>
      <c r="I145" s="244" t="s">
        <v>28</v>
      </c>
    </row>
    <row r="146" spans="1:9" ht="15.75" thickTop="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48" orientation="portrait" r:id="rId1"/>
  <rowBreaks count="1" manualBreakCount="1">
    <brk id="45" max="8"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H4" sqref="H4:H5"/>
    </sheetView>
  </sheetViews>
  <sheetFormatPr defaultRowHeight="15"/>
  <cols>
    <col min="1" max="1" width="63" bestFit="1" customWidth="1"/>
  </cols>
  <sheetData>
    <row r="1" spans="1:2" ht="150.75" customHeight="1">
      <c r="A1" s="86" t="s">
        <v>73</v>
      </c>
    </row>
    <row r="2" spans="1:2" ht="138" customHeight="1">
      <c r="A2" s="87" t="s">
        <v>74</v>
      </c>
    </row>
    <row r="4" spans="1:2">
      <c r="A4" s="124"/>
      <c r="B4" s="124"/>
    </row>
    <row r="11" spans="1:2">
      <c r="A11" s="299"/>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5"/>
  <sheetViews>
    <sheetView showGridLines="0" rightToLeft="1" view="pageBreakPreview" topLeftCell="A157" zoomScaleNormal="100" zoomScaleSheetLayoutView="100" workbookViewId="0">
      <selection activeCell="N86" sqref="N86"/>
    </sheetView>
  </sheetViews>
  <sheetFormatPr defaultRowHeight="15"/>
  <cols>
    <col min="1" max="1" width="13.7109375" customWidth="1"/>
    <col min="2" max="2" width="9.140625" customWidth="1"/>
    <col min="3" max="3" width="8.5703125" customWidth="1"/>
    <col min="4" max="4" width="10" customWidth="1"/>
    <col min="5" max="6" width="9.7109375" customWidth="1"/>
    <col min="7" max="7" width="9" customWidth="1"/>
    <col min="8" max="8" width="14.85546875" customWidth="1"/>
    <col min="9" max="9" width="13.7109375" style="24" customWidth="1"/>
    <col min="10" max="10" width="9.7109375" bestFit="1" customWidth="1"/>
  </cols>
  <sheetData>
    <row r="1" spans="1:9" s="196" customFormat="1" ht="15.75">
      <c r="A1" s="200" t="s">
        <v>384</v>
      </c>
      <c r="B1" s="200"/>
      <c r="C1" s="200"/>
      <c r="D1" s="200"/>
      <c r="E1" s="200"/>
      <c r="F1" s="200"/>
      <c r="G1" s="200"/>
      <c r="H1" s="200"/>
      <c r="I1" s="200"/>
    </row>
    <row r="2" spans="1:9" s="198" customFormat="1" ht="18" customHeight="1">
      <c r="A2" s="201" t="s">
        <v>385</v>
      </c>
      <c r="B2" s="90"/>
      <c r="C2" s="90"/>
      <c r="D2" s="90"/>
      <c r="E2" s="90"/>
      <c r="F2" s="90"/>
      <c r="G2" s="90"/>
      <c r="H2" s="90"/>
      <c r="I2" s="90"/>
    </row>
    <row r="3" spans="1:9" ht="14.25" customHeight="1">
      <c r="A3" s="10" t="s">
        <v>34</v>
      </c>
      <c r="B3" s="9"/>
      <c r="C3" s="4"/>
      <c r="D3" s="4"/>
      <c r="E3" s="8"/>
      <c r="F3" s="5"/>
      <c r="G3" s="5"/>
      <c r="H3" s="5"/>
      <c r="I3" s="6" t="s">
        <v>35</v>
      </c>
    </row>
    <row r="4" spans="1:9" ht="24" customHeight="1">
      <c r="A4" s="496" t="s">
        <v>14</v>
      </c>
      <c r="B4" s="187" t="s">
        <v>44</v>
      </c>
      <c r="C4" s="187" t="s">
        <v>43</v>
      </c>
      <c r="D4" s="187" t="s">
        <v>42</v>
      </c>
      <c r="E4" s="187" t="s">
        <v>41</v>
      </c>
      <c r="F4" s="187" t="s">
        <v>40</v>
      </c>
      <c r="G4" s="187" t="s">
        <v>354</v>
      </c>
      <c r="H4" s="497" t="s">
        <v>275</v>
      </c>
      <c r="I4" s="495" t="s">
        <v>15</v>
      </c>
    </row>
    <row r="5" spans="1:9" ht="21.75" customHeight="1">
      <c r="A5" s="496"/>
      <c r="B5" s="188" t="s">
        <v>36</v>
      </c>
      <c r="C5" s="188" t="s">
        <v>16</v>
      </c>
      <c r="D5" s="188" t="s">
        <v>37</v>
      </c>
      <c r="E5" s="188" t="s">
        <v>17</v>
      </c>
      <c r="F5" s="188" t="s">
        <v>18</v>
      </c>
      <c r="G5" s="188" t="s">
        <v>355</v>
      </c>
      <c r="H5" s="497"/>
      <c r="I5" s="495"/>
    </row>
    <row r="6" spans="1:9" s="213" customFormat="1" ht="15.75">
      <c r="A6" s="12" t="s">
        <v>235</v>
      </c>
      <c r="B6" s="31"/>
      <c r="C6" s="31"/>
      <c r="D6" s="32"/>
      <c r="E6" s="31"/>
      <c r="F6" s="31"/>
      <c r="G6" s="31"/>
      <c r="H6" s="31"/>
      <c r="I6" s="23" t="s">
        <v>234</v>
      </c>
    </row>
    <row r="7" spans="1:9">
      <c r="A7" s="257" t="s">
        <v>38</v>
      </c>
      <c r="B7" s="258">
        <f>SUM(B17,B27,B37)</f>
        <v>64570</v>
      </c>
      <c r="C7" s="258">
        <f t="shared" ref="C7:H7" si="0">SUM(C17,C27,C37)</f>
        <v>0</v>
      </c>
      <c r="D7" s="258">
        <f t="shared" si="0"/>
        <v>212722</v>
      </c>
      <c r="E7" s="258">
        <f t="shared" si="0"/>
        <v>19063</v>
      </c>
      <c r="F7" s="258">
        <f t="shared" si="0"/>
        <v>3605</v>
      </c>
      <c r="G7" s="258">
        <f t="shared" si="0"/>
        <v>7868</v>
      </c>
      <c r="H7" s="258">
        <f t="shared" si="0"/>
        <v>307828</v>
      </c>
      <c r="I7" s="224" t="s">
        <v>0</v>
      </c>
    </row>
    <row r="8" spans="1:9">
      <c r="A8" s="53" t="s">
        <v>5</v>
      </c>
      <c r="B8" s="205">
        <f>SUM(B18,B28,B38)</f>
        <v>20999</v>
      </c>
      <c r="C8" s="205">
        <f t="shared" ref="C8:H8" si="1">SUM(C18,C28,C38)</f>
        <v>0</v>
      </c>
      <c r="D8" s="205">
        <f t="shared" si="1"/>
        <v>111712</v>
      </c>
      <c r="E8" s="205">
        <f t="shared" si="1"/>
        <v>8490</v>
      </c>
      <c r="F8" s="205">
        <f t="shared" si="1"/>
        <v>1617</v>
      </c>
      <c r="G8" s="205">
        <f t="shared" si="1"/>
        <v>2394</v>
      </c>
      <c r="H8" s="205">
        <f t="shared" si="1"/>
        <v>145212</v>
      </c>
      <c r="I8" s="108" t="s">
        <v>10</v>
      </c>
    </row>
    <row r="9" spans="1:9">
      <c r="A9" s="54" t="s">
        <v>7</v>
      </c>
      <c r="B9" s="205">
        <f t="shared" ref="B9:H15" si="2">SUM(B19,B29,B39)</f>
        <v>43571</v>
      </c>
      <c r="C9" s="205">
        <f t="shared" si="2"/>
        <v>0</v>
      </c>
      <c r="D9" s="205">
        <f t="shared" si="2"/>
        <v>101010</v>
      </c>
      <c r="E9" s="205">
        <f t="shared" si="2"/>
        <v>10573</v>
      </c>
      <c r="F9" s="205">
        <f t="shared" si="2"/>
        <v>1988</v>
      </c>
      <c r="G9" s="205">
        <f t="shared" si="2"/>
        <v>5474</v>
      </c>
      <c r="H9" s="205">
        <f t="shared" si="2"/>
        <v>162616</v>
      </c>
      <c r="I9" s="108" t="s">
        <v>11</v>
      </c>
    </row>
    <row r="10" spans="1:9">
      <c r="A10" s="34" t="s">
        <v>4</v>
      </c>
      <c r="B10" s="205">
        <f t="shared" si="2"/>
        <v>49895</v>
      </c>
      <c r="C10" s="205">
        <f t="shared" si="2"/>
        <v>0</v>
      </c>
      <c r="D10" s="205">
        <f t="shared" si="2"/>
        <v>0</v>
      </c>
      <c r="E10" s="205">
        <f t="shared" si="2"/>
        <v>18496</v>
      </c>
      <c r="F10" s="205">
        <f t="shared" si="2"/>
        <v>1960</v>
      </c>
      <c r="G10" s="205">
        <f t="shared" si="2"/>
        <v>6167</v>
      </c>
      <c r="H10" s="205">
        <f t="shared" si="2"/>
        <v>76518</v>
      </c>
      <c r="I10" s="15" t="s">
        <v>6</v>
      </c>
    </row>
    <row r="11" spans="1:9">
      <c r="A11" s="53" t="s">
        <v>5</v>
      </c>
      <c r="B11" s="205">
        <f t="shared" si="2"/>
        <v>15322</v>
      </c>
      <c r="C11" s="205">
        <f t="shared" si="2"/>
        <v>0</v>
      </c>
      <c r="D11" s="205">
        <f t="shared" si="2"/>
        <v>0</v>
      </c>
      <c r="E11" s="205">
        <f t="shared" si="2"/>
        <v>8159</v>
      </c>
      <c r="F11" s="205">
        <f t="shared" si="2"/>
        <v>855</v>
      </c>
      <c r="G11" s="205">
        <f t="shared" si="2"/>
        <v>1952</v>
      </c>
      <c r="H11" s="205">
        <f t="shared" si="2"/>
        <v>26288</v>
      </c>
      <c r="I11" s="108" t="s">
        <v>10</v>
      </c>
    </row>
    <row r="12" spans="1:9">
      <c r="A12" s="54" t="s">
        <v>7</v>
      </c>
      <c r="B12" s="205">
        <f t="shared" si="2"/>
        <v>34573</v>
      </c>
      <c r="C12" s="205">
        <f t="shared" si="2"/>
        <v>0</v>
      </c>
      <c r="D12" s="205">
        <f t="shared" si="2"/>
        <v>0</v>
      </c>
      <c r="E12" s="205">
        <f t="shared" si="2"/>
        <v>10337</v>
      </c>
      <c r="F12" s="205">
        <f t="shared" si="2"/>
        <v>1105</v>
      </c>
      <c r="G12" s="205">
        <f t="shared" si="2"/>
        <v>4215</v>
      </c>
      <c r="H12" s="205">
        <f t="shared" si="2"/>
        <v>50230</v>
      </c>
      <c r="I12" s="108" t="s">
        <v>11</v>
      </c>
    </row>
    <row r="13" spans="1:9">
      <c r="A13" s="34" t="s">
        <v>8</v>
      </c>
      <c r="B13" s="205">
        <f t="shared" si="2"/>
        <v>14675</v>
      </c>
      <c r="C13" s="205">
        <f t="shared" si="2"/>
        <v>0</v>
      </c>
      <c r="D13" s="205">
        <f t="shared" si="2"/>
        <v>0</v>
      </c>
      <c r="E13" s="205">
        <f t="shared" si="2"/>
        <v>567</v>
      </c>
      <c r="F13" s="205">
        <f t="shared" si="2"/>
        <v>1645</v>
      </c>
      <c r="G13" s="205">
        <f t="shared" si="2"/>
        <v>1701</v>
      </c>
      <c r="H13" s="205">
        <f t="shared" si="2"/>
        <v>18588</v>
      </c>
      <c r="I13" s="15" t="s">
        <v>9</v>
      </c>
    </row>
    <row r="14" spans="1:9">
      <c r="A14" s="53" t="s">
        <v>5</v>
      </c>
      <c r="B14" s="205">
        <f t="shared" si="2"/>
        <v>5677</v>
      </c>
      <c r="C14" s="205">
        <f t="shared" si="2"/>
        <v>0</v>
      </c>
      <c r="D14" s="205">
        <f t="shared" si="2"/>
        <v>0</v>
      </c>
      <c r="E14" s="205">
        <f t="shared" si="2"/>
        <v>331</v>
      </c>
      <c r="F14" s="205">
        <f t="shared" si="2"/>
        <v>762</v>
      </c>
      <c r="G14" s="205">
        <f t="shared" si="2"/>
        <v>442</v>
      </c>
      <c r="H14" s="205">
        <f t="shared" si="2"/>
        <v>7212</v>
      </c>
      <c r="I14" s="108" t="s">
        <v>10</v>
      </c>
    </row>
    <row r="15" spans="1:9">
      <c r="A15" s="54" t="s">
        <v>7</v>
      </c>
      <c r="B15" s="205">
        <f t="shared" si="2"/>
        <v>8998</v>
      </c>
      <c r="C15" s="205">
        <f t="shared" si="2"/>
        <v>0</v>
      </c>
      <c r="D15" s="205">
        <f t="shared" si="2"/>
        <v>0</v>
      </c>
      <c r="E15" s="205">
        <f t="shared" si="2"/>
        <v>236</v>
      </c>
      <c r="F15" s="205">
        <f t="shared" si="2"/>
        <v>883</v>
      </c>
      <c r="G15" s="205">
        <f t="shared" si="2"/>
        <v>1259</v>
      </c>
      <c r="H15" s="205">
        <f t="shared" si="2"/>
        <v>11376</v>
      </c>
      <c r="I15" s="108" t="s">
        <v>11</v>
      </c>
    </row>
    <row r="16" spans="1:9">
      <c r="A16" s="210" t="s">
        <v>29</v>
      </c>
      <c r="B16" s="144"/>
      <c r="C16" s="144"/>
      <c r="D16" s="144"/>
      <c r="E16" s="144"/>
      <c r="F16" s="144"/>
      <c r="G16" s="144"/>
      <c r="H16" s="145"/>
      <c r="I16" s="211" t="s">
        <v>96</v>
      </c>
    </row>
    <row r="17" spans="1:9">
      <c r="A17" s="47" t="s">
        <v>38</v>
      </c>
      <c r="B17" s="205">
        <f t="shared" ref="B17:G17" si="3">SUM(B18:B19)</f>
        <v>46414</v>
      </c>
      <c r="C17" s="205">
        <f t="shared" si="3"/>
        <v>0</v>
      </c>
      <c r="D17" s="205">
        <f t="shared" si="3"/>
        <v>185122</v>
      </c>
      <c r="E17" s="205">
        <f t="shared" si="3"/>
        <v>9726</v>
      </c>
      <c r="F17" s="205">
        <f t="shared" si="3"/>
        <v>1441</v>
      </c>
      <c r="G17" s="205">
        <f t="shared" si="3"/>
        <v>5439</v>
      </c>
      <c r="H17" s="207">
        <f>SUM(B17:G17)</f>
        <v>248142</v>
      </c>
      <c r="I17" s="15" t="s">
        <v>0</v>
      </c>
    </row>
    <row r="18" spans="1:9">
      <c r="A18" s="53" t="s">
        <v>5</v>
      </c>
      <c r="B18" s="205">
        <f t="shared" ref="B18:F18" si="4">SUM(B21,B24)</f>
        <v>12179</v>
      </c>
      <c r="C18" s="205">
        <f t="shared" si="4"/>
        <v>0</v>
      </c>
      <c r="D18" s="205">
        <v>93248</v>
      </c>
      <c r="E18" s="205">
        <f t="shared" si="4"/>
        <v>4839</v>
      </c>
      <c r="F18" s="205">
        <f t="shared" si="4"/>
        <v>389</v>
      </c>
      <c r="G18" s="205">
        <f>SUM(G21,G24)</f>
        <v>1542</v>
      </c>
      <c r="H18" s="207">
        <f t="shared" ref="H18:H19" si="5">SUM(B18:G18)</f>
        <v>112197</v>
      </c>
      <c r="I18" s="108" t="s">
        <v>10</v>
      </c>
    </row>
    <row r="19" spans="1:9">
      <c r="A19" s="54" t="s">
        <v>7</v>
      </c>
      <c r="B19" s="205">
        <f t="shared" ref="B19:F19" si="6">SUM(B22,B25)</f>
        <v>34235</v>
      </c>
      <c r="C19" s="205">
        <f t="shared" si="6"/>
        <v>0</v>
      </c>
      <c r="D19" s="205">
        <v>91874</v>
      </c>
      <c r="E19" s="205">
        <f t="shared" si="6"/>
        <v>4887</v>
      </c>
      <c r="F19" s="205">
        <f t="shared" si="6"/>
        <v>1052</v>
      </c>
      <c r="G19" s="205">
        <f>SUM(G22,G25)</f>
        <v>3897</v>
      </c>
      <c r="H19" s="207">
        <f t="shared" si="5"/>
        <v>135945</v>
      </c>
      <c r="I19" s="108" t="s">
        <v>11</v>
      </c>
    </row>
    <row r="20" spans="1:9">
      <c r="A20" s="34" t="s">
        <v>4</v>
      </c>
      <c r="B20" s="205">
        <f t="shared" ref="B20:C20" si="7">SUM(B21:B22)</f>
        <v>42052</v>
      </c>
      <c r="C20" s="205">
        <f t="shared" si="7"/>
        <v>0</v>
      </c>
      <c r="D20" s="205" t="s">
        <v>33</v>
      </c>
      <c r="E20" s="205">
        <f>SUM(E21:E22)</f>
        <v>9647</v>
      </c>
      <c r="F20" s="205">
        <f>SUM(F21:F22)</f>
        <v>793</v>
      </c>
      <c r="G20" s="205">
        <f>SUM(G21:G22)</f>
        <v>4832</v>
      </c>
      <c r="H20" s="207">
        <f>SUM(B20:G20)</f>
        <v>57324</v>
      </c>
      <c r="I20" s="15" t="s">
        <v>6</v>
      </c>
    </row>
    <row r="21" spans="1:9">
      <c r="A21" s="53" t="s">
        <v>5</v>
      </c>
      <c r="B21" s="209">
        <v>10667</v>
      </c>
      <c r="C21" s="209"/>
      <c r="D21" s="209" t="s">
        <v>33</v>
      </c>
      <c r="E21" s="209">
        <v>4786</v>
      </c>
      <c r="F21" s="209">
        <v>154</v>
      </c>
      <c r="G21" s="209">
        <v>1312</v>
      </c>
      <c r="H21" s="207">
        <f t="shared" ref="H21:H22" si="8">SUM(B21:G21)</f>
        <v>16919</v>
      </c>
      <c r="I21" s="108" t="s">
        <v>10</v>
      </c>
    </row>
    <row r="22" spans="1:9">
      <c r="A22" s="54" t="s">
        <v>7</v>
      </c>
      <c r="B22" s="209">
        <v>31385</v>
      </c>
      <c r="C22" s="209"/>
      <c r="D22" s="209" t="s">
        <v>33</v>
      </c>
      <c r="E22" s="209">
        <v>4861</v>
      </c>
      <c r="F22" s="209">
        <v>639</v>
      </c>
      <c r="G22" s="209">
        <v>3520</v>
      </c>
      <c r="H22" s="207">
        <f t="shared" si="8"/>
        <v>40405</v>
      </c>
      <c r="I22" s="108" t="s">
        <v>11</v>
      </c>
    </row>
    <row r="23" spans="1:9">
      <c r="A23" s="34" t="s">
        <v>8</v>
      </c>
      <c r="B23" s="205">
        <f t="shared" ref="B23" si="9">SUM(B24:B25)</f>
        <v>4362</v>
      </c>
      <c r="C23" s="205">
        <f t="shared" ref="C23" si="10">SUM(C24:C25)</f>
        <v>0</v>
      </c>
      <c r="D23" s="205" t="s">
        <v>33</v>
      </c>
      <c r="E23" s="205">
        <f t="shared" ref="E23" si="11">SUM(E24:E25)</f>
        <v>79</v>
      </c>
      <c r="F23" s="205">
        <f t="shared" ref="F23:H23" si="12">SUM(F24:F25)</f>
        <v>648</v>
      </c>
      <c r="G23" s="205">
        <f t="shared" si="12"/>
        <v>607</v>
      </c>
      <c r="H23" s="205">
        <f t="shared" si="12"/>
        <v>5696</v>
      </c>
      <c r="I23" s="15" t="s">
        <v>9</v>
      </c>
    </row>
    <row r="24" spans="1:9">
      <c r="A24" s="53" t="s">
        <v>5</v>
      </c>
      <c r="B24" s="209">
        <v>1512</v>
      </c>
      <c r="C24" s="209"/>
      <c r="D24" s="209" t="s">
        <v>33</v>
      </c>
      <c r="E24" s="209">
        <v>53</v>
      </c>
      <c r="F24" s="209">
        <v>235</v>
      </c>
      <c r="G24" s="209">
        <v>230</v>
      </c>
      <c r="H24" s="207">
        <f>SUM(B24:G24)</f>
        <v>2030</v>
      </c>
      <c r="I24" s="108" t="s">
        <v>10</v>
      </c>
    </row>
    <row r="25" spans="1:9">
      <c r="A25" s="54" t="s">
        <v>7</v>
      </c>
      <c r="B25" s="209">
        <v>2850</v>
      </c>
      <c r="C25" s="209"/>
      <c r="D25" s="209" t="s">
        <v>33</v>
      </c>
      <c r="E25" s="209">
        <v>26</v>
      </c>
      <c r="F25" s="209">
        <v>413</v>
      </c>
      <c r="G25" s="209">
        <v>377</v>
      </c>
      <c r="H25" s="207">
        <f>SUM(B25:G25)</f>
        <v>3666</v>
      </c>
      <c r="I25" s="108" t="s">
        <v>11</v>
      </c>
    </row>
    <row r="26" spans="1:9">
      <c r="A26" s="210" t="s">
        <v>30</v>
      </c>
      <c r="B26" s="144"/>
      <c r="C26" s="144"/>
      <c r="D26" s="144"/>
      <c r="E26" s="144"/>
      <c r="F26" s="144"/>
      <c r="G26" s="144"/>
      <c r="H26" s="145"/>
      <c r="I26" s="211" t="s">
        <v>161</v>
      </c>
    </row>
    <row r="27" spans="1:9">
      <c r="A27" s="47" t="s">
        <v>38</v>
      </c>
      <c r="B27" s="205">
        <f t="shared" ref="B27:F29" si="13">SUM(B30,B33)</f>
        <v>18156</v>
      </c>
      <c r="C27" s="205">
        <f t="shared" si="13"/>
        <v>0</v>
      </c>
      <c r="D27" s="205">
        <f>SUM(D28:D29)</f>
        <v>6603</v>
      </c>
      <c r="E27" s="205">
        <f t="shared" si="13"/>
        <v>8879</v>
      </c>
      <c r="F27" s="205">
        <f t="shared" si="13"/>
        <v>1793</v>
      </c>
      <c r="G27" s="205">
        <f t="shared" ref="G27:G29" si="14">SUM(G30,G33)</f>
        <v>2429</v>
      </c>
      <c r="H27" s="207">
        <f t="shared" ref="H27:H29" si="15">SUM(B27:G27)</f>
        <v>37860</v>
      </c>
      <c r="I27" s="15" t="s">
        <v>0</v>
      </c>
    </row>
    <row r="28" spans="1:9">
      <c r="A28" s="53" t="s">
        <v>5</v>
      </c>
      <c r="B28" s="205">
        <f t="shared" si="13"/>
        <v>8820</v>
      </c>
      <c r="C28" s="205">
        <f t="shared" si="13"/>
        <v>0</v>
      </c>
      <c r="D28" s="205">
        <v>3452</v>
      </c>
      <c r="E28" s="205">
        <f t="shared" si="13"/>
        <v>3404</v>
      </c>
      <c r="F28" s="205">
        <f t="shared" si="13"/>
        <v>962</v>
      </c>
      <c r="G28" s="205">
        <f t="shared" si="14"/>
        <v>852</v>
      </c>
      <c r="H28" s="207">
        <f t="shared" si="15"/>
        <v>17490</v>
      </c>
      <c r="I28" s="108" t="s">
        <v>10</v>
      </c>
    </row>
    <row r="29" spans="1:9">
      <c r="A29" s="54" t="s">
        <v>7</v>
      </c>
      <c r="B29" s="205">
        <f t="shared" si="13"/>
        <v>9336</v>
      </c>
      <c r="C29" s="205">
        <f t="shared" si="13"/>
        <v>0</v>
      </c>
      <c r="D29" s="205">
        <v>3151</v>
      </c>
      <c r="E29" s="205">
        <f t="shared" si="13"/>
        <v>5475</v>
      </c>
      <c r="F29" s="205">
        <f t="shared" si="13"/>
        <v>831</v>
      </c>
      <c r="G29" s="205">
        <f t="shared" si="14"/>
        <v>1577</v>
      </c>
      <c r="H29" s="207">
        <f t="shared" si="15"/>
        <v>20370</v>
      </c>
      <c r="I29" s="108" t="s">
        <v>11</v>
      </c>
    </row>
    <row r="30" spans="1:9">
      <c r="A30" s="34" t="s">
        <v>4</v>
      </c>
      <c r="B30" s="205">
        <f t="shared" ref="B30:F30" si="16">SUM(B31:B32)</f>
        <v>7843</v>
      </c>
      <c r="C30" s="205">
        <f t="shared" si="16"/>
        <v>0</v>
      </c>
      <c r="D30" s="205" t="s">
        <v>33</v>
      </c>
      <c r="E30" s="205">
        <f t="shared" si="16"/>
        <v>8391</v>
      </c>
      <c r="F30" s="205">
        <f t="shared" si="16"/>
        <v>796</v>
      </c>
      <c r="G30" s="205">
        <f>SUM(G31:G32)</f>
        <v>1335</v>
      </c>
      <c r="H30" s="207">
        <f>SUM(B30:G30)</f>
        <v>18365</v>
      </c>
      <c r="I30" s="15" t="s">
        <v>6</v>
      </c>
    </row>
    <row r="31" spans="1:9">
      <c r="A31" s="53" t="s">
        <v>5</v>
      </c>
      <c r="B31" s="209">
        <v>4655</v>
      </c>
      <c r="C31" s="209"/>
      <c r="D31" s="209" t="s">
        <v>33</v>
      </c>
      <c r="E31" s="209">
        <v>3126</v>
      </c>
      <c r="F31" s="209">
        <v>435</v>
      </c>
      <c r="G31" s="209">
        <v>640</v>
      </c>
      <c r="H31" s="207">
        <f t="shared" ref="H31:H32" si="17">SUM(B31:G31)</f>
        <v>8856</v>
      </c>
      <c r="I31" s="108" t="s">
        <v>10</v>
      </c>
    </row>
    <row r="32" spans="1:9">
      <c r="A32" s="54" t="s">
        <v>7</v>
      </c>
      <c r="B32" s="209">
        <v>3188</v>
      </c>
      <c r="C32" s="209"/>
      <c r="D32" s="209" t="s">
        <v>33</v>
      </c>
      <c r="E32" s="209">
        <v>5265</v>
      </c>
      <c r="F32" s="209">
        <v>361</v>
      </c>
      <c r="G32" s="209">
        <v>695</v>
      </c>
      <c r="H32" s="207">
        <f t="shared" si="17"/>
        <v>9509</v>
      </c>
      <c r="I32" s="108" t="s">
        <v>11</v>
      </c>
    </row>
    <row r="33" spans="1:9">
      <c r="A33" s="34" t="s">
        <v>8</v>
      </c>
      <c r="B33" s="205">
        <f t="shared" ref="B33:C33" si="18">SUM(B34:B35)</f>
        <v>10313</v>
      </c>
      <c r="C33" s="205">
        <f t="shared" si="18"/>
        <v>0</v>
      </c>
      <c r="D33" s="205" t="s">
        <v>33</v>
      </c>
      <c r="E33" s="205">
        <f>SUM(E34:E35)</f>
        <v>488</v>
      </c>
      <c r="F33" s="205">
        <f>SUM(F34:F35)</f>
        <v>997</v>
      </c>
      <c r="G33" s="205">
        <f>SUM(G34:G35)</f>
        <v>1094</v>
      </c>
      <c r="H33" s="207">
        <f>SUM(B33:G33)</f>
        <v>12892</v>
      </c>
      <c r="I33" s="15" t="s">
        <v>9</v>
      </c>
    </row>
    <row r="34" spans="1:9">
      <c r="A34" s="53" t="s">
        <v>5</v>
      </c>
      <c r="B34" s="209">
        <v>4165</v>
      </c>
      <c r="C34" s="209"/>
      <c r="D34" s="209" t="s">
        <v>33</v>
      </c>
      <c r="E34" s="209">
        <v>278</v>
      </c>
      <c r="F34" s="209">
        <v>527</v>
      </c>
      <c r="G34" s="209">
        <v>212</v>
      </c>
      <c r="H34" s="207">
        <f>SUM(B34:G34)</f>
        <v>5182</v>
      </c>
      <c r="I34" s="108" t="s">
        <v>10</v>
      </c>
    </row>
    <row r="35" spans="1:9">
      <c r="A35" s="54" t="s">
        <v>7</v>
      </c>
      <c r="B35" s="209">
        <v>6148</v>
      </c>
      <c r="C35" s="209"/>
      <c r="D35" s="209" t="s">
        <v>33</v>
      </c>
      <c r="E35" s="209">
        <v>210</v>
      </c>
      <c r="F35" s="209">
        <v>470</v>
      </c>
      <c r="G35" s="209">
        <v>882</v>
      </c>
      <c r="H35" s="207">
        <f>SUM(B35:G35)</f>
        <v>7710</v>
      </c>
      <c r="I35" s="108" t="s">
        <v>11</v>
      </c>
    </row>
    <row r="36" spans="1:9">
      <c r="A36" s="210" t="s">
        <v>26</v>
      </c>
      <c r="B36" s="144"/>
      <c r="C36" s="144"/>
      <c r="D36" s="144"/>
      <c r="E36" s="144"/>
      <c r="F36" s="144"/>
      <c r="G36" s="144"/>
      <c r="H36" s="145"/>
      <c r="I36" s="211" t="s">
        <v>163</v>
      </c>
    </row>
    <row r="37" spans="1:9">
      <c r="A37" s="47" t="s">
        <v>38</v>
      </c>
      <c r="B37" s="205">
        <f t="shared" ref="B37:C37" si="19">SUM(B40,B43)</f>
        <v>0</v>
      </c>
      <c r="C37" s="205">
        <f t="shared" si="19"/>
        <v>0</v>
      </c>
      <c r="D37" s="205">
        <f>SUM(D38:D39)</f>
        <v>20997</v>
      </c>
      <c r="E37" s="205">
        <f>SUM(E40,E43)</f>
        <v>458</v>
      </c>
      <c r="F37" s="205">
        <f t="shared" ref="F37:G37" si="20">SUM(F40,F43)</f>
        <v>371</v>
      </c>
      <c r="G37" s="205">
        <f t="shared" si="20"/>
        <v>0</v>
      </c>
      <c r="H37" s="207">
        <f t="shared" ref="H37:H45" si="21">SUM(B37:G37)</f>
        <v>21826</v>
      </c>
      <c r="I37" s="15" t="s">
        <v>0</v>
      </c>
    </row>
    <row r="38" spans="1:9">
      <c r="A38" s="53" t="s">
        <v>5</v>
      </c>
      <c r="B38" s="205">
        <f t="shared" ref="B38:C38" si="22">SUM(B41,B44)</f>
        <v>0</v>
      </c>
      <c r="C38" s="205">
        <f t="shared" si="22"/>
        <v>0</v>
      </c>
      <c r="D38" s="205">
        <v>15012</v>
      </c>
      <c r="E38" s="205">
        <f>SUM(E41,E44)</f>
        <v>247</v>
      </c>
      <c r="F38" s="205">
        <f t="shared" ref="F38:G38" si="23">SUM(F41,F44)</f>
        <v>266</v>
      </c>
      <c r="G38" s="205">
        <f t="shared" si="23"/>
        <v>0</v>
      </c>
      <c r="H38" s="207">
        <f t="shared" si="21"/>
        <v>15525</v>
      </c>
      <c r="I38" s="108" t="s">
        <v>10</v>
      </c>
    </row>
    <row r="39" spans="1:9">
      <c r="A39" s="54" t="s">
        <v>7</v>
      </c>
      <c r="B39" s="205">
        <f t="shared" ref="B39:C39" si="24">SUM(B42,B45)</f>
        <v>0</v>
      </c>
      <c r="C39" s="205">
        <f t="shared" si="24"/>
        <v>0</v>
      </c>
      <c r="D39" s="205">
        <v>5985</v>
      </c>
      <c r="E39" s="205">
        <f>SUM(E42,E45)</f>
        <v>211</v>
      </c>
      <c r="F39" s="205">
        <f t="shared" ref="F39:G39" si="25">SUM(F42,F45)</f>
        <v>105</v>
      </c>
      <c r="G39" s="205">
        <f t="shared" si="25"/>
        <v>0</v>
      </c>
      <c r="H39" s="207">
        <f t="shared" si="21"/>
        <v>6301</v>
      </c>
      <c r="I39" s="108" t="s">
        <v>11</v>
      </c>
    </row>
    <row r="40" spans="1:9">
      <c r="A40" s="34" t="s">
        <v>4</v>
      </c>
      <c r="B40" s="205">
        <f t="shared" ref="B40:C40" si="26">SUM(B41:B42)</f>
        <v>0</v>
      </c>
      <c r="C40" s="205">
        <f t="shared" si="26"/>
        <v>0</v>
      </c>
      <c r="D40" s="205" t="s">
        <v>33</v>
      </c>
      <c r="E40" s="205">
        <f>SUM(E41:E42)</f>
        <v>458</v>
      </c>
      <c r="F40" s="205">
        <f t="shared" ref="F40:G40" si="27">SUM(F41:F42)</f>
        <v>371</v>
      </c>
      <c r="G40" s="205">
        <f t="shared" si="27"/>
        <v>0</v>
      </c>
      <c r="H40" s="207">
        <f t="shared" si="21"/>
        <v>829</v>
      </c>
      <c r="I40" s="15" t="s">
        <v>6</v>
      </c>
    </row>
    <row r="41" spans="1:9">
      <c r="A41" s="53" t="s">
        <v>5</v>
      </c>
      <c r="B41" s="209"/>
      <c r="C41" s="209"/>
      <c r="D41" s="209" t="s">
        <v>33</v>
      </c>
      <c r="E41" s="209">
        <v>247</v>
      </c>
      <c r="F41" s="209">
        <v>266</v>
      </c>
      <c r="G41" s="209"/>
      <c r="H41" s="207">
        <f t="shared" si="21"/>
        <v>513</v>
      </c>
      <c r="I41" s="108" t="s">
        <v>10</v>
      </c>
    </row>
    <row r="42" spans="1:9">
      <c r="A42" s="54" t="s">
        <v>7</v>
      </c>
      <c r="B42" s="209"/>
      <c r="C42" s="209"/>
      <c r="D42" s="209" t="s">
        <v>33</v>
      </c>
      <c r="E42" s="209">
        <v>211</v>
      </c>
      <c r="F42" s="209">
        <v>105</v>
      </c>
      <c r="G42" s="209"/>
      <c r="H42" s="207">
        <f t="shared" si="21"/>
        <v>316</v>
      </c>
      <c r="I42" s="108" t="s">
        <v>11</v>
      </c>
    </row>
    <row r="43" spans="1:9">
      <c r="A43" s="34" t="s">
        <v>8</v>
      </c>
      <c r="B43" s="207">
        <f t="shared" ref="B43:F43" si="28">SUM(B44:B45)</f>
        <v>0</v>
      </c>
      <c r="C43" s="207">
        <f t="shared" si="28"/>
        <v>0</v>
      </c>
      <c r="D43" s="207" t="s">
        <v>33</v>
      </c>
      <c r="E43" s="207">
        <f t="shared" si="28"/>
        <v>0</v>
      </c>
      <c r="F43" s="207">
        <f t="shared" si="28"/>
        <v>0</v>
      </c>
      <c r="G43" s="207">
        <f>SUM(G44:G45)</f>
        <v>0</v>
      </c>
      <c r="H43" s="207">
        <f t="shared" si="21"/>
        <v>0</v>
      </c>
      <c r="I43" s="15" t="s">
        <v>9</v>
      </c>
    </row>
    <row r="44" spans="1:9">
      <c r="A44" s="53" t="s">
        <v>5</v>
      </c>
      <c r="B44" s="209"/>
      <c r="C44" s="209"/>
      <c r="D44" s="212" t="s">
        <v>33</v>
      </c>
      <c r="E44" s="212">
        <v>0</v>
      </c>
      <c r="F44" s="212">
        <v>0</v>
      </c>
      <c r="G44" s="212"/>
      <c r="H44" s="207">
        <f t="shared" si="21"/>
        <v>0</v>
      </c>
      <c r="I44" s="108" t="s">
        <v>10</v>
      </c>
    </row>
    <row r="45" spans="1:9">
      <c r="A45" s="54" t="s">
        <v>7</v>
      </c>
      <c r="B45" s="209"/>
      <c r="C45" s="209"/>
      <c r="D45" s="212" t="s">
        <v>33</v>
      </c>
      <c r="E45" s="212">
        <v>0</v>
      </c>
      <c r="F45" s="212">
        <v>0</v>
      </c>
      <c r="G45" s="212"/>
      <c r="H45" s="207">
        <f t="shared" si="21"/>
        <v>0</v>
      </c>
      <c r="I45" s="108" t="s">
        <v>11</v>
      </c>
    </row>
    <row r="46" spans="1:9" s="213" customFormat="1" ht="15.75">
      <c r="A46" s="12" t="s">
        <v>339</v>
      </c>
      <c r="B46" s="31"/>
      <c r="C46" s="31"/>
      <c r="D46" s="32"/>
      <c r="E46" s="31"/>
      <c r="F46" s="31"/>
      <c r="G46" s="31"/>
      <c r="H46" s="31"/>
      <c r="I46" s="23" t="s">
        <v>340</v>
      </c>
    </row>
    <row r="47" spans="1:9">
      <c r="A47" s="257" t="s">
        <v>38</v>
      </c>
      <c r="B47" s="258">
        <f>SUM(B57,B67,B77)</f>
        <v>0</v>
      </c>
      <c r="C47" s="258">
        <f t="shared" ref="C47:H47" si="29">SUM(C57,C67,C77)</f>
        <v>0</v>
      </c>
      <c r="D47" s="258">
        <f t="shared" si="29"/>
        <v>227170</v>
      </c>
      <c r="E47" s="258">
        <f t="shared" si="29"/>
        <v>23830</v>
      </c>
      <c r="F47" s="258">
        <f t="shared" si="29"/>
        <v>4344</v>
      </c>
      <c r="G47" s="258">
        <f t="shared" si="29"/>
        <v>9225</v>
      </c>
      <c r="H47" s="148">
        <f t="shared" si="29"/>
        <v>264569</v>
      </c>
      <c r="I47" s="224" t="s">
        <v>0</v>
      </c>
    </row>
    <row r="48" spans="1:9">
      <c r="A48" s="53" t="s">
        <v>5</v>
      </c>
      <c r="B48" s="205">
        <f>SUM(B58,B68,B78)</f>
        <v>0</v>
      </c>
      <c r="C48" s="205">
        <f t="shared" ref="C48:H48" si="30">SUM(C58,C68,C78)</f>
        <v>0</v>
      </c>
      <c r="D48" s="205">
        <f t="shared" si="30"/>
        <v>115969</v>
      </c>
      <c r="E48" s="205">
        <f t="shared" si="30"/>
        <v>9699</v>
      </c>
      <c r="F48" s="205">
        <f t="shared" si="30"/>
        <v>1758</v>
      </c>
      <c r="G48" s="205">
        <f t="shared" si="30"/>
        <v>2883</v>
      </c>
      <c r="H48" s="148">
        <f t="shared" si="30"/>
        <v>130309</v>
      </c>
      <c r="I48" s="108" t="s">
        <v>10</v>
      </c>
    </row>
    <row r="49" spans="1:9">
      <c r="A49" s="54" t="s">
        <v>7</v>
      </c>
      <c r="B49" s="205">
        <f t="shared" ref="B49:H49" si="31">SUM(B59,B69,B79)</f>
        <v>0</v>
      </c>
      <c r="C49" s="205">
        <f t="shared" si="31"/>
        <v>0</v>
      </c>
      <c r="D49" s="205">
        <f t="shared" si="31"/>
        <v>111201</v>
      </c>
      <c r="E49" s="205">
        <f t="shared" si="31"/>
        <v>14131</v>
      </c>
      <c r="F49" s="205">
        <f t="shared" si="31"/>
        <v>2586</v>
      </c>
      <c r="G49" s="205">
        <f t="shared" si="31"/>
        <v>6342</v>
      </c>
      <c r="H49" s="148">
        <f t="shared" si="31"/>
        <v>134260</v>
      </c>
      <c r="I49" s="108" t="s">
        <v>11</v>
      </c>
    </row>
    <row r="50" spans="1:9">
      <c r="A50" s="34" t="s">
        <v>4</v>
      </c>
      <c r="B50" s="205">
        <f t="shared" ref="B50:H50" si="32">SUM(B60,B70,B80)</f>
        <v>0</v>
      </c>
      <c r="C50" s="205">
        <f t="shared" si="32"/>
        <v>0</v>
      </c>
      <c r="D50" s="205">
        <f t="shared" si="32"/>
        <v>0</v>
      </c>
      <c r="E50" s="205">
        <f t="shared" si="32"/>
        <v>23108</v>
      </c>
      <c r="F50" s="205">
        <f t="shared" si="32"/>
        <v>2522</v>
      </c>
      <c r="G50" s="205">
        <f t="shared" si="32"/>
        <v>7841</v>
      </c>
      <c r="H50" s="207">
        <f t="shared" si="32"/>
        <v>33471</v>
      </c>
      <c r="I50" s="15" t="s">
        <v>6</v>
      </c>
    </row>
    <row r="51" spans="1:9">
      <c r="A51" s="53" t="s">
        <v>5</v>
      </c>
      <c r="B51" s="209">
        <f t="shared" ref="B51:H51" si="33">SUM(B61,B71,B81)</f>
        <v>0</v>
      </c>
      <c r="C51" s="209">
        <f t="shared" si="33"/>
        <v>0</v>
      </c>
      <c r="D51" s="209">
        <f t="shared" si="33"/>
        <v>0</v>
      </c>
      <c r="E51" s="209">
        <f t="shared" si="33"/>
        <v>9266</v>
      </c>
      <c r="F51" s="209">
        <f t="shared" si="33"/>
        <v>1044</v>
      </c>
      <c r="G51" s="205">
        <f t="shared" si="33"/>
        <v>2385</v>
      </c>
      <c r="H51" s="207">
        <f t="shared" si="33"/>
        <v>12695</v>
      </c>
      <c r="I51" s="108" t="s">
        <v>10</v>
      </c>
    </row>
    <row r="52" spans="1:9">
      <c r="A52" s="54" t="s">
        <v>7</v>
      </c>
      <c r="B52" s="209">
        <f t="shared" ref="B52:H52" si="34">SUM(B62,B72,B82)</f>
        <v>0</v>
      </c>
      <c r="C52" s="209">
        <f t="shared" si="34"/>
        <v>0</v>
      </c>
      <c r="D52" s="209">
        <f t="shared" si="34"/>
        <v>0</v>
      </c>
      <c r="E52" s="209">
        <f t="shared" si="34"/>
        <v>13842</v>
      </c>
      <c r="F52" s="209">
        <f t="shared" si="34"/>
        <v>1478</v>
      </c>
      <c r="G52" s="205">
        <f t="shared" si="34"/>
        <v>5456</v>
      </c>
      <c r="H52" s="207">
        <f t="shared" si="34"/>
        <v>20776</v>
      </c>
      <c r="I52" s="108" t="s">
        <v>11</v>
      </c>
    </row>
    <row r="53" spans="1:9">
      <c r="A53" s="34" t="s">
        <v>8</v>
      </c>
      <c r="B53" s="205">
        <f t="shared" ref="B53:H53" si="35">SUM(B63,B73,B83)</f>
        <v>0</v>
      </c>
      <c r="C53" s="205">
        <f t="shared" si="35"/>
        <v>0</v>
      </c>
      <c r="D53" s="205">
        <f t="shared" si="35"/>
        <v>0</v>
      </c>
      <c r="E53" s="205">
        <f t="shared" si="35"/>
        <v>722</v>
      </c>
      <c r="F53" s="205">
        <f t="shared" si="35"/>
        <v>1822</v>
      </c>
      <c r="G53" s="205">
        <f t="shared" si="35"/>
        <v>1384</v>
      </c>
      <c r="H53" s="207">
        <f t="shared" si="35"/>
        <v>3928</v>
      </c>
      <c r="I53" s="15" t="s">
        <v>9</v>
      </c>
    </row>
    <row r="54" spans="1:9">
      <c r="A54" s="53" t="s">
        <v>5</v>
      </c>
      <c r="B54" s="209">
        <f t="shared" ref="B54:H54" si="36">SUM(B64,B74,B84)</f>
        <v>0</v>
      </c>
      <c r="C54" s="209">
        <f t="shared" si="36"/>
        <v>0</v>
      </c>
      <c r="D54" s="209">
        <f t="shared" si="36"/>
        <v>0</v>
      </c>
      <c r="E54" s="209">
        <f t="shared" si="36"/>
        <v>433</v>
      </c>
      <c r="F54" s="209">
        <f t="shared" si="36"/>
        <v>714</v>
      </c>
      <c r="G54" s="205">
        <f t="shared" si="36"/>
        <v>498</v>
      </c>
      <c r="H54" s="207">
        <f t="shared" si="36"/>
        <v>1645</v>
      </c>
      <c r="I54" s="108" t="s">
        <v>10</v>
      </c>
    </row>
    <row r="55" spans="1:9">
      <c r="A55" s="54" t="s">
        <v>7</v>
      </c>
      <c r="B55" s="209">
        <f t="shared" ref="B55:H55" si="37">SUM(B65,B75,B85)</f>
        <v>0</v>
      </c>
      <c r="C55" s="209">
        <f t="shared" si="37"/>
        <v>0</v>
      </c>
      <c r="D55" s="209">
        <f t="shared" si="37"/>
        <v>0</v>
      </c>
      <c r="E55" s="209">
        <f t="shared" si="37"/>
        <v>289</v>
      </c>
      <c r="F55" s="209">
        <f t="shared" si="37"/>
        <v>1108</v>
      </c>
      <c r="G55" s="205">
        <f t="shared" si="37"/>
        <v>886</v>
      </c>
      <c r="H55" s="207">
        <f t="shared" si="37"/>
        <v>2283</v>
      </c>
      <c r="I55" s="108" t="s">
        <v>11</v>
      </c>
    </row>
    <row r="56" spans="1:9">
      <c r="A56" s="210" t="s">
        <v>29</v>
      </c>
      <c r="B56" s="144"/>
      <c r="C56" s="144"/>
      <c r="D56" s="144"/>
      <c r="E56" s="144"/>
      <c r="F56" s="144"/>
      <c r="G56" s="144"/>
      <c r="H56" s="145"/>
      <c r="I56" s="211" t="s">
        <v>96</v>
      </c>
    </row>
    <row r="57" spans="1:9">
      <c r="A57" s="47" t="s">
        <v>38</v>
      </c>
      <c r="B57" s="205">
        <f t="shared" ref="B57:G57" si="38">SUM(B58:B59)</f>
        <v>0</v>
      </c>
      <c r="C57" s="205">
        <f t="shared" si="38"/>
        <v>0</v>
      </c>
      <c r="D57" s="205">
        <f t="shared" si="38"/>
        <v>203704</v>
      </c>
      <c r="E57" s="205">
        <f t="shared" si="38"/>
        <v>11472</v>
      </c>
      <c r="F57" s="205">
        <f t="shared" si="38"/>
        <v>2282</v>
      </c>
      <c r="G57" s="205">
        <f t="shared" si="38"/>
        <v>6455</v>
      </c>
      <c r="H57" s="207">
        <f>SUM(B57:G57)</f>
        <v>223913</v>
      </c>
      <c r="I57" s="15" t="s">
        <v>0</v>
      </c>
    </row>
    <row r="58" spans="1:9">
      <c r="A58" s="53" t="s">
        <v>5</v>
      </c>
      <c r="B58" s="205">
        <f t="shared" ref="B58:F58" si="39">SUM(B61,B64)</f>
        <v>0</v>
      </c>
      <c r="C58" s="205">
        <f t="shared" si="39"/>
        <v>0</v>
      </c>
      <c r="D58" s="205">
        <v>98210</v>
      </c>
      <c r="E58" s="205">
        <f t="shared" si="39"/>
        <v>5189</v>
      </c>
      <c r="F58" s="205">
        <f t="shared" si="39"/>
        <v>562</v>
      </c>
      <c r="G58" s="205">
        <f>SUM(G61,G64)</f>
        <v>1760</v>
      </c>
      <c r="H58" s="207">
        <f t="shared" ref="H58:H59" si="40">SUM(B58:G58)</f>
        <v>105721</v>
      </c>
      <c r="I58" s="108" t="s">
        <v>10</v>
      </c>
    </row>
    <row r="59" spans="1:9">
      <c r="A59" s="54" t="s">
        <v>7</v>
      </c>
      <c r="B59" s="205">
        <f t="shared" ref="B59:F59" si="41">SUM(B62,B65)</f>
        <v>0</v>
      </c>
      <c r="C59" s="205">
        <f t="shared" si="41"/>
        <v>0</v>
      </c>
      <c r="D59" s="205">
        <v>105494</v>
      </c>
      <c r="E59" s="205">
        <f t="shared" si="41"/>
        <v>6283</v>
      </c>
      <c r="F59" s="205">
        <f t="shared" si="41"/>
        <v>1720</v>
      </c>
      <c r="G59" s="205">
        <f>SUM(G62,G65)</f>
        <v>4695</v>
      </c>
      <c r="H59" s="207">
        <f t="shared" si="40"/>
        <v>118192</v>
      </c>
      <c r="I59" s="108" t="s">
        <v>11</v>
      </c>
    </row>
    <row r="60" spans="1:9">
      <c r="A60" s="34" t="s">
        <v>4</v>
      </c>
      <c r="B60" s="205">
        <f t="shared" ref="B60" si="42">SUM(B61:B62)</f>
        <v>0</v>
      </c>
      <c r="C60" s="205">
        <f t="shared" ref="C60" si="43">SUM(C61:C62)</f>
        <v>0</v>
      </c>
      <c r="D60" s="205" t="s">
        <v>33</v>
      </c>
      <c r="E60" s="205">
        <f>SUM(E61:E62)</f>
        <v>11362</v>
      </c>
      <c r="F60" s="205">
        <f>SUM(F61:F62)</f>
        <v>1271</v>
      </c>
      <c r="G60" s="205">
        <f>SUM(G61:G62)</f>
        <v>5802</v>
      </c>
      <c r="H60" s="207">
        <f>SUM(B60:G60)</f>
        <v>18435</v>
      </c>
      <c r="I60" s="15" t="s">
        <v>6</v>
      </c>
    </row>
    <row r="61" spans="1:9">
      <c r="A61" s="53" t="s">
        <v>5</v>
      </c>
      <c r="B61" s="209"/>
      <c r="C61" s="209"/>
      <c r="D61" s="209" t="s">
        <v>33</v>
      </c>
      <c r="E61" s="209">
        <v>5113</v>
      </c>
      <c r="F61" s="209">
        <v>246</v>
      </c>
      <c r="G61" s="209">
        <v>1554</v>
      </c>
      <c r="H61" s="207">
        <f t="shared" ref="H61:H62" si="44">SUM(B61:G61)</f>
        <v>6913</v>
      </c>
      <c r="I61" s="108" t="s">
        <v>10</v>
      </c>
    </row>
    <row r="62" spans="1:9">
      <c r="A62" s="54" t="s">
        <v>7</v>
      </c>
      <c r="B62" s="209"/>
      <c r="C62" s="209"/>
      <c r="D62" s="209" t="s">
        <v>33</v>
      </c>
      <c r="E62" s="209">
        <v>6249</v>
      </c>
      <c r="F62" s="209">
        <v>1025</v>
      </c>
      <c r="G62" s="209">
        <v>4248</v>
      </c>
      <c r="H62" s="207">
        <f t="shared" si="44"/>
        <v>11522</v>
      </c>
      <c r="I62" s="108" t="s">
        <v>11</v>
      </c>
    </row>
    <row r="63" spans="1:9">
      <c r="A63" s="34" t="s">
        <v>8</v>
      </c>
      <c r="B63" s="205">
        <f t="shared" ref="B63" si="45">SUM(B64:B65)</f>
        <v>0</v>
      </c>
      <c r="C63" s="205">
        <f t="shared" ref="C63" si="46">SUM(C64:C65)</f>
        <v>0</v>
      </c>
      <c r="D63" s="205" t="s">
        <v>33</v>
      </c>
      <c r="E63" s="205">
        <f t="shared" ref="E63" si="47">SUM(E64:E65)</f>
        <v>110</v>
      </c>
      <c r="F63" s="205">
        <f t="shared" ref="F63" si="48">SUM(F64:F65)</f>
        <v>1011</v>
      </c>
      <c r="G63" s="205">
        <f t="shared" ref="G63" si="49">SUM(G64:G65)</f>
        <v>653</v>
      </c>
      <c r="H63" s="207">
        <f t="shared" ref="H63" si="50">SUM(H64:H65)</f>
        <v>1774</v>
      </c>
      <c r="I63" s="15" t="s">
        <v>9</v>
      </c>
    </row>
    <row r="64" spans="1:9">
      <c r="A64" s="53" t="s">
        <v>5</v>
      </c>
      <c r="B64" s="209"/>
      <c r="C64" s="209"/>
      <c r="D64" s="209" t="s">
        <v>33</v>
      </c>
      <c r="E64" s="209">
        <v>76</v>
      </c>
      <c r="F64" s="209">
        <v>316</v>
      </c>
      <c r="G64" s="209">
        <v>206</v>
      </c>
      <c r="H64" s="207">
        <f>SUM(B64:G64)</f>
        <v>598</v>
      </c>
      <c r="I64" s="108" t="s">
        <v>10</v>
      </c>
    </row>
    <row r="65" spans="1:9">
      <c r="A65" s="54" t="s">
        <v>7</v>
      </c>
      <c r="B65" s="209"/>
      <c r="C65" s="209"/>
      <c r="D65" s="209" t="s">
        <v>33</v>
      </c>
      <c r="E65" s="209">
        <v>34</v>
      </c>
      <c r="F65" s="209">
        <v>695</v>
      </c>
      <c r="G65" s="209">
        <v>447</v>
      </c>
      <c r="H65" s="207">
        <f>SUM(B65:G65)</f>
        <v>1176</v>
      </c>
      <c r="I65" s="108" t="s">
        <v>11</v>
      </c>
    </row>
    <row r="66" spans="1:9">
      <c r="A66" s="210" t="s">
        <v>30</v>
      </c>
      <c r="B66" s="144"/>
      <c r="C66" s="144"/>
      <c r="D66" s="144"/>
      <c r="E66" s="144"/>
      <c r="F66" s="144"/>
      <c r="G66" s="144"/>
      <c r="H66" s="145"/>
      <c r="I66" s="211" t="s">
        <v>161</v>
      </c>
    </row>
    <row r="67" spans="1:9">
      <c r="A67" s="47" t="s">
        <v>38</v>
      </c>
      <c r="B67" s="205">
        <f t="shared" ref="B67:G67" si="51">SUM(B70,B73)</f>
        <v>0</v>
      </c>
      <c r="C67" s="205">
        <f t="shared" si="51"/>
        <v>0</v>
      </c>
      <c r="D67" s="205">
        <f>SUM(D68:D69)</f>
        <v>4418</v>
      </c>
      <c r="E67" s="205">
        <f t="shared" si="51"/>
        <v>11691</v>
      </c>
      <c r="F67" s="205">
        <f t="shared" si="51"/>
        <v>1768</v>
      </c>
      <c r="G67" s="205">
        <f t="shared" si="51"/>
        <v>2770</v>
      </c>
      <c r="H67" s="207">
        <f t="shared" ref="H67:H69" si="52">SUM(B67:G67)</f>
        <v>20647</v>
      </c>
      <c r="I67" s="15" t="s">
        <v>0</v>
      </c>
    </row>
    <row r="68" spans="1:9">
      <c r="A68" s="53" t="s">
        <v>5</v>
      </c>
      <c r="B68" s="205">
        <f t="shared" ref="B68:G68" si="53">SUM(B71,B74)</f>
        <v>0</v>
      </c>
      <c r="C68" s="205">
        <f t="shared" si="53"/>
        <v>0</v>
      </c>
      <c r="D68" s="205">
        <v>2381</v>
      </c>
      <c r="E68" s="205">
        <f t="shared" si="53"/>
        <v>4180</v>
      </c>
      <c r="F68" s="205">
        <f t="shared" si="53"/>
        <v>980</v>
      </c>
      <c r="G68" s="205">
        <f t="shared" si="53"/>
        <v>1123</v>
      </c>
      <c r="H68" s="207">
        <f t="shared" si="52"/>
        <v>8664</v>
      </c>
      <c r="I68" s="108" t="s">
        <v>10</v>
      </c>
    </row>
    <row r="69" spans="1:9">
      <c r="A69" s="54" t="s">
        <v>7</v>
      </c>
      <c r="B69" s="205">
        <f t="shared" ref="B69:G69" si="54">SUM(B72,B75)</f>
        <v>0</v>
      </c>
      <c r="C69" s="205">
        <f t="shared" si="54"/>
        <v>0</v>
      </c>
      <c r="D69" s="205">
        <v>2037</v>
      </c>
      <c r="E69" s="205">
        <f t="shared" si="54"/>
        <v>7511</v>
      </c>
      <c r="F69" s="205">
        <f t="shared" si="54"/>
        <v>788</v>
      </c>
      <c r="G69" s="205">
        <f t="shared" si="54"/>
        <v>1647</v>
      </c>
      <c r="H69" s="207">
        <f t="shared" si="52"/>
        <v>11983</v>
      </c>
      <c r="I69" s="108" t="s">
        <v>11</v>
      </c>
    </row>
    <row r="70" spans="1:9">
      <c r="A70" s="34" t="s">
        <v>4</v>
      </c>
      <c r="B70" s="205">
        <f t="shared" ref="B70" si="55">SUM(B71:B72)</f>
        <v>0</v>
      </c>
      <c r="C70" s="205">
        <f t="shared" ref="C70" si="56">SUM(C71:C72)</f>
        <v>0</v>
      </c>
      <c r="D70" s="205" t="s">
        <v>33</v>
      </c>
      <c r="E70" s="205">
        <f t="shared" ref="E70" si="57">SUM(E71:E72)</f>
        <v>11079</v>
      </c>
      <c r="F70" s="205">
        <f t="shared" ref="F70" si="58">SUM(F71:F72)</f>
        <v>957</v>
      </c>
      <c r="G70" s="205">
        <f>SUM(G71:G72)</f>
        <v>2039</v>
      </c>
      <c r="H70" s="207">
        <f>SUM(B70:G70)</f>
        <v>14075</v>
      </c>
      <c r="I70" s="15" t="s">
        <v>6</v>
      </c>
    </row>
    <row r="71" spans="1:9">
      <c r="A71" s="53" t="s">
        <v>5</v>
      </c>
      <c r="B71" s="209"/>
      <c r="C71" s="209"/>
      <c r="D71" s="209" t="s">
        <v>33</v>
      </c>
      <c r="E71" s="209">
        <v>3823</v>
      </c>
      <c r="F71" s="209">
        <v>582</v>
      </c>
      <c r="G71" s="209">
        <v>831</v>
      </c>
      <c r="H71" s="207">
        <f t="shared" ref="H71:H72" si="59">SUM(B71:G71)</f>
        <v>5236</v>
      </c>
      <c r="I71" s="108" t="s">
        <v>10</v>
      </c>
    </row>
    <row r="72" spans="1:9">
      <c r="A72" s="54" t="s">
        <v>7</v>
      </c>
      <c r="B72" s="209"/>
      <c r="C72" s="209"/>
      <c r="D72" s="209" t="s">
        <v>33</v>
      </c>
      <c r="E72" s="209">
        <v>7256</v>
      </c>
      <c r="F72" s="209">
        <v>375</v>
      </c>
      <c r="G72" s="209">
        <v>1208</v>
      </c>
      <c r="H72" s="207">
        <f t="shared" si="59"/>
        <v>8839</v>
      </c>
      <c r="I72" s="108" t="s">
        <v>11</v>
      </c>
    </row>
    <row r="73" spans="1:9">
      <c r="A73" s="34" t="s">
        <v>8</v>
      </c>
      <c r="B73" s="205">
        <f t="shared" ref="B73" si="60">SUM(B74:B75)</f>
        <v>0</v>
      </c>
      <c r="C73" s="205">
        <f t="shared" ref="C73" si="61">SUM(C74:C75)</f>
        <v>0</v>
      </c>
      <c r="D73" s="205" t="s">
        <v>33</v>
      </c>
      <c r="E73" s="205">
        <f>SUM(E74:E75)</f>
        <v>612</v>
      </c>
      <c r="F73" s="205">
        <f>SUM(F74:F75)</f>
        <v>811</v>
      </c>
      <c r="G73" s="205">
        <f>SUM(G74:G75)</f>
        <v>731</v>
      </c>
      <c r="H73" s="207">
        <f>SUM(B73:G73)</f>
        <v>2154</v>
      </c>
      <c r="I73" s="15" t="s">
        <v>9</v>
      </c>
    </row>
    <row r="74" spans="1:9">
      <c r="A74" s="53" t="s">
        <v>5</v>
      </c>
      <c r="B74" s="209"/>
      <c r="C74" s="209"/>
      <c r="D74" s="209" t="s">
        <v>33</v>
      </c>
      <c r="E74" s="209">
        <v>357</v>
      </c>
      <c r="F74" s="209">
        <v>398</v>
      </c>
      <c r="G74" s="209">
        <v>292</v>
      </c>
      <c r="H74" s="207">
        <f>SUM(B74:G74)</f>
        <v>1047</v>
      </c>
      <c r="I74" s="108" t="s">
        <v>10</v>
      </c>
    </row>
    <row r="75" spans="1:9">
      <c r="A75" s="54" t="s">
        <v>7</v>
      </c>
      <c r="B75" s="209"/>
      <c r="C75" s="209"/>
      <c r="D75" s="209" t="s">
        <v>33</v>
      </c>
      <c r="E75" s="209">
        <v>255</v>
      </c>
      <c r="F75" s="209">
        <v>413</v>
      </c>
      <c r="G75" s="209">
        <v>439</v>
      </c>
      <c r="H75" s="207">
        <f>SUM(B75:G75)</f>
        <v>1107</v>
      </c>
      <c r="I75" s="108" t="s">
        <v>11</v>
      </c>
    </row>
    <row r="76" spans="1:9">
      <c r="A76" s="210" t="s">
        <v>26</v>
      </c>
      <c r="B76" s="144"/>
      <c r="C76" s="144"/>
      <c r="D76" s="144"/>
      <c r="E76" s="144"/>
      <c r="F76" s="144"/>
      <c r="G76" s="144"/>
      <c r="H76" s="145"/>
      <c r="I76" s="211" t="s">
        <v>163</v>
      </c>
    </row>
    <row r="77" spans="1:9">
      <c r="A77" s="47" t="s">
        <v>38</v>
      </c>
      <c r="B77" s="205">
        <f t="shared" ref="B77:C77" si="62">SUM(B80,B83)</f>
        <v>0</v>
      </c>
      <c r="C77" s="205">
        <f t="shared" si="62"/>
        <v>0</v>
      </c>
      <c r="D77" s="205">
        <f>SUM(D78:D79)</f>
        <v>19048</v>
      </c>
      <c r="E77" s="205">
        <f>SUM(E80,E83)</f>
        <v>667</v>
      </c>
      <c r="F77" s="310">
        <f t="shared" ref="F77:G77" si="63">SUM(F80,F83)</f>
        <v>294</v>
      </c>
      <c r="G77" s="205">
        <f t="shared" si="63"/>
        <v>0</v>
      </c>
      <c r="H77" s="207">
        <f t="shared" ref="H77:H85" si="64">SUM(B77:G77)</f>
        <v>20009</v>
      </c>
      <c r="I77" s="15" t="s">
        <v>0</v>
      </c>
    </row>
    <row r="78" spans="1:9">
      <c r="A78" s="53" t="s">
        <v>5</v>
      </c>
      <c r="B78" s="205">
        <f t="shared" ref="B78:C78" si="65">SUM(B81,B84)</f>
        <v>0</v>
      </c>
      <c r="C78" s="205">
        <f t="shared" si="65"/>
        <v>0</v>
      </c>
      <c r="D78" s="205">
        <v>15378</v>
      </c>
      <c r="E78" s="205">
        <f>SUM(E81,E84)</f>
        <v>330</v>
      </c>
      <c r="F78" s="310">
        <f t="shared" ref="F78:G78" si="66">SUM(F81,F84)</f>
        <v>216</v>
      </c>
      <c r="G78" s="206">
        <f t="shared" si="66"/>
        <v>0</v>
      </c>
      <c r="H78" s="207">
        <f t="shared" si="64"/>
        <v>15924</v>
      </c>
      <c r="I78" s="108" t="s">
        <v>10</v>
      </c>
    </row>
    <row r="79" spans="1:9">
      <c r="A79" s="54" t="s">
        <v>7</v>
      </c>
      <c r="B79" s="205">
        <f t="shared" ref="B79:C79" si="67">SUM(B82,B85)</f>
        <v>0</v>
      </c>
      <c r="C79" s="205">
        <f t="shared" si="67"/>
        <v>0</v>
      </c>
      <c r="D79" s="205">
        <v>3670</v>
      </c>
      <c r="E79" s="205">
        <f>SUM(E82,E85)</f>
        <v>337</v>
      </c>
      <c r="F79" s="310">
        <f t="shared" ref="F79:G79" si="68">SUM(F82,F85)</f>
        <v>78</v>
      </c>
      <c r="G79" s="206">
        <f t="shared" si="68"/>
        <v>0</v>
      </c>
      <c r="H79" s="207">
        <f t="shared" si="64"/>
        <v>4085</v>
      </c>
      <c r="I79" s="108" t="s">
        <v>11</v>
      </c>
    </row>
    <row r="80" spans="1:9">
      <c r="A80" s="34" t="s">
        <v>4</v>
      </c>
      <c r="B80" s="205">
        <f t="shared" ref="B80" si="69">SUM(B81:B82)</f>
        <v>0</v>
      </c>
      <c r="C80" s="205">
        <f t="shared" ref="C80" si="70">SUM(C81:C82)</f>
        <v>0</v>
      </c>
      <c r="D80" s="205" t="s">
        <v>33</v>
      </c>
      <c r="E80" s="205">
        <f>SUM(E81:E82)</f>
        <v>667</v>
      </c>
      <c r="F80" s="207">
        <f t="shared" ref="F80" si="71">SUM(F81:F82)</f>
        <v>294</v>
      </c>
      <c r="G80" s="205">
        <f t="shared" ref="G80" si="72">SUM(G81:G82)</f>
        <v>0</v>
      </c>
      <c r="H80" s="207">
        <f t="shared" si="64"/>
        <v>961</v>
      </c>
      <c r="I80" s="15" t="s">
        <v>6</v>
      </c>
    </row>
    <row r="81" spans="1:10">
      <c r="A81" s="53" t="s">
        <v>5</v>
      </c>
      <c r="B81" s="209"/>
      <c r="C81" s="209"/>
      <c r="D81" s="209" t="s">
        <v>33</v>
      </c>
      <c r="E81" s="209">
        <v>330</v>
      </c>
      <c r="F81" s="212">
        <v>216</v>
      </c>
      <c r="G81" s="209"/>
      <c r="H81" s="207">
        <f t="shared" si="64"/>
        <v>546</v>
      </c>
      <c r="I81" s="108" t="s">
        <v>10</v>
      </c>
    </row>
    <row r="82" spans="1:10">
      <c r="A82" s="54" t="s">
        <v>7</v>
      </c>
      <c r="B82" s="209"/>
      <c r="C82" s="209"/>
      <c r="D82" s="209" t="s">
        <v>33</v>
      </c>
      <c r="E82" s="209">
        <v>337</v>
      </c>
      <c r="F82" s="212">
        <v>78</v>
      </c>
      <c r="G82" s="209"/>
      <c r="H82" s="207">
        <f t="shared" si="64"/>
        <v>415</v>
      </c>
      <c r="I82" s="108" t="s">
        <v>11</v>
      </c>
    </row>
    <row r="83" spans="1:10">
      <c r="A83" s="34" t="s">
        <v>8</v>
      </c>
      <c r="B83" s="205">
        <f t="shared" ref="B83" si="73">SUM(B84:B85)</f>
        <v>0</v>
      </c>
      <c r="C83" s="205">
        <f t="shared" ref="C83" si="74">SUM(C84:C85)</f>
        <v>0</v>
      </c>
      <c r="D83" s="207" t="s">
        <v>33</v>
      </c>
      <c r="E83" s="207">
        <f t="shared" ref="E83" si="75">SUM(E84:E85)</f>
        <v>0</v>
      </c>
      <c r="F83" s="207">
        <f t="shared" ref="F83" si="76">SUM(F84:F85)</f>
        <v>0</v>
      </c>
      <c r="G83" s="207">
        <f>SUM(G84:G85)</f>
        <v>0</v>
      </c>
      <c r="H83" s="207">
        <f t="shared" si="64"/>
        <v>0</v>
      </c>
      <c r="I83" s="15" t="s">
        <v>9</v>
      </c>
    </row>
    <row r="84" spans="1:10">
      <c r="A84" s="53" t="s">
        <v>5</v>
      </c>
      <c r="B84" s="209"/>
      <c r="C84" s="209"/>
      <c r="D84" s="212" t="s">
        <v>33</v>
      </c>
      <c r="E84" s="212">
        <v>0</v>
      </c>
      <c r="F84" s="212">
        <v>0</v>
      </c>
      <c r="G84" s="212"/>
      <c r="H84" s="207">
        <f t="shared" si="64"/>
        <v>0</v>
      </c>
      <c r="I84" s="108" t="s">
        <v>10</v>
      </c>
    </row>
    <row r="85" spans="1:10">
      <c r="A85" s="54" t="s">
        <v>7</v>
      </c>
      <c r="B85" s="209"/>
      <c r="C85" s="209"/>
      <c r="D85" s="212" t="s">
        <v>33</v>
      </c>
      <c r="E85" s="212">
        <v>0</v>
      </c>
      <c r="F85" s="212">
        <v>0</v>
      </c>
      <c r="G85" s="212"/>
      <c r="H85" s="207">
        <f t="shared" si="64"/>
        <v>0</v>
      </c>
      <c r="I85" s="108" t="s">
        <v>11</v>
      </c>
    </row>
    <row r="86" spans="1:10" ht="15.75">
      <c r="A86" s="12" t="s">
        <v>346</v>
      </c>
      <c r="B86" s="31"/>
      <c r="C86" s="31"/>
      <c r="D86" s="32"/>
      <c r="E86" s="31"/>
      <c r="F86" s="31"/>
      <c r="G86" s="31"/>
      <c r="H86" s="31"/>
      <c r="I86" s="23" t="s">
        <v>347</v>
      </c>
      <c r="J86" s="25"/>
    </row>
    <row r="87" spans="1:10">
      <c r="A87" s="257" t="s">
        <v>38</v>
      </c>
      <c r="B87" s="330">
        <f t="shared" ref="B87:H87" si="77">SUM(B97,B107,B117)</f>
        <v>0</v>
      </c>
      <c r="C87" s="330">
        <f t="shared" si="77"/>
        <v>0</v>
      </c>
      <c r="D87" s="258">
        <f t="shared" ref="D87:D95" si="78">SUM(D97,D107,D117)</f>
        <v>198550</v>
      </c>
      <c r="E87" s="258">
        <f t="shared" si="77"/>
        <v>28227</v>
      </c>
      <c r="F87" s="258">
        <f t="shared" si="77"/>
        <v>5861</v>
      </c>
      <c r="G87" s="258">
        <f t="shared" si="77"/>
        <v>0</v>
      </c>
      <c r="H87" s="148">
        <f t="shared" si="77"/>
        <v>232638</v>
      </c>
      <c r="I87" s="224" t="s">
        <v>0</v>
      </c>
      <c r="J87" s="338">
        <f>B87/H87</f>
        <v>0</v>
      </c>
    </row>
    <row r="88" spans="1:10">
      <c r="A88" s="53" t="s">
        <v>5</v>
      </c>
      <c r="B88" s="207">
        <f t="shared" ref="B88" si="79">SUM(B98,B108,B118)</f>
        <v>0</v>
      </c>
      <c r="C88" s="207">
        <f t="shared" ref="C88:H88" si="80">SUM(C98,C108,C118)</f>
        <v>0</v>
      </c>
      <c r="D88" s="205">
        <f t="shared" si="78"/>
        <v>89790</v>
      </c>
      <c r="E88" s="205">
        <f t="shared" si="80"/>
        <v>10812</v>
      </c>
      <c r="F88" s="205">
        <f t="shared" si="80"/>
        <v>2094</v>
      </c>
      <c r="G88" s="205">
        <f t="shared" si="80"/>
        <v>0</v>
      </c>
      <c r="H88" s="207">
        <f t="shared" si="80"/>
        <v>102696</v>
      </c>
      <c r="I88" s="108" t="s">
        <v>10</v>
      </c>
      <c r="J88" s="25"/>
    </row>
    <row r="89" spans="1:10">
      <c r="A89" s="54" t="s">
        <v>7</v>
      </c>
      <c r="B89" s="207">
        <f t="shared" ref="B89" si="81">SUM(B99,B109,B119)</f>
        <v>0</v>
      </c>
      <c r="C89" s="207">
        <f t="shared" ref="C89:H89" si="82">SUM(C99,C109,C119)</f>
        <v>0</v>
      </c>
      <c r="D89" s="205">
        <f t="shared" si="78"/>
        <v>108760</v>
      </c>
      <c r="E89" s="205">
        <f t="shared" si="82"/>
        <v>17415</v>
      </c>
      <c r="F89" s="205">
        <f t="shared" si="82"/>
        <v>3767</v>
      </c>
      <c r="G89" s="205">
        <f t="shared" si="82"/>
        <v>0</v>
      </c>
      <c r="H89" s="207">
        <f t="shared" si="82"/>
        <v>129942</v>
      </c>
      <c r="I89" s="108" t="s">
        <v>11</v>
      </c>
      <c r="J89" s="25"/>
    </row>
    <row r="90" spans="1:10">
      <c r="A90" s="34" t="s">
        <v>4</v>
      </c>
      <c r="B90" s="205">
        <f t="shared" ref="B90:H90" si="83">SUM(B100,B110,B120)</f>
        <v>0</v>
      </c>
      <c r="C90" s="205">
        <f t="shared" si="83"/>
        <v>0</v>
      </c>
      <c r="D90" s="205">
        <f t="shared" si="78"/>
        <v>0</v>
      </c>
      <c r="E90" s="205">
        <f t="shared" si="83"/>
        <v>27602</v>
      </c>
      <c r="F90" s="205">
        <f t="shared" si="83"/>
        <v>3610</v>
      </c>
      <c r="G90" s="205">
        <f t="shared" si="83"/>
        <v>0</v>
      </c>
      <c r="H90" s="207">
        <f t="shared" si="83"/>
        <v>31212</v>
      </c>
      <c r="I90" s="15" t="s">
        <v>6</v>
      </c>
    </row>
    <row r="91" spans="1:10">
      <c r="A91" s="53" t="s">
        <v>5</v>
      </c>
      <c r="B91" s="209">
        <f t="shared" ref="B91:H91" si="84">SUM(B101,B111,B121)</f>
        <v>0</v>
      </c>
      <c r="C91" s="209">
        <f t="shared" si="84"/>
        <v>0</v>
      </c>
      <c r="D91" s="209">
        <f t="shared" si="78"/>
        <v>0</v>
      </c>
      <c r="E91" s="209">
        <f t="shared" si="84"/>
        <v>10474</v>
      </c>
      <c r="F91" s="209">
        <f t="shared" si="84"/>
        <v>1202</v>
      </c>
      <c r="G91" s="209">
        <f t="shared" si="84"/>
        <v>0</v>
      </c>
      <c r="H91" s="207">
        <f t="shared" si="84"/>
        <v>11676</v>
      </c>
      <c r="I91" s="108" t="s">
        <v>10</v>
      </c>
    </row>
    <row r="92" spans="1:10">
      <c r="A92" s="54" t="s">
        <v>7</v>
      </c>
      <c r="B92" s="209">
        <f t="shared" ref="B92:H92" si="85">SUM(B102,B112,B122)</f>
        <v>0</v>
      </c>
      <c r="C92" s="209">
        <f t="shared" si="85"/>
        <v>0</v>
      </c>
      <c r="D92" s="209">
        <f t="shared" si="78"/>
        <v>0</v>
      </c>
      <c r="E92" s="209">
        <f t="shared" si="85"/>
        <v>17128</v>
      </c>
      <c r="F92" s="209">
        <f t="shared" si="85"/>
        <v>2408</v>
      </c>
      <c r="G92" s="209">
        <f t="shared" si="85"/>
        <v>0</v>
      </c>
      <c r="H92" s="207">
        <f t="shared" si="85"/>
        <v>19536</v>
      </c>
      <c r="I92" s="108" t="s">
        <v>11</v>
      </c>
    </row>
    <row r="93" spans="1:10">
      <c r="A93" s="34" t="s">
        <v>8</v>
      </c>
      <c r="B93" s="205">
        <f t="shared" ref="B93:H93" si="86">SUM(B103,B113,B123)</f>
        <v>0</v>
      </c>
      <c r="C93" s="205">
        <f t="shared" si="86"/>
        <v>0</v>
      </c>
      <c r="D93" s="205">
        <f t="shared" si="78"/>
        <v>0</v>
      </c>
      <c r="E93" s="205">
        <f t="shared" si="86"/>
        <v>625</v>
      </c>
      <c r="F93" s="205">
        <f t="shared" si="86"/>
        <v>2251</v>
      </c>
      <c r="G93" s="205">
        <f t="shared" si="86"/>
        <v>0</v>
      </c>
      <c r="H93" s="207">
        <f t="shared" si="86"/>
        <v>2876</v>
      </c>
      <c r="I93" s="15" t="s">
        <v>9</v>
      </c>
    </row>
    <row r="94" spans="1:10">
      <c r="A94" s="53" t="s">
        <v>5</v>
      </c>
      <c r="B94" s="209">
        <f t="shared" ref="B94:H94" si="87">SUM(B104,B114,B124)</f>
        <v>0</v>
      </c>
      <c r="C94" s="209">
        <f t="shared" si="87"/>
        <v>0</v>
      </c>
      <c r="D94" s="209">
        <f t="shared" si="78"/>
        <v>0</v>
      </c>
      <c r="E94" s="209">
        <f t="shared" si="87"/>
        <v>338</v>
      </c>
      <c r="F94" s="209">
        <f t="shared" si="87"/>
        <v>892</v>
      </c>
      <c r="G94" s="209">
        <f t="shared" si="87"/>
        <v>0</v>
      </c>
      <c r="H94" s="207">
        <f t="shared" si="87"/>
        <v>1230</v>
      </c>
      <c r="I94" s="108" t="s">
        <v>10</v>
      </c>
    </row>
    <row r="95" spans="1:10">
      <c r="A95" s="54" t="s">
        <v>7</v>
      </c>
      <c r="B95" s="209">
        <f t="shared" ref="B95:H95" si="88">SUM(B105,B115,B125)</f>
        <v>0</v>
      </c>
      <c r="C95" s="209">
        <f t="shared" si="88"/>
        <v>0</v>
      </c>
      <c r="D95" s="209">
        <f t="shared" si="78"/>
        <v>0</v>
      </c>
      <c r="E95" s="209">
        <f t="shared" si="88"/>
        <v>287</v>
      </c>
      <c r="F95" s="209">
        <f t="shared" si="88"/>
        <v>1359</v>
      </c>
      <c r="G95" s="209">
        <f t="shared" si="88"/>
        <v>0</v>
      </c>
      <c r="H95" s="207">
        <f t="shared" si="88"/>
        <v>1646</v>
      </c>
      <c r="I95" s="108" t="s">
        <v>11</v>
      </c>
    </row>
    <row r="96" spans="1:10">
      <c r="A96" s="210" t="s">
        <v>29</v>
      </c>
      <c r="B96" s="144"/>
      <c r="C96" s="144"/>
      <c r="D96" s="144"/>
      <c r="E96" s="144"/>
      <c r="F96" s="144"/>
      <c r="G96" s="144"/>
      <c r="H96" s="145"/>
      <c r="I96" s="211" t="s">
        <v>96</v>
      </c>
    </row>
    <row r="97" spans="1:10">
      <c r="A97" s="47" t="s">
        <v>38</v>
      </c>
      <c r="B97" s="205">
        <f t="shared" ref="B97:G97" si="89">SUM(B98:B99)</f>
        <v>0</v>
      </c>
      <c r="C97" s="205">
        <f t="shared" si="89"/>
        <v>0</v>
      </c>
      <c r="D97" s="205">
        <f t="shared" si="89"/>
        <v>171709</v>
      </c>
      <c r="E97" s="205">
        <f t="shared" si="89"/>
        <v>11808</v>
      </c>
      <c r="F97" s="205">
        <f t="shared" si="89"/>
        <v>3813</v>
      </c>
      <c r="G97" s="205">
        <f t="shared" si="89"/>
        <v>0</v>
      </c>
      <c r="H97" s="207">
        <f>SUM(B97:G97)</f>
        <v>187330</v>
      </c>
      <c r="I97" s="15" t="s">
        <v>0</v>
      </c>
      <c r="J97" s="338">
        <f>B97/H97</f>
        <v>0</v>
      </c>
    </row>
    <row r="98" spans="1:10">
      <c r="A98" s="53" t="s">
        <v>5</v>
      </c>
      <c r="B98" s="205">
        <f t="shared" ref="B98:F98" si="90">SUM(B101,B104)</f>
        <v>0</v>
      </c>
      <c r="C98" s="205">
        <f t="shared" si="90"/>
        <v>0</v>
      </c>
      <c r="D98" s="205">
        <v>72499</v>
      </c>
      <c r="E98" s="205">
        <f t="shared" si="90"/>
        <v>5064</v>
      </c>
      <c r="F98" s="205">
        <f t="shared" si="90"/>
        <v>986</v>
      </c>
      <c r="G98" s="205">
        <f>SUM(G101,G104)</f>
        <v>0</v>
      </c>
      <c r="H98" s="207">
        <f t="shared" ref="H98:H99" si="91">SUM(B98:G98)</f>
        <v>78549</v>
      </c>
      <c r="I98" s="108" t="s">
        <v>10</v>
      </c>
    </row>
    <row r="99" spans="1:10">
      <c r="A99" s="54" t="s">
        <v>7</v>
      </c>
      <c r="B99" s="205">
        <f t="shared" ref="B99:F99" si="92">SUM(B102,B105)</f>
        <v>0</v>
      </c>
      <c r="C99" s="205">
        <f t="shared" si="92"/>
        <v>0</v>
      </c>
      <c r="D99" s="205">
        <v>99210</v>
      </c>
      <c r="E99" s="205">
        <f t="shared" si="92"/>
        <v>6744</v>
      </c>
      <c r="F99" s="205">
        <f t="shared" si="92"/>
        <v>2827</v>
      </c>
      <c r="G99" s="205">
        <f>SUM(G102,G105)</f>
        <v>0</v>
      </c>
      <c r="H99" s="207">
        <f t="shared" si="91"/>
        <v>108781</v>
      </c>
      <c r="I99" s="108" t="s">
        <v>11</v>
      </c>
    </row>
    <row r="100" spans="1:10">
      <c r="A100" s="34" t="s">
        <v>4</v>
      </c>
      <c r="B100" s="205">
        <f t="shared" ref="B100" si="93">SUM(B101:B102)</f>
        <v>0</v>
      </c>
      <c r="C100" s="205">
        <f t="shared" ref="C100" si="94">SUM(C101:C102)</f>
        <v>0</v>
      </c>
      <c r="D100" s="205" t="s">
        <v>33</v>
      </c>
      <c r="E100" s="205">
        <f>SUM(E101:E102)</f>
        <v>11738</v>
      </c>
      <c r="F100" s="205">
        <f>SUM(F101:F102)</f>
        <v>2424</v>
      </c>
      <c r="G100" s="205">
        <f>SUM(G101:G102)</f>
        <v>0</v>
      </c>
      <c r="H100" s="207">
        <f>SUM(B100:G100)</f>
        <v>14162</v>
      </c>
      <c r="I100" s="15" t="s">
        <v>6</v>
      </c>
    </row>
    <row r="101" spans="1:10">
      <c r="A101" s="53" t="s">
        <v>5</v>
      </c>
      <c r="B101" s="209"/>
      <c r="C101" s="209"/>
      <c r="D101" s="209" t="s">
        <v>33</v>
      </c>
      <c r="E101" s="209">
        <v>5031</v>
      </c>
      <c r="F101" s="209">
        <v>517</v>
      </c>
      <c r="G101" s="209"/>
      <c r="H101" s="207">
        <f t="shared" ref="H101:H102" si="95">SUM(B101:G101)</f>
        <v>5548</v>
      </c>
      <c r="I101" s="108" t="s">
        <v>10</v>
      </c>
    </row>
    <row r="102" spans="1:10">
      <c r="A102" s="54" t="s">
        <v>7</v>
      </c>
      <c r="B102" s="209"/>
      <c r="C102" s="209"/>
      <c r="D102" s="209" t="s">
        <v>33</v>
      </c>
      <c r="E102" s="209">
        <v>6707</v>
      </c>
      <c r="F102" s="209">
        <v>1907</v>
      </c>
      <c r="G102" s="209"/>
      <c r="H102" s="207">
        <f t="shared" si="95"/>
        <v>8614</v>
      </c>
      <c r="I102" s="108" t="s">
        <v>11</v>
      </c>
    </row>
    <row r="103" spans="1:10">
      <c r="A103" s="34" t="s">
        <v>8</v>
      </c>
      <c r="B103" s="205">
        <f t="shared" ref="B103" si="96">SUM(B104:B105)</f>
        <v>0</v>
      </c>
      <c r="C103" s="205">
        <f t="shared" ref="C103" si="97">SUM(C104:C105)</f>
        <v>0</v>
      </c>
      <c r="D103" s="205" t="s">
        <v>33</v>
      </c>
      <c r="E103" s="205">
        <f t="shared" ref="E103" si="98">SUM(E104:E105)</f>
        <v>70</v>
      </c>
      <c r="F103" s="205">
        <f t="shared" ref="F103" si="99">SUM(F104:F105)</f>
        <v>1389</v>
      </c>
      <c r="G103" s="205">
        <f t="shared" ref="G103" si="100">SUM(G104:G105)</f>
        <v>0</v>
      </c>
      <c r="H103" s="207">
        <f t="shared" ref="H103" si="101">SUM(H104:H105)</f>
        <v>1459</v>
      </c>
      <c r="I103" s="15" t="s">
        <v>9</v>
      </c>
    </row>
    <row r="104" spans="1:10">
      <c r="A104" s="53" t="s">
        <v>5</v>
      </c>
      <c r="B104" s="209"/>
      <c r="C104" s="209"/>
      <c r="D104" s="209" t="s">
        <v>33</v>
      </c>
      <c r="E104" s="209">
        <v>33</v>
      </c>
      <c r="F104" s="209">
        <v>469</v>
      </c>
      <c r="G104" s="209"/>
      <c r="H104" s="207">
        <f>SUM(B104:G104)</f>
        <v>502</v>
      </c>
      <c r="I104" s="108" t="s">
        <v>10</v>
      </c>
    </row>
    <row r="105" spans="1:10">
      <c r="A105" s="54" t="s">
        <v>7</v>
      </c>
      <c r="B105" s="209"/>
      <c r="C105" s="209"/>
      <c r="D105" s="209" t="s">
        <v>33</v>
      </c>
      <c r="E105" s="209">
        <v>37</v>
      </c>
      <c r="F105" s="209">
        <v>920</v>
      </c>
      <c r="G105" s="209"/>
      <c r="H105" s="207">
        <f>SUM(B105:G105)</f>
        <v>957</v>
      </c>
      <c r="I105" s="108" t="s">
        <v>11</v>
      </c>
    </row>
    <row r="106" spans="1:10">
      <c r="A106" s="210" t="s">
        <v>30</v>
      </c>
      <c r="B106" s="144"/>
      <c r="C106" s="144"/>
      <c r="D106" s="144"/>
      <c r="E106" s="144"/>
      <c r="F106" s="144"/>
      <c r="G106" s="144"/>
      <c r="H106" s="145"/>
      <c r="I106" s="211" t="s">
        <v>161</v>
      </c>
    </row>
    <row r="107" spans="1:10">
      <c r="A107" s="47" t="s">
        <v>38</v>
      </c>
      <c r="B107" s="207">
        <f t="shared" ref="B107:G107" si="102">SUM(B110,B113)</f>
        <v>0</v>
      </c>
      <c r="C107" s="205">
        <f t="shared" si="102"/>
        <v>0</v>
      </c>
      <c r="D107" s="205">
        <f>SUM(D108:D109)</f>
        <v>6679</v>
      </c>
      <c r="E107" s="205">
        <f t="shared" si="102"/>
        <v>12603</v>
      </c>
      <c r="F107" s="205">
        <f t="shared" si="102"/>
        <v>1708</v>
      </c>
      <c r="G107" s="205">
        <f t="shared" si="102"/>
        <v>0</v>
      </c>
      <c r="H107" s="207">
        <f t="shared" ref="H107:H109" si="103">SUM(B107:G107)</f>
        <v>20990</v>
      </c>
      <c r="I107" s="15" t="s">
        <v>0</v>
      </c>
      <c r="J107" s="338">
        <f>B107/H107</f>
        <v>0</v>
      </c>
    </row>
    <row r="108" spans="1:10">
      <c r="A108" s="53" t="s">
        <v>5</v>
      </c>
      <c r="B108" s="207">
        <f t="shared" ref="B108:G108" si="104">SUM(B111,B114)</f>
        <v>0</v>
      </c>
      <c r="C108" s="205">
        <f t="shared" si="104"/>
        <v>0</v>
      </c>
      <c r="D108" s="205">
        <v>3055</v>
      </c>
      <c r="E108" s="205">
        <f t="shared" si="104"/>
        <v>3868</v>
      </c>
      <c r="F108" s="205">
        <f t="shared" si="104"/>
        <v>870</v>
      </c>
      <c r="G108" s="205">
        <f t="shared" si="104"/>
        <v>0</v>
      </c>
      <c r="H108" s="207">
        <f t="shared" si="103"/>
        <v>7793</v>
      </c>
      <c r="I108" s="108" t="s">
        <v>10</v>
      </c>
    </row>
    <row r="109" spans="1:10">
      <c r="A109" s="54" t="s">
        <v>7</v>
      </c>
      <c r="B109" s="207">
        <f t="shared" ref="B109:G109" si="105">SUM(B112,B115)</f>
        <v>0</v>
      </c>
      <c r="C109" s="205">
        <f t="shared" si="105"/>
        <v>0</v>
      </c>
      <c r="D109" s="205">
        <v>3624</v>
      </c>
      <c r="E109" s="205">
        <f t="shared" si="105"/>
        <v>8735</v>
      </c>
      <c r="F109" s="205">
        <f t="shared" si="105"/>
        <v>838</v>
      </c>
      <c r="G109" s="205">
        <f t="shared" si="105"/>
        <v>0</v>
      </c>
      <c r="H109" s="207">
        <f t="shared" si="103"/>
        <v>13197</v>
      </c>
      <c r="I109" s="108" t="s">
        <v>11</v>
      </c>
    </row>
    <row r="110" spans="1:10">
      <c r="A110" s="34" t="s">
        <v>4</v>
      </c>
      <c r="B110" s="207">
        <f t="shared" ref="B110" si="106">SUM(B111:B112)</f>
        <v>0</v>
      </c>
      <c r="C110" s="205">
        <f t="shared" ref="C110" si="107">SUM(C111:C112)</f>
        <v>0</v>
      </c>
      <c r="D110" s="205" t="s">
        <v>33</v>
      </c>
      <c r="E110" s="205">
        <f t="shared" ref="E110" si="108">SUM(E111:E112)</f>
        <v>12048</v>
      </c>
      <c r="F110" s="209">
        <f t="shared" ref="F110" si="109">SUM(F111:F112)</f>
        <v>846</v>
      </c>
      <c r="G110" s="209">
        <f>SUM(G111:G112)</f>
        <v>0</v>
      </c>
      <c r="H110" s="207">
        <f>SUM(B110:G110)</f>
        <v>12894</v>
      </c>
      <c r="I110" s="15" t="s">
        <v>6</v>
      </c>
    </row>
    <row r="111" spans="1:10">
      <c r="A111" s="53" t="s">
        <v>5</v>
      </c>
      <c r="B111" s="212"/>
      <c r="C111" s="209"/>
      <c r="D111" s="209" t="s">
        <v>33</v>
      </c>
      <c r="E111" s="209">
        <v>3563</v>
      </c>
      <c r="F111" s="209">
        <v>447</v>
      </c>
      <c r="G111" s="209"/>
      <c r="H111" s="207">
        <f t="shared" ref="H111:H112" si="110">SUM(B111:G111)</f>
        <v>4010</v>
      </c>
      <c r="I111" s="108" t="s">
        <v>10</v>
      </c>
    </row>
    <row r="112" spans="1:10">
      <c r="A112" s="54" t="s">
        <v>7</v>
      </c>
      <c r="B112" s="212"/>
      <c r="C112" s="209"/>
      <c r="D112" s="209" t="s">
        <v>33</v>
      </c>
      <c r="E112" s="209">
        <v>8485</v>
      </c>
      <c r="F112" s="209">
        <v>399</v>
      </c>
      <c r="G112" s="209"/>
      <c r="H112" s="207">
        <f t="shared" si="110"/>
        <v>8884</v>
      </c>
      <c r="I112" s="108" t="s">
        <v>11</v>
      </c>
    </row>
    <row r="113" spans="1:10">
      <c r="A113" s="34" t="s">
        <v>8</v>
      </c>
      <c r="B113" s="207">
        <f t="shared" ref="B113" si="111">SUM(B114:B115)</f>
        <v>0</v>
      </c>
      <c r="C113" s="205">
        <f t="shared" ref="C113" si="112">SUM(C114:C115)</f>
        <v>0</v>
      </c>
      <c r="D113" s="205" t="s">
        <v>33</v>
      </c>
      <c r="E113" s="205">
        <f>SUM(E114:E115)</f>
        <v>555</v>
      </c>
      <c r="F113" s="205">
        <f>SUM(F114:F115)</f>
        <v>862</v>
      </c>
      <c r="G113" s="205">
        <f>SUM(G114:G115)</f>
        <v>0</v>
      </c>
      <c r="H113" s="207">
        <f>SUM(B113:G113)</f>
        <v>1417</v>
      </c>
      <c r="I113" s="15" t="s">
        <v>9</v>
      </c>
    </row>
    <row r="114" spans="1:10">
      <c r="A114" s="53" t="s">
        <v>5</v>
      </c>
      <c r="B114" s="212"/>
      <c r="C114" s="209"/>
      <c r="D114" s="209" t="s">
        <v>33</v>
      </c>
      <c r="E114" s="209">
        <v>305</v>
      </c>
      <c r="F114" s="209">
        <v>423</v>
      </c>
      <c r="G114" s="209"/>
      <c r="H114" s="207">
        <f>SUM(B114:G114)</f>
        <v>728</v>
      </c>
      <c r="I114" s="108" t="s">
        <v>10</v>
      </c>
    </row>
    <row r="115" spans="1:10">
      <c r="A115" s="54" t="s">
        <v>7</v>
      </c>
      <c r="B115" s="212"/>
      <c r="C115" s="209"/>
      <c r="D115" s="209" t="s">
        <v>33</v>
      </c>
      <c r="E115" s="209">
        <v>250</v>
      </c>
      <c r="F115" s="209">
        <v>439</v>
      </c>
      <c r="G115" s="209"/>
      <c r="H115" s="207">
        <f>SUM(B115:G115)</f>
        <v>689</v>
      </c>
      <c r="I115" s="108" t="s">
        <v>11</v>
      </c>
    </row>
    <row r="116" spans="1:10">
      <c r="A116" s="210" t="s">
        <v>26</v>
      </c>
      <c r="B116" s="144"/>
      <c r="C116" s="144"/>
      <c r="D116" s="144"/>
      <c r="E116" s="144"/>
      <c r="F116" s="144"/>
      <c r="G116" s="144"/>
      <c r="H116" s="145"/>
      <c r="I116" s="211" t="s">
        <v>163</v>
      </c>
    </row>
    <row r="117" spans="1:10">
      <c r="A117" s="47" t="s">
        <v>38</v>
      </c>
      <c r="B117" s="205">
        <f t="shared" ref="B117:C117" si="113">SUM(B120,B123)</f>
        <v>0</v>
      </c>
      <c r="C117" s="205">
        <f t="shared" si="113"/>
        <v>0</v>
      </c>
      <c r="D117" s="205">
        <f>SUM(D118:D119)</f>
        <v>20162</v>
      </c>
      <c r="E117" s="205">
        <f>SUM(E120,E123)</f>
        <v>3816</v>
      </c>
      <c r="F117" s="205">
        <f t="shared" ref="F117:G117" si="114">SUM(F120,F123)</f>
        <v>340</v>
      </c>
      <c r="G117" s="205">
        <f t="shared" si="114"/>
        <v>0</v>
      </c>
      <c r="H117" s="207">
        <f t="shared" ref="H117:H125" si="115">SUM(B117:G117)</f>
        <v>24318</v>
      </c>
      <c r="I117" s="15" t="s">
        <v>0</v>
      </c>
      <c r="J117" s="338">
        <f>B117/H117</f>
        <v>0</v>
      </c>
    </row>
    <row r="118" spans="1:10">
      <c r="A118" s="53" t="s">
        <v>5</v>
      </c>
      <c r="B118" s="205">
        <f t="shared" ref="B118:C118" si="116">SUM(B121,B124)</f>
        <v>0</v>
      </c>
      <c r="C118" s="205">
        <f t="shared" si="116"/>
        <v>0</v>
      </c>
      <c r="D118" s="205">
        <v>14236</v>
      </c>
      <c r="E118" s="205">
        <f>SUM(E121,E124)</f>
        <v>1880</v>
      </c>
      <c r="F118" s="205">
        <f t="shared" ref="F118:G118" si="117">SUM(F121,F124)</f>
        <v>238</v>
      </c>
      <c r="G118" s="205">
        <f t="shared" si="117"/>
        <v>0</v>
      </c>
      <c r="H118" s="207">
        <f t="shared" si="115"/>
        <v>16354</v>
      </c>
      <c r="I118" s="108" t="s">
        <v>10</v>
      </c>
    </row>
    <row r="119" spans="1:10">
      <c r="A119" s="54" t="s">
        <v>7</v>
      </c>
      <c r="B119" s="205">
        <f t="shared" ref="B119:C119" si="118">SUM(B122,B125)</f>
        <v>0</v>
      </c>
      <c r="C119" s="205">
        <f t="shared" si="118"/>
        <v>0</v>
      </c>
      <c r="D119" s="205">
        <v>5926</v>
      </c>
      <c r="E119" s="205">
        <f>SUM(E122,E125)</f>
        <v>1936</v>
      </c>
      <c r="F119" s="205">
        <f t="shared" ref="F119:G119" si="119">SUM(F122,F125)</f>
        <v>102</v>
      </c>
      <c r="G119" s="205">
        <f t="shared" si="119"/>
        <v>0</v>
      </c>
      <c r="H119" s="207">
        <f t="shared" si="115"/>
        <v>7964</v>
      </c>
      <c r="I119" s="108" t="s">
        <v>11</v>
      </c>
    </row>
    <row r="120" spans="1:10">
      <c r="A120" s="34" t="s">
        <v>4</v>
      </c>
      <c r="B120" s="205">
        <f t="shared" ref="B120" si="120">SUM(B121:B122)</f>
        <v>0</v>
      </c>
      <c r="C120" s="205">
        <f t="shared" ref="C120" si="121">SUM(C121:C122)</f>
        <v>0</v>
      </c>
      <c r="D120" s="205" t="s">
        <v>33</v>
      </c>
      <c r="E120" s="205">
        <f>SUM(E121:E122)</f>
        <v>3816</v>
      </c>
      <c r="F120" s="205">
        <f t="shared" ref="F120" si="122">SUM(F121:F122)</f>
        <v>340</v>
      </c>
      <c r="G120" s="205">
        <f t="shared" ref="G120" si="123">SUM(G121:G122)</f>
        <v>0</v>
      </c>
      <c r="H120" s="207">
        <f t="shared" si="115"/>
        <v>4156</v>
      </c>
      <c r="I120" s="15" t="s">
        <v>6</v>
      </c>
    </row>
    <row r="121" spans="1:10">
      <c r="A121" s="53" t="s">
        <v>5</v>
      </c>
      <c r="B121" s="209"/>
      <c r="C121" s="209"/>
      <c r="D121" s="209" t="s">
        <v>33</v>
      </c>
      <c r="E121" s="209">
        <v>1880</v>
      </c>
      <c r="F121" s="209">
        <v>238</v>
      </c>
      <c r="G121" s="209"/>
      <c r="H121" s="207">
        <f t="shared" si="115"/>
        <v>2118</v>
      </c>
      <c r="I121" s="108" t="s">
        <v>10</v>
      </c>
    </row>
    <row r="122" spans="1:10">
      <c r="A122" s="54" t="s">
        <v>7</v>
      </c>
      <c r="B122" s="209"/>
      <c r="C122" s="209"/>
      <c r="D122" s="209" t="s">
        <v>33</v>
      </c>
      <c r="E122" s="209">
        <v>1936</v>
      </c>
      <c r="F122" s="209">
        <v>102</v>
      </c>
      <c r="G122" s="209"/>
      <c r="H122" s="207">
        <f t="shared" si="115"/>
        <v>2038</v>
      </c>
      <c r="I122" s="108" t="s">
        <v>11</v>
      </c>
    </row>
    <row r="123" spans="1:10">
      <c r="A123" s="34" t="s">
        <v>8</v>
      </c>
      <c r="B123" s="205">
        <f t="shared" ref="B123" si="124">SUM(B124:B125)</f>
        <v>0</v>
      </c>
      <c r="C123" s="205">
        <f t="shared" ref="C123" si="125">SUM(C124:C125)</f>
        <v>0</v>
      </c>
      <c r="D123" s="207" t="s">
        <v>33</v>
      </c>
      <c r="E123" s="207">
        <f t="shared" ref="E123" si="126">SUM(E124:E125)</f>
        <v>0</v>
      </c>
      <c r="F123" s="207">
        <f t="shared" ref="F123" si="127">SUM(F124:F125)</f>
        <v>0</v>
      </c>
      <c r="G123" s="207">
        <f>SUM(G124:G125)</f>
        <v>0</v>
      </c>
      <c r="H123" s="207">
        <f t="shared" si="115"/>
        <v>0</v>
      </c>
      <c r="I123" s="15" t="s">
        <v>9</v>
      </c>
    </row>
    <row r="124" spans="1:10">
      <c r="A124" s="53" t="s">
        <v>5</v>
      </c>
      <c r="B124" s="209"/>
      <c r="C124" s="209"/>
      <c r="D124" s="212" t="s">
        <v>33</v>
      </c>
      <c r="E124" s="212">
        <v>0</v>
      </c>
      <c r="F124" s="212">
        <v>0</v>
      </c>
      <c r="G124" s="212"/>
      <c r="H124" s="207">
        <f t="shared" si="115"/>
        <v>0</v>
      </c>
      <c r="I124" s="108" t="s">
        <v>10</v>
      </c>
    </row>
    <row r="125" spans="1:10">
      <c r="A125" s="54" t="s">
        <v>7</v>
      </c>
      <c r="B125" s="209"/>
      <c r="C125" s="209"/>
      <c r="D125" s="212" t="s">
        <v>33</v>
      </c>
      <c r="E125" s="212"/>
      <c r="F125" s="212">
        <v>0</v>
      </c>
      <c r="G125" s="212"/>
      <c r="H125" s="207">
        <f t="shared" si="115"/>
        <v>0</v>
      </c>
      <c r="I125" s="108" t="s">
        <v>11</v>
      </c>
    </row>
    <row r="126" spans="1:10" ht="15.75">
      <c r="A126" s="12" t="s">
        <v>372</v>
      </c>
      <c r="B126" s="31"/>
      <c r="C126" s="31"/>
      <c r="D126" s="32"/>
      <c r="E126" s="31"/>
      <c r="F126" s="31"/>
      <c r="G126" s="31"/>
      <c r="H126" s="31"/>
      <c r="I126" s="23" t="s">
        <v>373</v>
      </c>
    </row>
    <row r="127" spans="1:10">
      <c r="A127" s="257" t="s">
        <v>38</v>
      </c>
      <c r="B127" s="258">
        <f>SUM(B137,B147,B157)</f>
        <v>0</v>
      </c>
      <c r="C127" s="258">
        <f t="shared" ref="C127:H127" si="128">SUM(C137,C147,C157)</f>
        <v>0</v>
      </c>
      <c r="D127" s="258">
        <f t="shared" si="128"/>
        <v>220638</v>
      </c>
      <c r="E127" s="258">
        <f t="shared" si="128"/>
        <v>28419</v>
      </c>
      <c r="F127" s="258">
        <f t="shared" si="128"/>
        <v>6447</v>
      </c>
      <c r="G127" s="258">
        <f t="shared" si="128"/>
        <v>0</v>
      </c>
      <c r="H127" s="148">
        <f t="shared" si="128"/>
        <v>255504</v>
      </c>
      <c r="I127" s="224" t="s">
        <v>0</v>
      </c>
    </row>
    <row r="128" spans="1:10">
      <c r="A128" s="53" t="s">
        <v>5</v>
      </c>
      <c r="B128" s="205">
        <f>SUM(B138,B148,B158)</f>
        <v>0</v>
      </c>
      <c r="C128" s="205">
        <f t="shared" ref="C128:H128" si="129">SUM(C138,C148,C158)</f>
        <v>0</v>
      </c>
      <c r="D128" s="205">
        <f t="shared" si="129"/>
        <v>96930</v>
      </c>
      <c r="E128" s="205">
        <f t="shared" si="129"/>
        <v>11090</v>
      </c>
      <c r="F128" s="205">
        <f t="shared" si="129"/>
        <v>2253</v>
      </c>
      <c r="G128" s="337">
        <f t="shared" si="129"/>
        <v>0</v>
      </c>
      <c r="H128" s="207">
        <f t="shared" si="129"/>
        <v>110273</v>
      </c>
      <c r="I128" s="108" t="s">
        <v>10</v>
      </c>
    </row>
    <row r="129" spans="1:9">
      <c r="A129" s="54" t="s">
        <v>7</v>
      </c>
      <c r="B129" s="205">
        <f t="shared" ref="B129:H129" si="130">SUM(B139,B149,B159)</f>
        <v>0</v>
      </c>
      <c r="C129" s="205">
        <f t="shared" si="130"/>
        <v>0</v>
      </c>
      <c r="D129" s="205">
        <f t="shared" si="130"/>
        <v>123708</v>
      </c>
      <c r="E129" s="205">
        <f t="shared" si="130"/>
        <v>17329</v>
      </c>
      <c r="F129" s="205">
        <f t="shared" si="130"/>
        <v>4194</v>
      </c>
      <c r="G129" s="337">
        <f t="shared" si="130"/>
        <v>0</v>
      </c>
      <c r="H129" s="207">
        <f t="shared" si="130"/>
        <v>145231</v>
      </c>
      <c r="I129" s="108" t="s">
        <v>11</v>
      </c>
    </row>
    <row r="130" spans="1:9">
      <c r="A130" s="34" t="s">
        <v>4</v>
      </c>
      <c r="B130" s="205">
        <f t="shared" ref="B130:H130" si="131">SUM(B140,B150,B160)</f>
        <v>0</v>
      </c>
      <c r="C130" s="205">
        <f t="shared" si="131"/>
        <v>0</v>
      </c>
      <c r="D130" s="205" t="s">
        <v>33</v>
      </c>
      <c r="E130" s="205">
        <f t="shared" si="131"/>
        <v>27821</v>
      </c>
      <c r="F130" s="205">
        <f t="shared" si="131"/>
        <v>3938</v>
      </c>
      <c r="G130" s="337">
        <f t="shared" si="131"/>
        <v>0</v>
      </c>
      <c r="H130" s="207">
        <f t="shared" si="131"/>
        <v>47446</v>
      </c>
      <c r="I130" s="15" t="s">
        <v>6</v>
      </c>
    </row>
    <row r="131" spans="1:9">
      <c r="A131" s="53" t="s">
        <v>5</v>
      </c>
      <c r="B131" s="209">
        <f t="shared" ref="B131:H131" si="132">SUM(B141,B151,B161)</f>
        <v>0</v>
      </c>
      <c r="C131" s="209">
        <f t="shared" si="132"/>
        <v>0</v>
      </c>
      <c r="D131" s="209" t="s">
        <v>33</v>
      </c>
      <c r="E131" s="209">
        <f>SUM(E141,E151,E161)</f>
        <v>10771</v>
      </c>
      <c r="F131" s="209">
        <f t="shared" si="132"/>
        <v>1281</v>
      </c>
      <c r="G131" s="337">
        <f t="shared" si="132"/>
        <v>0</v>
      </c>
      <c r="H131" s="207">
        <f t="shared" si="132"/>
        <v>23120</v>
      </c>
      <c r="I131" s="108" t="s">
        <v>10</v>
      </c>
    </row>
    <row r="132" spans="1:9">
      <c r="A132" s="54" t="s">
        <v>7</v>
      </c>
      <c r="B132" s="209">
        <f t="shared" ref="B132:H132" si="133">SUM(B142,B152,B162)</f>
        <v>0</v>
      </c>
      <c r="C132" s="209">
        <f t="shared" si="133"/>
        <v>0</v>
      </c>
      <c r="D132" s="209" t="s">
        <v>33</v>
      </c>
      <c r="E132" s="209">
        <f>SUM(E142,E152,E162)</f>
        <v>17050</v>
      </c>
      <c r="F132" s="209">
        <f t="shared" si="133"/>
        <v>2657</v>
      </c>
      <c r="G132" s="337">
        <f t="shared" si="133"/>
        <v>0</v>
      </c>
      <c r="H132" s="207">
        <f t="shared" si="133"/>
        <v>24326</v>
      </c>
      <c r="I132" s="108" t="s">
        <v>11</v>
      </c>
    </row>
    <row r="133" spans="1:9">
      <c r="A133" s="34" t="s">
        <v>8</v>
      </c>
      <c r="B133" s="205">
        <f t="shared" ref="B133:H133" si="134">SUM(B143,B153,B163)</f>
        <v>0</v>
      </c>
      <c r="C133" s="205">
        <f t="shared" si="134"/>
        <v>0</v>
      </c>
      <c r="D133" s="205">
        <f t="shared" si="134"/>
        <v>0</v>
      </c>
      <c r="E133" s="205">
        <f t="shared" si="134"/>
        <v>598</v>
      </c>
      <c r="F133" s="205">
        <f t="shared" si="134"/>
        <v>2509</v>
      </c>
      <c r="G133" s="337">
        <f t="shared" si="134"/>
        <v>0</v>
      </c>
      <c r="H133" s="207">
        <f t="shared" si="134"/>
        <v>3107</v>
      </c>
      <c r="I133" s="15" t="s">
        <v>9</v>
      </c>
    </row>
    <row r="134" spans="1:9">
      <c r="A134" s="53" t="s">
        <v>5</v>
      </c>
      <c r="B134" s="209">
        <f t="shared" ref="B134:H134" si="135">SUM(B144,B154,B164)</f>
        <v>0</v>
      </c>
      <c r="C134" s="209">
        <f t="shared" si="135"/>
        <v>0</v>
      </c>
      <c r="D134" s="209">
        <f t="shared" si="135"/>
        <v>0</v>
      </c>
      <c r="E134" s="209">
        <f t="shared" si="135"/>
        <v>319</v>
      </c>
      <c r="F134" s="209">
        <f t="shared" si="135"/>
        <v>972</v>
      </c>
      <c r="G134" s="337">
        <f t="shared" si="135"/>
        <v>0</v>
      </c>
      <c r="H134" s="207">
        <f t="shared" si="135"/>
        <v>1291</v>
      </c>
      <c r="I134" s="108" t="s">
        <v>10</v>
      </c>
    </row>
    <row r="135" spans="1:9">
      <c r="A135" s="54" t="s">
        <v>7</v>
      </c>
      <c r="B135" s="209">
        <f t="shared" ref="B135:H135" si="136">SUM(B145,B155,B165)</f>
        <v>0</v>
      </c>
      <c r="C135" s="209">
        <f t="shared" si="136"/>
        <v>0</v>
      </c>
      <c r="D135" s="209">
        <f t="shared" si="136"/>
        <v>0</v>
      </c>
      <c r="E135" s="209">
        <f t="shared" si="136"/>
        <v>279</v>
      </c>
      <c r="F135" s="209">
        <f t="shared" si="136"/>
        <v>1537</v>
      </c>
      <c r="G135" s="337">
        <f t="shared" si="136"/>
        <v>0</v>
      </c>
      <c r="H135" s="207">
        <f t="shared" si="136"/>
        <v>1816</v>
      </c>
      <c r="I135" s="108" t="s">
        <v>11</v>
      </c>
    </row>
    <row r="136" spans="1:9">
      <c r="A136" s="210" t="s">
        <v>29</v>
      </c>
      <c r="B136" s="144"/>
      <c r="C136" s="144"/>
      <c r="D136" s="144"/>
      <c r="E136" s="144"/>
      <c r="F136" s="144"/>
      <c r="G136" s="144"/>
      <c r="H136" s="145"/>
      <c r="I136" s="211" t="s">
        <v>96</v>
      </c>
    </row>
    <row r="137" spans="1:9">
      <c r="A137" s="47" t="s">
        <v>38</v>
      </c>
      <c r="B137" s="205">
        <f t="shared" ref="B137:G137" si="137">SUM(B138:B139)</f>
        <v>0</v>
      </c>
      <c r="C137" s="205">
        <f t="shared" si="137"/>
        <v>0</v>
      </c>
      <c r="D137" s="205">
        <f t="shared" si="137"/>
        <v>196161</v>
      </c>
      <c r="E137" s="205">
        <f t="shared" si="137"/>
        <v>11015</v>
      </c>
      <c r="F137" s="205">
        <f t="shared" si="137"/>
        <v>4237</v>
      </c>
      <c r="G137" s="205">
        <f t="shared" si="137"/>
        <v>0</v>
      </c>
      <c r="H137" s="207">
        <f>SUM(B137:G137)</f>
        <v>211413</v>
      </c>
      <c r="I137" s="15" t="s">
        <v>0</v>
      </c>
    </row>
    <row r="138" spans="1:9">
      <c r="A138" s="53" t="s">
        <v>5</v>
      </c>
      <c r="B138" s="205">
        <f t="shared" ref="B138:F138" si="138">SUM(B141,B144)</f>
        <v>0</v>
      </c>
      <c r="C138" s="205">
        <f t="shared" si="138"/>
        <v>0</v>
      </c>
      <c r="D138" s="205">
        <v>81944</v>
      </c>
      <c r="E138" s="205">
        <f>SUM(E141,E144)</f>
        <v>4573</v>
      </c>
      <c r="F138" s="205">
        <f t="shared" si="138"/>
        <v>1110</v>
      </c>
      <c r="G138" s="205">
        <f>SUM(G141,G144)</f>
        <v>0</v>
      </c>
      <c r="H138" s="207">
        <f t="shared" ref="H138:H139" si="139">SUM(B138:G138)</f>
        <v>87627</v>
      </c>
      <c r="I138" s="108" t="s">
        <v>10</v>
      </c>
    </row>
    <row r="139" spans="1:9">
      <c r="A139" s="54" t="s">
        <v>7</v>
      </c>
      <c r="B139" s="205">
        <f t="shared" ref="B139:F139" si="140">SUM(B142,B145)</f>
        <v>0</v>
      </c>
      <c r="C139" s="205">
        <f t="shared" si="140"/>
        <v>0</v>
      </c>
      <c r="D139" s="205">
        <v>114217</v>
      </c>
      <c r="E139" s="205">
        <f>SUM(E142,E145)</f>
        <v>6442</v>
      </c>
      <c r="F139" s="205">
        <f t="shared" si="140"/>
        <v>3127</v>
      </c>
      <c r="G139" s="205">
        <f>SUM(G142,G145)</f>
        <v>0</v>
      </c>
      <c r="H139" s="207">
        <f t="shared" si="139"/>
        <v>123786</v>
      </c>
      <c r="I139" s="108" t="s">
        <v>11</v>
      </c>
    </row>
    <row r="140" spans="1:9">
      <c r="A140" s="34" t="s">
        <v>4</v>
      </c>
      <c r="B140" s="205">
        <f t="shared" ref="B140" si="141">SUM(B141:B142)</f>
        <v>0</v>
      </c>
      <c r="C140" s="205">
        <f t="shared" ref="C140" si="142">SUM(C141:C142)</f>
        <v>0</v>
      </c>
      <c r="D140" s="205" t="s">
        <v>33</v>
      </c>
      <c r="E140" s="205">
        <f>SUM(E141:E142)</f>
        <v>10941</v>
      </c>
      <c r="F140" s="205">
        <f>SUM(F141:F142)</f>
        <v>2734</v>
      </c>
      <c r="G140" s="205">
        <f>SUM(G141:G142)</f>
        <v>0</v>
      </c>
      <c r="H140" s="207">
        <f>SUM(B140:G140)</f>
        <v>13675</v>
      </c>
      <c r="I140" s="15" t="s">
        <v>6</v>
      </c>
    </row>
    <row r="141" spans="1:9">
      <c r="A141" s="53" t="s">
        <v>5</v>
      </c>
      <c r="B141" s="209"/>
      <c r="C141" s="209"/>
      <c r="D141" s="209" t="s">
        <v>33</v>
      </c>
      <c r="E141" s="209">
        <v>4540</v>
      </c>
      <c r="F141" s="209">
        <v>618</v>
      </c>
      <c r="G141" s="209"/>
      <c r="H141" s="207">
        <f t="shared" ref="H141:H142" si="143">SUM(B141:G141)</f>
        <v>5158</v>
      </c>
      <c r="I141" s="108" t="s">
        <v>10</v>
      </c>
    </row>
    <row r="142" spans="1:9">
      <c r="A142" s="54" t="s">
        <v>7</v>
      </c>
      <c r="B142" s="209"/>
      <c r="C142" s="209"/>
      <c r="D142" s="209" t="s">
        <v>33</v>
      </c>
      <c r="E142" s="209">
        <v>6401</v>
      </c>
      <c r="F142" s="209">
        <v>2116</v>
      </c>
      <c r="G142" s="209"/>
      <c r="H142" s="207">
        <f t="shared" si="143"/>
        <v>8517</v>
      </c>
      <c r="I142" s="108" t="s">
        <v>11</v>
      </c>
    </row>
    <row r="143" spans="1:9">
      <c r="A143" s="34" t="s">
        <v>8</v>
      </c>
      <c r="B143" s="205">
        <f t="shared" ref="B143" si="144">SUM(B144:B145)</f>
        <v>0</v>
      </c>
      <c r="C143" s="205">
        <f t="shared" ref="C143" si="145">SUM(C144:C145)</f>
        <v>0</v>
      </c>
      <c r="D143" s="205" t="s">
        <v>33</v>
      </c>
      <c r="E143" s="205">
        <f t="shared" ref="E143" si="146">SUM(E144:E145)</f>
        <v>74</v>
      </c>
      <c r="F143" s="205">
        <f t="shared" ref="F143" si="147">SUM(F144:F145)</f>
        <v>1503</v>
      </c>
      <c r="G143" s="205">
        <f t="shared" ref="G143" si="148">SUM(G144:G145)</f>
        <v>0</v>
      </c>
      <c r="H143" s="207">
        <f t="shared" ref="H143" si="149">SUM(H144:H145)</f>
        <v>1577</v>
      </c>
      <c r="I143" s="15" t="s">
        <v>9</v>
      </c>
    </row>
    <row r="144" spans="1:9">
      <c r="A144" s="53" t="s">
        <v>5</v>
      </c>
      <c r="B144" s="209"/>
      <c r="C144" s="209"/>
      <c r="D144" s="209" t="s">
        <v>33</v>
      </c>
      <c r="E144" s="209">
        <v>33</v>
      </c>
      <c r="F144" s="209">
        <v>492</v>
      </c>
      <c r="G144" s="209"/>
      <c r="H144" s="207">
        <f>SUM(B144:G144)</f>
        <v>525</v>
      </c>
      <c r="I144" s="108" t="s">
        <v>10</v>
      </c>
    </row>
    <row r="145" spans="1:9">
      <c r="A145" s="54" t="s">
        <v>7</v>
      </c>
      <c r="B145" s="209"/>
      <c r="C145" s="209"/>
      <c r="D145" s="209" t="s">
        <v>33</v>
      </c>
      <c r="E145" s="209">
        <v>41</v>
      </c>
      <c r="F145" s="209">
        <v>1011</v>
      </c>
      <c r="G145" s="209"/>
      <c r="H145" s="207">
        <f>SUM(B145:G145)</f>
        <v>1052</v>
      </c>
      <c r="I145" s="108" t="s">
        <v>11</v>
      </c>
    </row>
    <row r="146" spans="1:9">
      <c r="A146" s="210" t="s">
        <v>30</v>
      </c>
      <c r="B146" s="144"/>
      <c r="C146" s="144"/>
      <c r="D146" s="144"/>
      <c r="E146" s="144"/>
      <c r="F146" s="144"/>
      <c r="G146" s="144"/>
      <c r="H146" s="145"/>
      <c r="I146" s="211" t="s">
        <v>161</v>
      </c>
    </row>
    <row r="147" spans="1:9">
      <c r="A147" s="47" t="s">
        <v>38</v>
      </c>
      <c r="B147" s="207">
        <f t="shared" ref="B147:G147" si="150">SUM(B150,B153)</f>
        <v>0</v>
      </c>
      <c r="C147" s="205">
        <f t="shared" si="150"/>
        <v>0</v>
      </c>
      <c r="D147" s="205">
        <f>SUM(D148:D149)</f>
        <v>8790</v>
      </c>
      <c r="E147" s="205">
        <f t="shared" si="150"/>
        <v>13889</v>
      </c>
      <c r="F147" s="205">
        <f t="shared" si="150"/>
        <v>1803</v>
      </c>
      <c r="G147" s="205">
        <f t="shared" si="150"/>
        <v>0</v>
      </c>
      <c r="H147" s="207">
        <f t="shared" ref="H147:H149" si="151">SUM(B147:G147)</f>
        <v>24482</v>
      </c>
      <c r="I147" s="15" t="s">
        <v>0</v>
      </c>
    </row>
    <row r="148" spans="1:9">
      <c r="A148" s="53" t="s">
        <v>5</v>
      </c>
      <c r="B148" s="207">
        <f t="shared" ref="B148:G148" si="152">SUM(B151,B154)</f>
        <v>0</v>
      </c>
      <c r="C148" s="205">
        <f t="shared" si="152"/>
        <v>0</v>
      </c>
      <c r="D148" s="205">
        <v>3918</v>
      </c>
      <c r="E148" s="205">
        <f t="shared" si="152"/>
        <v>4712</v>
      </c>
      <c r="F148" s="205">
        <f t="shared" si="152"/>
        <v>862</v>
      </c>
      <c r="G148" s="205">
        <f t="shared" si="152"/>
        <v>0</v>
      </c>
      <c r="H148" s="207">
        <f t="shared" si="151"/>
        <v>9492</v>
      </c>
      <c r="I148" s="108" t="s">
        <v>10</v>
      </c>
    </row>
    <row r="149" spans="1:9">
      <c r="A149" s="54" t="s">
        <v>7</v>
      </c>
      <c r="B149" s="207">
        <f t="shared" ref="B149:G149" si="153">SUM(B152,B155)</f>
        <v>0</v>
      </c>
      <c r="C149" s="205">
        <f t="shared" si="153"/>
        <v>0</v>
      </c>
      <c r="D149" s="205">
        <v>4872</v>
      </c>
      <c r="E149" s="205">
        <f t="shared" si="153"/>
        <v>9177</v>
      </c>
      <c r="F149" s="205">
        <f t="shared" si="153"/>
        <v>941</v>
      </c>
      <c r="G149" s="205">
        <f t="shared" si="153"/>
        <v>0</v>
      </c>
      <c r="H149" s="207">
        <f t="shared" si="151"/>
        <v>14990</v>
      </c>
      <c r="I149" s="108" t="s">
        <v>11</v>
      </c>
    </row>
    <row r="150" spans="1:9">
      <c r="A150" s="34" t="s">
        <v>4</v>
      </c>
      <c r="B150" s="207">
        <f t="shared" ref="B150" si="154">SUM(B151:B152)</f>
        <v>0</v>
      </c>
      <c r="C150" s="205">
        <f t="shared" ref="C150" si="155">SUM(C151:C152)</f>
        <v>0</v>
      </c>
      <c r="D150" s="205" t="s">
        <v>33</v>
      </c>
      <c r="E150" s="205">
        <f t="shared" ref="E150" si="156">SUM(E151:E152)</f>
        <v>13365</v>
      </c>
      <c r="F150" s="209">
        <f t="shared" ref="F150" si="157">SUM(F151:F152)</f>
        <v>797</v>
      </c>
      <c r="G150" s="205">
        <f>SUM(G151:G152)</f>
        <v>0</v>
      </c>
      <c r="H150" s="207">
        <f>SUM(B150:G150)</f>
        <v>14162</v>
      </c>
      <c r="I150" s="15" t="s">
        <v>6</v>
      </c>
    </row>
    <row r="151" spans="1:9">
      <c r="A151" s="53" t="s">
        <v>5</v>
      </c>
      <c r="B151" s="212"/>
      <c r="C151" s="209"/>
      <c r="D151" s="209" t="s">
        <v>33</v>
      </c>
      <c r="E151" s="209">
        <v>4426</v>
      </c>
      <c r="F151" s="209">
        <v>382</v>
      </c>
      <c r="G151" s="209"/>
      <c r="H151" s="207">
        <f t="shared" ref="H151:H152" si="158">SUM(B151:G151)</f>
        <v>4808</v>
      </c>
      <c r="I151" s="108" t="s">
        <v>10</v>
      </c>
    </row>
    <row r="152" spans="1:9">
      <c r="A152" s="54" t="s">
        <v>7</v>
      </c>
      <c r="B152" s="212"/>
      <c r="C152" s="209"/>
      <c r="D152" s="209" t="s">
        <v>33</v>
      </c>
      <c r="E152" s="209">
        <v>8939</v>
      </c>
      <c r="F152" s="209">
        <v>415</v>
      </c>
      <c r="G152" s="209"/>
      <c r="H152" s="207">
        <f t="shared" si="158"/>
        <v>9354</v>
      </c>
      <c r="I152" s="108" t="s">
        <v>11</v>
      </c>
    </row>
    <row r="153" spans="1:9">
      <c r="A153" s="34" t="s">
        <v>8</v>
      </c>
      <c r="B153" s="207">
        <f t="shared" ref="B153" si="159">SUM(B154:B155)</f>
        <v>0</v>
      </c>
      <c r="C153" s="205">
        <f t="shared" ref="C153" si="160">SUM(C154:C155)</f>
        <v>0</v>
      </c>
      <c r="D153" s="205" t="s">
        <v>33</v>
      </c>
      <c r="E153" s="205">
        <f>SUM(E154:E155)</f>
        <v>524</v>
      </c>
      <c r="F153" s="205">
        <f>SUM(F154:F155)</f>
        <v>1006</v>
      </c>
      <c r="G153" s="205">
        <f>SUM(G154:G155)</f>
        <v>0</v>
      </c>
      <c r="H153" s="207">
        <f>SUM(B153:G153)</f>
        <v>1530</v>
      </c>
      <c r="I153" s="15" t="s">
        <v>9</v>
      </c>
    </row>
    <row r="154" spans="1:9">
      <c r="A154" s="53" t="s">
        <v>5</v>
      </c>
      <c r="B154" s="212"/>
      <c r="C154" s="209"/>
      <c r="D154" s="209" t="s">
        <v>33</v>
      </c>
      <c r="E154" s="209">
        <v>286</v>
      </c>
      <c r="F154" s="209">
        <v>480</v>
      </c>
      <c r="G154" s="209"/>
      <c r="H154" s="207">
        <f>SUM(B154:G154)</f>
        <v>766</v>
      </c>
      <c r="I154" s="108" t="s">
        <v>10</v>
      </c>
    </row>
    <row r="155" spans="1:9">
      <c r="A155" s="54" t="s">
        <v>7</v>
      </c>
      <c r="B155" s="212"/>
      <c r="C155" s="209"/>
      <c r="D155" s="209" t="s">
        <v>33</v>
      </c>
      <c r="E155" s="209">
        <v>238</v>
      </c>
      <c r="F155" s="209">
        <v>526</v>
      </c>
      <c r="G155" s="209"/>
      <c r="H155" s="207">
        <f>SUM(B155:G155)</f>
        <v>764</v>
      </c>
      <c r="I155" s="108" t="s">
        <v>11</v>
      </c>
    </row>
    <row r="156" spans="1:9">
      <c r="A156" s="210" t="s">
        <v>26</v>
      </c>
      <c r="B156" s="144"/>
      <c r="C156" s="144"/>
      <c r="D156" s="144"/>
      <c r="E156" s="144"/>
      <c r="F156" s="144"/>
      <c r="G156" s="144"/>
      <c r="H156" s="145"/>
      <c r="I156" s="211" t="s">
        <v>163</v>
      </c>
    </row>
    <row r="157" spans="1:9">
      <c r="A157" s="47" t="s">
        <v>38</v>
      </c>
      <c r="B157" s="205">
        <f t="shared" ref="B157:D157" si="161">SUM(B160,B163)</f>
        <v>0</v>
      </c>
      <c r="C157" s="205">
        <f t="shared" si="161"/>
        <v>0</v>
      </c>
      <c r="D157" s="205">
        <f t="shared" si="161"/>
        <v>15687</v>
      </c>
      <c r="E157" s="205">
        <f>SUM(E160,E163)</f>
        <v>3515</v>
      </c>
      <c r="F157" s="205">
        <f t="shared" ref="F157:G157" si="162">SUM(F160,F163)</f>
        <v>407</v>
      </c>
      <c r="G157" s="205">
        <f t="shared" si="162"/>
        <v>0</v>
      </c>
      <c r="H157" s="207">
        <f t="shared" ref="H157:H165" si="163">SUM(B157:G157)</f>
        <v>19609</v>
      </c>
      <c r="I157" s="15" t="s">
        <v>0</v>
      </c>
    </row>
    <row r="158" spans="1:9">
      <c r="A158" s="53" t="s">
        <v>5</v>
      </c>
      <c r="B158" s="205">
        <f t="shared" ref="B158:D158" si="164">SUM(B161,B164)</f>
        <v>0</v>
      </c>
      <c r="C158" s="205">
        <f t="shared" si="164"/>
        <v>0</v>
      </c>
      <c r="D158" s="205">
        <f t="shared" si="164"/>
        <v>11068</v>
      </c>
      <c r="E158" s="205">
        <f>SUM(E161,E164)</f>
        <v>1805</v>
      </c>
      <c r="F158" s="205">
        <f t="shared" ref="F158:G158" si="165">SUM(F161,F164)</f>
        <v>281</v>
      </c>
      <c r="G158" s="206">
        <f t="shared" si="165"/>
        <v>0</v>
      </c>
      <c r="H158" s="207">
        <f t="shared" si="163"/>
        <v>13154</v>
      </c>
      <c r="I158" s="108" t="s">
        <v>10</v>
      </c>
    </row>
    <row r="159" spans="1:9">
      <c r="A159" s="54" t="s">
        <v>7</v>
      </c>
      <c r="B159" s="205">
        <f t="shared" ref="B159:D159" si="166">SUM(B162,B165)</f>
        <v>0</v>
      </c>
      <c r="C159" s="205">
        <f t="shared" si="166"/>
        <v>0</v>
      </c>
      <c r="D159" s="205">
        <f t="shared" si="166"/>
        <v>4619</v>
      </c>
      <c r="E159" s="205">
        <f>SUM(E162,E165)</f>
        <v>1710</v>
      </c>
      <c r="F159" s="205">
        <f t="shared" ref="F159:G159" si="167">SUM(F162,F165)</f>
        <v>126</v>
      </c>
      <c r="G159" s="206">
        <f t="shared" si="167"/>
        <v>0</v>
      </c>
      <c r="H159" s="207">
        <f t="shared" si="163"/>
        <v>6455</v>
      </c>
      <c r="I159" s="108" t="s">
        <v>11</v>
      </c>
    </row>
    <row r="160" spans="1:9">
      <c r="A160" s="34" t="s">
        <v>4</v>
      </c>
      <c r="B160" s="205">
        <f t="shared" ref="B160" si="168">SUM(B161:B162)</f>
        <v>0</v>
      </c>
      <c r="C160" s="205">
        <f t="shared" ref="C160" si="169">SUM(C161:C162)</f>
        <v>0</v>
      </c>
      <c r="D160" s="205">
        <f t="shared" ref="D160" si="170">SUM(D161:D162)</f>
        <v>15687</v>
      </c>
      <c r="E160" s="205">
        <f>SUM(E161:E162)</f>
        <v>3515</v>
      </c>
      <c r="F160" s="205">
        <f t="shared" ref="F160" si="171">SUM(F161:F162)</f>
        <v>407</v>
      </c>
      <c r="G160" s="205">
        <f t="shared" ref="G160" si="172">SUM(G161:G162)</f>
        <v>0</v>
      </c>
      <c r="H160" s="207">
        <f t="shared" si="163"/>
        <v>19609</v>
      </c>
      <c r="I160" s="15" t="s">
        <v>6</v>
      </c>
    </row>
    <row r="161" spans="1:9">
      <c r="A161" s="53" t="s">
        <v>5</v>
      </c>
      <c r="B161" s="209"/>
      <c r="C161" s="209"/>
      <c r="D161" s="209">
        <v>11068</v>
      </c>
      <c r="E161" s="209">
        <v>1805</v>
      </c>
      <c r="F161" s="209">
        <v>281</v>
      </c>
      <c r="G161" s="209"/>
      <c r="H161" s="207">
        <f t="shared" si="163"/>
        <v>13154</v>
      </c>
      <c r="I161" s="108" t="s">
        <v>10</v>
      </c>
    </row>
    <row r="162" spans="1:9">
      <c r="A162" s="54" t="s">
        <v>7</v>
      </c>
      <c r="B162" s="209"/>
      <c r="C162" s="209"/>
      <c r="D162" s="209">
        <v>4619</v>
      </c>
      <c r="E162" s="209">
        <v>1710</v>
      </c>
      <c r="F162" s="209">
        <v>126</v>
      </c>
      <c r="G162" s="209"/>
      <c r="H162" s="207">
        <f t="shared" si="163"/>
        <v>6455</v>
      </c>
      <c r="I162" s="108" t="s">
        <v>11</v>
      </c>
    </row>
    <row r="163" spans="1:9">
      <c r="A163" s="34" t="s">
        <v>8</v>
      </c>
      <c r="B163" s="205">
        <f t="shared" ref="B163" si="173">SUM(B164:B165)</f>
        <v>0</v>
      </c>
      <c r="C163" s="205">
        <f t="shared" ref="C163" si="174">SUM(C164:C165)</f>
        <v>0</v>
      </c>
      <c r="D163" s="207">
        <f t="shared" ref="D163" si="175">SUM(D164:D165)</f>
        <v>0</v>
      </c>
      <c r="E163" s="207">
        <f t="shared" ref="E163" si="176">SUM(E164:E165)</f>
        <v>0</v>
      </c>
      <c r="F163" s="207">
        <f t="shared" ref="F163" si="177">SUM(F164:F165)</f>
        <v>0</v>
      </c>
      <c r="G163" s="207">
        <f>SUM(G164:G165)</f>
        <v>0</v>
      </c>
      <c r="H163" s="207">
        <f t="shared" si="163"/>
        <v>0</v>
      </c>
      <c r="I163" s="15" t="s">
        <v>9</v>
      </c>
    </row>
    <row r="164" spans="1:9">
      <c r="A164" s="53" t="s">
        <v>5</v>
      </c>
      <c r="B164" s="209"/>
      <c r="C164" s="209"/>
      <c r="D164" s="212">
        <v>0</v>
      </c>
      <c r="E164" s="212">
        <v>0</v>
      </c>
      <c r="F164" s="212">
        <v>0</v>
      </c>
      <c r="G164" s="212"/>
      <c r="H164" s="207">
        <f t="shared" si="163"/>
        <v>0</v>
      </c>
      <c r="I164" s="108" t="s">
        <v>10</v>
      </c>
    </row>
    <row r="165" spans="1:9">
      <c r="A165" s="54" t="s">
        <v>7</v>
      </c>
      <c r="B165" s="209"/>
      <c r="C165" s="209"/>
      <c r="D165" s="212">
        <v>0</v>
      </c>
      <c r="E165" s="212">
        <v>0</v>
      </c>
      <c r="F165" s="212">
        <v>0</v>
      </c>
      <c r="G165" s="212"/>
      <c r="H165" s="207">
        <f t="shared" si="163"/>
        <v>0</v>
      </c>
      <c r="I165" s="108" t="s">
        <v>11</v>
      </c>
    </row>
    <row r="166" spans="1:9" ht="15.75">
      <c r="A166" s="156" t="s">
        <v>380</v>
      </c>
      <c r="B166" s="157"/>
      <c r="C166" s="158"/>
      <c r="D166" s="158"/>
      <c r="E166" s="158"/>
      <c r="F166" s="157"/>
      <c r="G166" s="157"/>
      <c r="H166" s="157"/>
      <c r="I166" s="159" t="s">
        <v>381</v>
      </c>
    </row>
    <row r="167" spans="1:9">
      <c r="A167" s="257" t="s">
        <v>38</v>
      </c>
      <c r="B167" s="258">
        <f>SUM(B177,B187,B197)</f>
        <v>0</v>
      </c>
      <c r="C167" s="258">
        <f t="shared" ref="C167:H167" si="178">SUM(C177,C187,C197)</f>
        <v>0</v>
      </c>
      <c r="D167" s="258">
        <f t="shared" si="178"/>
        <v>0</v>
      </c>
      <c r="E167" s="258">
        <f t="shared" si="178"/>
        <v>0</v>
      </c>
      <c r="F167" s="258">
        <f t="shared" si="178"/>
        <v>0</v>
      </c>
      <c r="G167" s="258">
        <f t="shared" si="178"/>
        <v>0</v>
      </c>
      <c r="H167" s="148">
        <f t="shared" si="178"/>
        <v>0</v>
      </c>
      <c r="I167" s="224" t="s">
        <v>0</v>
      </c>
    </row>
    <row r="168" spans="1:9">
      <c r="A168" s="53" t="s">
        <v>5</v>
      </c>
      <c r="B168" s="205">
        <f>SUM(B178,B188,B198)</f>
        <v>0</v>
      </c>
      <c r="C168" s="205">
        <f t="shared" ref="C168:H168" si="179">SUM(C178,C188,C198)</f>
        <v>0</v>
      </c>
      <c r="D168" s="205">
        <f t="shared" si="179"/>
        <v>0</v>
      </c>
      <c r="E168" s="205">
        <f t="shared" si="179"/>
        <v>0</v>
      </c>
      <c r="F168" s="205">
        <f t="shared" si="179"/>
        <v>0</v>
      </c>
      <c r="G168" s="337">
        <f t="shared" si="179"/>
        <v>0</v>
      </c>
      <c r="H168" s="207">
        <f t="shared" si="179"/>
        <v>0</v>
      </c>
      <c r="I168" s="108" t="s">
        <v>10</v>
      </c>
    </row>
    <row r="169" spans="1:9">
      <c r="A169" s="54" t="s">
        <v>7</v>
      </c>
      <c r="B169" s="205">
        <f t="shared" ref="B169:H169" si="180">SUM(B179,B189,B199)</f>
        <v>0</v>
      </c>
      <c r="C169" s="205">
        <f t="shared" si="180"/>
        <v>0</v>
      </c>
      <c r="D169" s="205">
        <f t="shared" si="180"/>
        <v>0</v>
      </c>
      <c r="E169" s="205">
        <f t="shared" si="180"/>
        <v>0</v>
      </c>
      <c r="F169" s="205">
        <f t="shared" si="180"/>
        <v>0</v>
      </c>
      <c r="G169" s="337">
        <f t="shared" si="180"/>
        <v>0</v>
      </c>
      <c r="H169" s="207">
        <f t="shared" si="180"/>
        <v>0</v>
      </c>
      <c r="I169" s="108" t="s">
        <v>11</v>
      </c>
    </row>
    <row r="170" spans="1:9">
      <c r="A170" s="34" t="s">
        <v>4</v>
      </c>
      <c r="B170" s="205">
        <f t="shared" ref="B170:H170" si="181">SUM(B180,B190,B200)</f>
        <v>0</v>
      </c>
      <c r="C170" s="205">
        <f t="shared" si="181"/>
        <v>0</v>
      </c>
      <c r="D170" s="205">
        <f t="shared" si="181"/>
        <v>0</v>
      </c>
      <c r="E170" s="205">
        <f t="shared" si="181"/>
        <v>0</v>
      </c>
      <c r="F170" s="205">
        <f t="shared" si="181"/>
        <v>0</v>
      </c>
      <c r="G170" s="337">
        <f t="shared" si="181"/>
        <v>0</v>
      </c>
      <c r="H170" s="207">
        <f t="shared" si="181"/>
        <v>0</v>
      </c>
      <c r="I170" s="15" t="s">
        <v>6</v>
      </c>
    </row>
    <row r="171" spans="1:9">
      <c r="A171" s="53" t="s">
        <v>5</v>
      </c>
      <c r="B171" s="209">
        <f t="shared" ref="B171:H171" si="182">SUM(B181,B191,B201)</f>
        <v>0</v>
      </c>
      <c r="C171" s="209">
        <f t="shared" si="182"/>
        <v>0</v>
      </c>
      <c r="D171" s="209">
        <f t="shared" si="182"/>
        <v>0</v>
      </c>
      <c r="E171" s="209">
        <f t="shared" si="182"/>
        <v>0</v>
      </c>
      <c r="F171" s="209">
        <f t="shared" si="182"/>
        <v>0</v>
      </c>
      <c r="G171" s="337">
        <f t="shared" si="182"/>
        <v>0</v>
      </c>
      <c r="H171" s="207">
        <f t="shared" si="182"/>
        <v>0</v>
      </c>
      <c r="I171" s="108" t="s">
        <v>10</v>
      </c>
    </row>
    <row r="172" spans="1:9">
      <c r="A172" s="54" t="s">
        <v>7</v>
      </c>
      <c r="B172" s="209">
        <f t="shared" ref="B172:H172" si="183">SUM(B182,B192,B202)</f>
        <v>0</v>
      </c>
      <c r="C172" s="209">
        <f t="shared" si="183"/>
        <v>0</v>
      </c>
      <c r="D172" s="209">
        <f t="shared" si="183"/>
        <v>0</v>
      </c>
      <c r="E172" s="209">
        <f t="shared" si="183"/>
        <v>0</v>
      </c>
      <c r="F172" s="209">
        <f t="shared" si="183"/>
        <v>0</v>
      </c>
      <c r="G172" s="337">
        <f t="shared" si="183"/>
        <v>0</v>
      </c>
      <c r="H172" s="207">
        <f t="shared" si="183"/>
        <v>0</v>
      </c>
      <c r="I172" s="108" t="s">
        <v>11</v>
      </c>
    </row>
    <row r="173" spans="1:9">
      <c r="A173" s="34" t="s">
        <v>8</v>
      </c>
      <c r="B173" s="205">
        <f t="shared" ref="B173:H173" si="184">SUM(B183,B193,B203)</f>
        <v>0</v>
      </c>
      <c r="C173" s="205">
        <f t="shared" si="184"/>
        <v>0</v>
      </c>
      <c r="D173" s="205">
        <f t="shared" si="184"/>
        <v>0</v>
      </c>
      <c r="E173" s="205">
        <f t="shared" si="184"/>
        <v>0</v>
      </c>
      <c r="F173" s="205">
        <f t="shared" si="184"/>
        <v>0</v>
      </c>
      <c r="G173" s="337">
        <f t="shared" si="184"/>
        <v>0</v>
      </c>
      <c r="H173" s="207">
        <f t="shared" si="184"/>
        <v>0</v>
      </c>
      <c r="I173" s="15" t="s">
        <v>9</v>
      </c>
    </row>
    <row r="174" spans="1:9">
      <c r="A174" s="53" t="s">
        <v>5</v>
      </c>
      <c r="B174" s="209">
        <f t="shared" ref="B174:H174" si="185">SUM(B184,B194,B204)</f>
        <v>0</v>
      </c>
      <c r="C174" s="209">
        <f t="shared" si="185"/>
        <v>0</v>
      </c>
      <c r="D174" s="209">
        <f t="shared" si="185"/>
        <v>0</v>
      </c>
      <c r="E174" s="209">
        <f t="shared" si="185"/>
        <v>0</v>
      </c>
      <c r="F174" s="209">
        <f t="shared" si="185"/>
        <v>0</v>
      </c>
      <c r="G174" s="337">
        <f t="shared" si="185"/>
        <v>0</v>
      </c>
      <c r="H174" s="207">
        <f t="shared" si="185"/>
        <v>0</v>
      </c>
      <c r="I174" s="108" t="s">
        <v>10</v>
      </c>
    </row>
    <row r="175" spans="1:9">
      <c r="A175" s="54" t="s">
        <v>7</v>
      </c>
      <c r="B175" s="209">
        <f t="shared" ref="B175:H175" si="186">SUM(B185,B195,B205)</f>
        <v>0</v>
      </c>
      <c r="C175" s="209">
        <f t="shared" si="186"/>
        <v>0</v>
      </c>
      <c r="D175" s="209">
        <f t="shared" si="186"/>
        <v>0</v>
      </c>
      <c r="E175" s="209">
        <f t="shared" si="186"/>
        <v>0</v>
      </c>
      <c r="F175" s="209">
        <f t="shared" si="186"/>
        <v>0</v>
      </c>
      <c r="G175" s="337">
        <f t="shared" si="186"/>
        <v>0</v>
      </c>
      <c r="H175" s="207">
        <f t="shared" si="186"/>
        <v>0</v>
      </c>
      <c r="I175" s="108" t="s">
        <v>11</v>
      </c>
    </row>
    <row r="176" spans="1:9">
      <c r="A176" s="210" t="s">
        <v>29</v>
      </c>
      <c r="B176" s="144"/>
      <c r="C176" s="144"/>
      <c r="D176" s="144"/>
      <c r="E176" s="144"/>
      <c r="F176" s="144"/>
      <c r="G176" s="144"/>
      <c r="H176" s="145"/>
      <c r="I176" s="211" t="s">
        <v>96</v>
      </c>
    </row>
    <row r="177" spans="1:9">
      <c r="A177" s="47" t="s">
        <v>38</v>
      </c>
      <c r="B177" s="205">
        <f t="shared" ref="B177:G177" si="187">SUM(B178:B179)</f>
        <v>0</v>
      </c>
      <c r="C177" s="205">
        <f t="shared" si="187"/>
        <v>0</v>
      </c>
      <c r="D177" s="205">
        <f t="shared" si="187"/>
        <v>0</v>
      </c>
      <c r="E177" s="205">
        <f t="shared" si="187"/>
        <v>0</v>
      </c>
      <c r="F177" s="205">
        <f t="shared" si="187"/>
        <v>0</v>
      </c>
      <c r="G177" s="205">
        <f t="shared" si="187"/>
        <v>0</v>
      </c>
      <c r="H177" s="207">
        <f>SUM(B177:G177)</f>
        <v>0</v>
      </c>
      <c r="I177" s="15" t="s">
        <v>0</v>
      </c>
    </row>
    <row r="178" spans="1:9">
      <c r="A178" s="53" t="s">
        <v>5</v>
      </c>
      <c r="B178" s="205">
        <f t="shared" ref="B178:F178" si="188">SUM(B181,B184)</f>
        <v>0</v>
      </c>
      <c r="C178" s="205">
        <f t="shared" si="188"/>
        <v>0</v>
      </c>
      <c r="D178" s="205">
        <f t="shared" si="188"/>
        <v>0</v>
      </c>
      <c r="E178" s="205">
        <f t="shared" si="188"/>
        <v>0</v>
      </c>
      <c r="F178" s="205">
        <f t="shared" si="188"/>
        <v>0</v>
      </c>
      <c r="G178" s="205">
        <f>SUM(G181,G184)</f>
        <v>0</v>
      </c>
      <c r="H178" s="207">
        <f t="shared" ref="H178:H179" si="189">SUM(B178:G178)</f>
        <v>0</v>
      </c>
      <c r="I178" s="108" t="s">
        <v>10</v>
      </c>
    </row>
    <row r="179" spans="1:9">
      <c r="A179" s="54" t="s">
        <v>7</v>
      </c>
      <c r="B179" s="205">
        <f t="shared" ref="B179:F179" si="190">SUM(B182,B185)</f>
        <v>0</v>
      </c>
      <c r="C179" s="205">
        <f t="shared" si="190"/>
        <v>0</v>
      </c>
      <c r="D179" s="205">
        <f t="shared" si="190"/>
        <v>0</v>
      </c>
      <c r="E179" s="205">
        <f t="shared" si="190"/>
        <v>0</v>
      </c>
      <c r="F179" s="205">
        <f t="shared" si="190"/>
        <v>0</v>
      </c>
      <c r="G179" s="205">
        <f>SUM(G182,G185)</f>
        <v>0</v>
      </c>
      <c r="H179" s="207">
        <f t="shared" si="189"/>
        <v>0</v>
      </c>
      <c r="I179" s="108" t="s">
        <v>11</v>
      </c>
    </row>
    <row r="180" spans="1:9">
      <c r="A180" s="34" t="s">
        <v>4</v>
      </c>
      <c r="B180" s="205">
        <f t="shared" ref="B180" si="191">SUM(B181:B182)</f>
        <v>0</v>
      </c>
      <c r="C180" s="205">
        <f t="shared" ref="C180" si="192">SUM(C181:C182)</f>
        <v>0</v>
      </c>
      <c r="D180" s="205">
        <f t="shared" ref="D180" si="193">SUM(D181:D182)</f>
        <v>0</v>
      </c>
      <c r="E180" s="205">
        <f>SUM(E181:E182)</f>
        <v>0</v>
      </c>
      <c r="F180" s="205">
        <f>SUM(F181:F182)</f>
        <v>0</v>
      </c>
      <c r="G180" s="205">
        <f>SUM(G181:G182)</f>
        <v>0</v>
      </c>
      <c r="H180" s="207">
        <f>SUM(B180:G180)</f>
        <v>0</v>
      </c>
      <c r="I180" s="15" t="s">
        <v>6</v>
      </c>
    </row>
    <row r="181" spans="1:9">
      <c r="A181" s="53" t="s">
        <v>5</v>
      </c>
      <c r="B181" s="209"/>
      <c r="C181" s="209"/>
      <c r="D181" s="209"/>
      <c r="E181" s="209"/>
      <c r="F181" s="209"/>
      <c r="G181" s="209"/>
      <c r="H181" s="207">
        <f t="shared" ref="H181:H182" si="194">SUM(B181:G181)</f>
        <v>0</v>
      </c>
      <c r="I181" s="108" t="s">
        <v>10</v>
      </c>
    </row>
    <row r="182" spans="1:9">
      <c r="A182" s="54" t="s">
        <v>7</v>
      </c>
      <c r="B182" s="209"/>
      <c r="C182" s="209"/>
      <c r="D182" s="209"/>
      <c r="E182" s="209"/>
      <c r="F182" s="209"/>
      <c r="G182" s="209"/>
      <c r="H182" s="207">
        <f t="shared" si="194"/>
        <v>0</v>
      </c>
      <c r="I182" s="108" t="s">
        <v>11</v>
      </c>
    </row>
    <row r="183" spans="1:9">
      <c r="A183" s="34" t="s">
        <v>8</v>
      </c>
      <c r="B183" s="205">
        <f t="shared" ref="B183" si="195">SUM(B184:B185)</f>
        <v>0</v>
      </c>
      <c r="C183" s="205">
        <f t="shared" ref="C183" si="196">SUM(C184:C185)</f>
        <v>0</v>
      </c>
      <c r="D183" s="205">
        <f t="shared" ref="D183" si="197">SUM(D184:D185)</f>
        <v>0</v>
      </c>
      <c r="E183" s="205">
        <f t="shared" ref="E183" si="198">SUM(E184:E185)</f>
        <v>0</v>
      </c>
      <c r="F183" s="205">
        <f t="shared" ref="F183" si="199">SUM(F184:F185)</f>
        <v>0</v>
      </c>
      <c r="G183" s="205">
        <f t="shared" ref="G183" si="200">SUM(G184:G185)</f>
        <v>0</v>
      </c>
      <c r="H183" s="207">
        <f t="shared" ref="H183" si="201">SUM(H184:H185)</f>
        <v>0</v>
      </c>
      <c r="I183" s="15" t="s">
        <v>9</v>
      </c>
    </row>
    <row r="184" spans="1:9">
      <c r="A184" s="53" t="s">
        <v>5</v>
      </c>
      <c r="B184" s="209"/>
      <c r="C184" s="209"/>
      <c r="D184" s="209"/>
      <c r="E184" s="209"/>
      <c r="F184" s="209"/>
      <c r="G184" s="209"/>
      <c r="H184" s="207">
        <f>SUM(B184:G184)</f>
        <v>0</v>
      </c>
      <c r="I184" s="108" t="s">
        <v>10</v>
      </c>
    </row>
    <row r="185" spans="1:9">
      <c r="A185" s="54" t="s">
        <v>7</v>
      </c>
      <c r="B185" s="209"/>
      <c r="C185" s="209"/>
      <c r="D185" s="209"/>
      <c r="E185" s="209"/>
      <c r="F185" s="209"/>
      <c r="G185" s="209"/>
      <c r="H185" s="207">
        <f>SUM(B185:G185)</f>
        <v>0</v>
      </c>
      <c r="I185" s="108" t="s">
        <v>11</v>
      </c>
    </row>
    <row r="186" spans="1:9">
      <c r="A186" s="210" t="s">
        <v>30</v>
      </c>
      <c r="B186" s="144"/>
      <c r="C186" s="144"/>
      <c r="D186" s="144"/>
      <c r="E186" s="144"/>
      <c r="F186" s="144"/>
      <c r="G186" s="144"/>
      <c r="H186" s="145"/>
      <c r="I186" s="211" t="s">
        <v>161</v>
      </c>
    </row>
    <row r="187" spans="1:9">
      <c r="A187" s="47" t="s">
        <v>38</v>
      </c>
      <c r="B187" s="207">
        <f t="shared" ref="B187:G187" si="202">SUM(B190,B193)</f>
        <v>0</v>
      </c>
      <c r="C187" s="205">
        <f t="shared" si="202"/>
        <v>0</v>
      </c>
      <c r="D187" s="205">
        <f t="shared" si="202"/>
        <v>0</v>
      </c>
      <c r="E187" s="205">
        <f t="shared" si="202"/>
        <v>0</v>
      </c>
      <c r="F187" s="205">
        <f t="shared" si="202"/>
        <v>0</v>
      </c>
      <c r="G187" s="205">
        <f t="shared" si="202"/>
        <v>0</v>
      </c>
      <c r="H187" s="207">
        <f t="shared" ref="H187:H189" si="203">SUM(B187:G187)</f>
        <v>0</v>
      </c>
      <c r="I187" s="15" t="s">
        <v>0</v>
      </c>
    </row>
    <row r="188" spans="1:9">
      <c r="A188" s="53" t="s">
        <v>5</v>
      </c>
      <c r="B188" s="207">
        <f t="shared" ref="B188:G188" si="204">SUM(B191,B194)</f>
        <v>0</v>
      </c>
      <c r="C188" s="205">
        <f t="shared" si="204"/>
        <v>0</v>
      </c>
      <c r="D188" s="205">
        <f t="shared" si="204"/>
        <v>0</v>
      </c>
      <c r="E188" s="205">
        <f t="shared" si="204"/>
        <v>0</v>
      </c>
      <c r="F188" s="205">
        <f t="shared" si="204"/>
        <v>0</v>
      </c>
      <c r="G188" s="205">
        <f t="shared" si="204"/>
        <v>0</v>
      </c>
      <c r="H188" s="207">
        <f t="shared" si="203"/>
        <v>0</v>
      </c>
      <c r="I188" s="108" t="s">
        <v>10</v>
      </c>
    </row>
    <row r="189" spans="1:9">
      <c r="A189" s="54" t="s">
        <v>7</v>
      </c>
      <c r="B189" s="207">
        <f t="shared" ref="B189:G189" si="205">SUM(B192,B195)</f>
        <v>0</v>
      </c>
      <c r="C189" s="205">
        <f t="shared" si="205"/>
        <v>0</v>
      </c>
      <c r="D189" s="205">
        <f t="shared" si="205"/>
        <v>0</v>
      </c>
      <c r="E189" s="205">
        <f t="shared" si="205"/>
        <v>0</v>
      </c>
      <c r="F189" s="205">
        <f t="shared" si="205"/>
        <v>0</v>
      </c>
      <c r="G189" s="205">
        <f t="shared" si="205"/>
        <v>0</v>
      </c>
      <c r="H189" s="207">
        <f t="shared" si="203"/>
        <v>0</v>
      </c>
      <c r="I189" s="108" t="s">
        <v>11</v>
      </c>
    </row>
    <row r="190" spans="1:9">
      <c r="A190" s="34" t="s">
        <v>4</v>
      </c>
      <c r="B190" s="207">
        <f t="shared" ref="B190" si="206">SUM(B191:B192)</f>
        <v>0</v>
      </c>
      <c r="C190" s="205">
        <f t="shared" ref="C190" si="207">SUM(C191:C192)</f>
        <v>0</v>
      </c>
      <c r="D190" s="205">
        <f t="shared" ref="D190" si="208">SUM(D191:D192)</f>
        <v>0</v>
      </c>
      <c r="E190" s="205">
        <f t="shared" ref="E190" si="209">SUM(E191:E192)</f>
        <v>0</v>
      </c>
      <c r="F190" s="209">
        <f t="shared" ref="F190" si="210">SUM(F191:F192)</f>
        <v>0</v>
      </c>
      <c r="G190" s="205">
        <f>SUM(G191:G192)</f>
        <v>0</v>
      </c>
      <c r="H190" s="207">
        <f>SUM(B190:G190)</f>
        <v>0</v>
      </c>
      <c r="I190" s="15" t="s">
        <v>6</v>
      </c>
    </row>
    <row r="191" spans="1:9">
      <c r="A191" s="53" t="s">
        <v>5</v>
      </c>
      <c r="B191" s="212"/>
      <c r="C191" s="209"/>
      <c r="D191" s="209"/>
      <c r="E191" s="209"/>
      <c r="F191" s="209"/>
      <c r="G191" s="209"/>
      <c r="H191" s="207">
        <f t="shared" ref="H191:H192" si="211">SUM(B191:G191)</f>
        <v>0</v>
      </c>
      <c r="I191" s="108" t="s">
        <v>10</v>
      </c>
    </row>
    <row r="192" spans="1:9">
      <c r="A192" s="54" t="s">
        <v>7</v>
      </c>
      <c r="B192" s="212"/>
      <c r="C192" s="209"/>
      <c r="D192" s="209"/>
      <c r="E192" s="209"/>
      <c r="F192" s="209"/>
      <c r="G192" s="209"/>
      <c r="H192" s="207">
        <f t="shared" si="211"/>
        <v>0</v>
      </c>
      <c r="I192" s="108" t="s">
        <v>11</v>
      </c>
    </row>
    <row r="193" spans="1:9">
      <c r="A193" s="34" t="s">
        <v>8</v>
      </c>
      <c r="B193" s="207">
        <f t="shared" ref="B193" si="212">SUM(B194:B195)</f>
        <v>0</v>
      </c>
      <c r="C193" s="205">
        <f t="shared" ref="C193" si="213">SUM(C194:C195)</f>
        <v>0</v>
      </c>
      <c r="D193" s="205">
        <f t="shared" ref="D193" si="214">SUM(D194:D195)</f>
        <v>0</v>
      </c>
      <c r="E193" s="205">
        <f>SUM(E194:E195)</f>
        <v>0</v>
      </c>
      <c r="F193" s="205">
        <f>SUM(F194:F195)</f>
        <v>0</v>
      </c>
      <c r="G193" s="205">
        <f>SUM(G194:G195)</f>
        <v>0</v>
      </c>
      <c r="H193" s="207">
        <f>SUM(B193:G193)</f>
        <v>0</v>
      </c>
      <c r="I193" s="15" t="s">
        <v>9</v>
      </c>
    </row>
    <row r="194" spans="1:9">
      <c r="A194" s="53" t="s">
        <v>5</v>
      </c>
      <c r="B194" s="212"/>
      <c r="C194" s="209"/>
      <c r="D194" s="209"/>
      <c r="E194" s="209"/>
      <c r="F194" s="209"/>
      <c r="G194" s="209"/>
      <c r="H194" s="207">
        <f>SUM(B194:G194)</f>
        <v>0</v>
      </c>
      <c r="I194" s="108" t="s">
        <v>10</v>
      </c>
    </row>
    <row r="195" spans="1:9">
      <c r="A195" s="54" t="s">
        <v>7</v>
      </c>
      <c r="B195" s="212"/>
      <c r="C195" s="209"/>
      <c r="D195" s="209"/>
      <c r="E195" s="209"/>
      <c r="F195" s="209"/>
      <c r="G195" s="209"/>
      <c r="H195" s="207">
        <f>SUM(B195:G195)</f>
        <v>0</v>
      </c>
      <c r="I195" s="108" t="s">
        <v>11</v>
      </c>
    </row>
    <row r="196" spans="1:9">
      <c r="A196" s="210" t="s">
        <v>26</v>
      </c>
      <c r="B196" s="144"/>
      <c r="C196" s="144"/>
      <c r="D196" s="144"/>
      <c r="E196" s="144"/>
      <c r="F196" s="144"/>
      <c r="G196" s="144"/>
      <c r="H196" s="145"/>
      <c r="I196" s="211" t="s">
        <v>163</v>
      </c>
    </row>
    <row r="197" spans="1:9">
      <c r="A197" s="47" t="s">
        <v>38</v>
      </c>
      <c r="B197" s="205">
        <f t="shared" ref="B197:D197" si="215">SUM(B200,B203)</f>
        <v>0</v>
      </c>
      <c r="C197" s="205">
        <f t="shared" si="215"/>
        <v>0</v>
      </c>
      <c r="D197" s="205">
        <f t="shared" si="215"/>
        <v>0</v>
      </c>
      <c r="E197" s="205">
        <f>SUM(E200,E203)</f>
        <v>0</v>
      </c>
      <c r="F197" s="205">
        <f t="shared" ref="F197:G197" si="216">SUM(F200,F203)</f>
        <v>0</v>
      </c>
      <c r="G197" s="205">
        <f t="shared" si="216"/>
        <v>0</v>
      </c>
      <c r="H197" s="207">
        <f t="shared" ref="H197:H205" si="217">SUM(B197:G197)</f>
        <v>0</v>
      </c>
      <c r="I197" s="15" t="s">
        <v>0</v>
      </c>
    </row>
    <row r="198" spans="1:9">
      <c r="A198" s="53" t="s">
        <v>5</v>
      </c>
      <c r="B198" s="205">
        <f t="shared" ref="B198:D198" si="218">SUM(B201,B204)</f>
        <v>0</v>
      </c>
      <c r="C198" s="205">
        <f t="shared" si="218"/>
        <v>0</v>
      </c>
      <c r="D198" s="205">
        <f t="shared" si="218"/>
        <v>0</v>
      </c>
      <c r="E198" s="205">
        <f>SUM(E201,E204)</f>
        <v>0</v>
      </c>
      <c r="F198" s="205">
        <f t="shared" ref="F198:G198" si="219">SUM(F201,F204)</f>
        <v>0</v>
      </c>
      <c r="G198" s="206">
        <f t="shared" si="219"/>
        <v>0</v>
      </c>
      <c r="H198" s="207">
        <f t="shared" si="217"/>
        <v>0</v>
      </c>
      <c r="I198" s="108" t="s">
        <v>10</v>
      </c>
    </row>
    <row r="199" spans="1:9">
      <c r="A199" s="54" t="s">
        <v>7</v>
      </c>
      <c r="B199" s="205">
        <f t="shared" ref="B199:D199" si="220">SUM(B202,B205)</f>
        <v>0</v>
      </c>
      <c r="C199" s="205">
        <f t="shared" si="220"/>
        <v>0</v>
      </c>
      <c r="D199" s="205">
        <f t="shared" si="220"/>
        <v>0</v>
      </c>
      <c r="E199" s="205">
        <f>SUM(E202,E205)</f>
        <v>0</v>
      </c>
      <c r="F199" s="205">
        <f t="shared" ref="F199:G199" si="221">SUM(F202,F205)</f>
        <v>0</v>
      </c>
      <c r="G199" s="206">
        <f t="shared" si="221"/>
        <v>0</v>
      </c>
      <c r="H199" s="207">
        <f t="shared" si="217"/>
        <v>0</v>
      </c>
      <c r="I199" s="108" t="s">
        <v>11</v>
      </c>
    </row>
    <row r="200" spans="1:9">
      <c r="A200" s="34" t="s">
        <v>4</v>
      </c>
      <c r="B200" s="205">
        <f t="shared" ref="B200" si="222">SUM(B201:B202)</f>
        <v>0</v>
      </c>
      <c r="C200" s="205">
        <f t="shared" ref="C200" si="223">SUM(C201:C202)</f>
        <v>0</v>
      </c>
      <c r="D200" s="205">
        <f t="shared" ref="D200" si="224">SUM(D201:D202)</f>
        <v>0</v>
      </c>
      <c r="E200" s="205">
        <f>SUM(E201:E202)</f>
        <v>0</v>
      </c>
      <c r="F200" s="205">
        <f t="shared" ref="F200" si="225">SUM(F201:F202)</f>
        <v>0</v>
      </c>
      <c r="G200" s="205">
        <f t="shared" ref="G200" si="226">SUM(G201:G202)</f>
        <v>0</v>
      </c>
      <c r="H200" s="207">
        <f t="shared" si="217"/>
        <v>0</v>
      </c>
      <c r="I200" s="15" t="s">
        <v>6</v>
      </c>
    </row>
    <row r="201" spans="1:9">
      <c r="A201" s="53" t="s">
        <v>5</v>
      </c>
      <c r="B201" s="209"/>
      <c r="C201" s="209"/>
      <c r="D201" s="209"/>
      <c r="E201" s="209"/>
      <c r="F201" s="209"/>
      <c r="G201" s="209"/>
      <c r="H201" s="207">
        <f t="shared" si="217"/>
        <v>0</v>
      </c>
      <c r="I201" s="108" t="s">
        <v>10</v>
      </c>
    </row>
    <row r="202" spans="1:9">
      <c r="A202" s="54" t="s">
        <v>7</v>
      </c>
      <c r="B202" s="209"/>
      <c r="C202" s="209"/>
      <c r="D202" s="209"/>
      <c r="E202" s="209"/>
      <c r="F202" s="209"/>
      <c r="G202" s="209"/>
      <c r="H202" s="207">
        <f t="shared" si="217"/>
        <v>0</v>
      </c>
      <c r="I202" s="108" t="s">
        <v>11</v>
      </c>
    </row>
    <row r="203" spans="1:9">
      <c r="A203" s="34" t="s">
        <v>8</v>
      </c>
      <c r="B203" s="205">
        <f t="shared" ref="B203" si="227">SUM(B204:B205)</f>
        <v>0</v>
      </c>
      <c r="C203" s="205">
        <f t="shared" ref="C203" si="228">SUM(C204:C205)</f>
        <v>0</v>
      </c>
      <c r="D203" s="207">
        <f t="shared" ref="D203" si="229">SUM(D204:D205)</f>
        <v>0</v>
      </c>
      <c r="E203" s="207">
        <f t="shared" ref="E203" si="230">SUM(E204:E205)</f>
        <v>0</v>
      </c>
      <c r="F203" s="207">
        <f t="shared" ref="F203" si="231">SUM(F204:F205)</f>
        <v>0</v>
      </c>
      <c r="G203" s="207">
        <f>SUM(G204:G205)</f>
        <v>0</v>
      </c>
      <c r="H203" s="207">
        <f t="shared" si="217"/>
        <v>0</v>
      </c>
      <c r="I203" s="15" t="s">
        <v>9</v>
      </c>
    </row>
    <row r="204" spans="1:9">
      <c r="A204" s="53" t="s">
        <v>5</v>
      </c>
      <c r="B204" s="209"/>
      <c r="C204" s="209"/>
      <c r="D204" s="212"/>
      <c r="E204" s="212"/>
      <c r="F204" s="212"/>
      <c r="G204" s="212"/>
      <c r="H204" s="207">
        <f t="shared" si="217"/>
        <v>0</v>
      </c>
      <c r="I204" s="108" t="s">
        <v>10</v>
      </c>
    </row>
    <row r="205" spans="1:9" ht="15.75" thickBot="1">
      <c r="A205" s="345" t="s">
        <v>7</v>
      </c>
      <c r="B205" s="346"/>
      <c r="C205" s="346"/>
      <c r="D205" s="347"/>
      <c r="E205" s="347"/>
      <c r="F205" s="347"/>
      <c r="G205" s="347"/>
      <c r="H205" s="348">
        <f t="shared" si="217"/>
        <v>0</v>
      </c>
      <c r="I205" s="349" t="s">
        <v>11</v>
      </c>
    </row>
    <row r="206" spans="1:9" ht="15.75" thickTop="1">
      <c r="A206" s="54"/>
      <c r="B206" s="56"/>
      <c r="C206" s="56"/>
      <c r="D206" s="56"/>
      <c r="E206" s="56"/>
      <c r="F206" s="56"/>
      <c r="G206" s="56"/>
      <c r="H206" s="51"/>
      <c r="I206" s="108"/>
    </row>
    <row r="207" spans="1:9">
      <c r="A207" s="54" t="s">
        <v>356</v>
      </c>
      <c r="B207" s="56"/>
      <c r="C207" s="56"/>
      <c r="D207" s="56"/>
      <c r="E207" s="56"/>
      <c r="F207" s="56"/>
      <c r="G207" s="56"/>
      <c r="H207" s="51"/>
      <c r="I207" s="108"/>
    </row>
    <row r="208" spans="1:9" s="193" customFormat="1" ht="15.75">
      <c r="A208" s="1" t="s">
        <v>296</v>
      </c>
      <c r="B208" s="1"/>
      <c r="C208" s="1"/>
      <c r="D208" s="1"/>
      <c r="E208" s="1"/>
      <c r="F208" s="1"/>
      <c r="G208" s="1"/>
      <c r="H208" s="1"/>
      <c r="I208" s="1"/>
    </row>
    <row r="209" spans="1:9" s="194" customFormat="1" ht="30" customHeight="1">
      <c r="A209" s="192" t="s">
        <v>297</v>
      </c>
      <c r="B209" s="192"/>
      <c r="C209" s="192"/>
      <c r="D209" s="192"/>
      <c r="E209" s="192"/>
      <c r="F209" s="192"/>
      <c r="G209" s="192"/>
      <c r="H209" s="192"/>
      <c r="I209" s="192"/>
    </row>
    <row r="224" spans="1:9" s="193" customFormat="1" ht="30" customHeight="1">
      <c r="A224" s="1" t="s">
        <v>298</v>
      </c>
      <c r="B224" s="1"/>
      <c r="C224" s="1"/>
      <c r="D224" s="1"/>
      <c r="E224" s="1"/>
      <c r="F224" s="1"/>
      <c r="G224" s="1"/>
      <c r="H224" s="1"/>
      <c r="I224" s="1"/>
    </row>
    <row r="225" spans="1:9" s="194" customFormat="1" ht="30" customHeight="1">
      <c r="A225" s="192" t="s">
        <v>299</v>
      </c>
      <c r="B225" s="192"/>
      <c r="C225" s="192"/>
      <c r="D225" s="192"/>
      <c r="E225" s="192"/>
      <c r="F225" s="192"/>
      <c r="G225" s="192"/>
      <c r="H225" s="192"/>
      <c r="I225" s="192"/>
    </row>
  </sheetData>
  <mergeCells count="3">
    <mergeCell ref="A4:A5"/>
    <mergeCell ref="H4:H5"/>
    <mergeCell ref="I4:I5"/>
  </mergeCells>
  <printOptions horizontalCentered="1" verticalCentered="1"/>
  <pageMargins left="0.196850393700787" right="0.44685039399999998" top="0.196850393700787" bottom="0.196850393700787" header="0.511811023622047" footer="0.511811023622047"/>
  <pageSetup paperSize="9" scale="34" orientation="portrait" r:id="rId1"/>
  <rowBreaks count="3" manualBreakCount="3">
    <brk id="45" max="8" man="1"/>
    <brk id="85" max="8" man="1"/>
    <brk id="207" max="8"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5"/>
  <sheetViews>
    <sheetView showGridLines="0" rightToLeft="1" view="pageBreakPreview" zoomScaleNormal="100" zoomScaleSheetLayoutView="100" workbookViewId="0">
      <selection activeCell="F44" sqref="F44"/>
    </sheetView>
  </sheetViews>
  <sheetFormatPr defaultRowHeight="15"/>
  <cols>
    <col min="1" max="1" width="13.7109375" customWidth="1"/>
    <col min="2" max="2" width="9.140625" customWidth="1"/>
    <col min="3" max="3" width="8.5703125" customWidth="1"/>
    <col min="4" max="4" width="10" customWidth="1"/>
    <col min="5" max="6" width="9.7109375" customWidth="1"/>
    <col min="7" max="7" width="9" customWidth="1"/>
    <col min="8" max="8" width="14.85546875" customWidth="1"/>
    <col min="9" max="9" width="13.7109375" style="24" customWidth="1"/>
    <col min="10" max="10" width="9.7109375" bestFit="1" customWidth="1"/>
  </cols>
  <sheetData>
    <row r="1" spans="1:9" s="196" customFormat="1" ht="15.75">
      <c r="A1" s="200" t="s">
        <v>386</v>
      </c>
      <c r="B1" s="200"/>
      <c r="C1" s="200"/>
      <c r="D1" s="200"/>
      <c r="E1" s="200"/>
      <c r="F1" s="200"/>
      <c r="G1" s="200"/>
      <c r="H1" s="200"/>
      <c r="I1" s="200"/>
    </row>
    <row r="2" spans="1:9" s="198" customFormat="1" ht="18" customHeight="1">
      <c r="A2" s="201" t="s">
        <v>385</v>
      </c>
      <c r="B2" s="90"/>
      <c r="C2" s="90"/>
      <c r="D2" s="90"/>
      <c r="E2" s="90"/>
      <c r="F2" s="90"/>
      <c r="G2" s="90"/>
      <c r="H2" s="90"/>
      <c r="I2" s="90"/>
    </row>
    <row r="3" spans="1:9" ht="14.25" customHeight="1">
      <c r="A3" s="10" t="s">
        <v>34</v>
      </c>
      <c r="B3" s="9"/>
      <c r="C3" s="4"/>
      <c r="D3" s="4"/>
      <c r="E3" s="8"/>
      <c r="F3" s="5"/>
      <c r="G3" s="5"/>
      <c r="H3" s="5"/>
      <c r="I3" s="6" t="s">
        <v>35</v>
      </c>
    </row>
    <row r="4" spans="1:9" ht="24" customHeight="1">
      <c r="A4" s="496" t="s">
        <v>14</v>
      </c>
      <c r="B4" s="187" t="s">
        <v>44</v>
      </c>
      <c r="C4" s="187" t="s">
        <v>43</v>
      </c>
      <c r="D4" s="187" t="s">
        <v>42</v>
      </c>
      <c r="E4" s="187" t="s">
        <v>41</v>
      </c>
      <c r="F4" s="187" t="s">
        <v>40</v>
      </c>
      <c r="G4" s="187" t="s">
        <v>354</v>
      </c>
      <c r="H4" s="497" t="s">
        <v>275</v>
      </c>
      <c r="I4" s="495" t="s">
        <v>15</v>
      </c>
    </row>
    <row r="5" spans="1:9" ht="21.75" customHeight="1">
      <c r="A5" s="496"/>
      <c r="B5" s="188" t="s">
        <v>36</v>
      </c>
      <c r="C5" s="188" t="s">
        <v>16</v>
      </c>
      <c r="D5" s="188" t="s">
        <v>37</v>
      </c>
      <c r="E5" s="188" t="s">
        <v>17</v>
      </c>
      <c r="F5" s="188" t="s">
        <v>18</v>
      </c>
      <c r="G5" s="188" t="s">
        <v>355</v>
      </c>
      <c r="H5" s="497"/>
      <c r="I5" s="495"/>
    </row>
    <row r="6" spans="1:9" s="213" customFormat="1" ht="15.75">
      <c r="A6" s="12" t="s">
        <v>235</v>
      </c>
      <c r="B6" s="31"/>
      <c r="C6" s="31"/>
      <c r="D6" s="32"/>
      <c r="E6" s="31"/>
      <c r="F6" s="31"/>
      <c r="G6" s="31"/>
      <c r="H6" s="31"/>
      <c r="I6" s="23" t="s">
        <v>234</v>
      </c>
    </row>
    <row r="7" spans="1:9">
      <c r="A7" s="34" t="s">
        <v>38</v>
      </c>
      <c r="B7" s="258">
        <f>SUM(B26,B45,B64)</f>
        <v>0</v>
      </c>
      <c r="C7" s="258">
        <f t="shared" ref="C7:H7" si="0">SUM(C26,C45,C64)</f>
        <v>0</v>
      </c>
      <c r="D7" s="258">
        <f t="shared" si="0"/>
        <v>0</v>
      </c>
      <c r="E7" s="258">
        <f t="shared" si="0"/>
        <v>0</v>
      </c>
      <c r="F7" s="258">
        <f t="shared" si="0"/>
        <v>1817</v>
      </c>
      <c r="G7" s="258">
        <f t="shared" si="0"/>
        <v>0</v>
      </c>
      <c r="H7" s="258">
        <f t="shared" si="0"/>
        <v>0</v>
      </c>
      <c r="I7" s="15" t="s">
        <v>0</v>
      </c>
    </row>
    <row r="8" spans="1:9">
      <c r="A8" s="54" t="s">
        <v>5</v>
      </c>
      <c r="B8" s="205">
        <f>SUM(B27,B46,B65)</f>
        <v>0</v>
      </c>
      <c r="C8" s="205">
        <f t="shared" ref="C8:H8" si="1">SUM(C27,C46,C65)</f>
        <v>0</v>
      </c>
      <c r="D8" s="205">
        <f t="shared" si="1"/>
        <v>0</v>
      </c>
      <c r="E8" s="205">
        <f t="shared" si="1"/>
        <v>0</v>
      </c>
      <c r="F8" s="205">
        <f t="shared" si="1"/>
        <v>657</v>
      </c>
      <c r="G8" s="205">
        <f t="shared" si="1"/>
        <v>0</v>
      </c>
      <c r="H8" s="205">
        <f t="shared" si="1"/>
        <v>0</v>
      </c>
      <c r="I8" s="108" t="s">
        <v>10</v>
      </c>
    </row>
    <row r="9" spans="1:9">
      <c r="A9" s="54" t="s">
        <v>7</v>
      </c>
      <c r="B9" s="205">
        <f t="shared" ref="B9:H9" si="2">SUM(B28,B47,B66)</f>
        <v>0</v>
      </c>
      <c r="C9" s="205">
        <f t="shared" si="2"/>
        <v>0</v>
      </c>
      <c r="D9" s="205">
        <f t="shared" si="2"/>
        <v>0</v>
      </c>
      <c r="E9" s="205">
        <f t="shared" si="2"/>
        <v>0</v>
      </c>
      <c r="F9" s="205">
        <f t="shared" si="2"/>
        <v>1160</v>
      </c>
      <c r="G9" s="205">
        <f t="shared" si="2"/>
        <v>0</v>
      </c>
      <c r="H9" s="205">
        <f t="shared" si="2"/>
        <v>0</v>
      </c>
      <c r="I9" s="108" t="s">
        <v>11</v>
      </c>
    </row>
    <row r="10" spans="1:9">
      <c r="A10" s="34" t="s">
        <v>388</v>
      </c>
      <c r="B10" s="205">
        <f t="shared" ref="B10:H10" si="3">SUM(B29,B48,B67)</f>
        <v>0</v>
      </c>
      <c r="C10" s="205">
        <f t="shared" si="3"/>
        <v>0</v>
      </c>
      <c r="D10" s="205">
        <f t="shared" si="3"/>
        <v>0</v>
      </c>
      <c r="E10" s="205">
        <f t="shared" si="3"/>
        <v>0</v>
      </c>
      <c r="F10" s="205">
        <f t="shared" si="3"/>
        <v>122</v>
      </c>
      <c r="G10" s="205">
        <f t="shared" si="3"/>
        <v>0</v>
      </c>
      <c r="H10" s="205">
        <f t="shared" si="3"/>
        <v>0</v>
      </c>
      <c r="I10" s="15" t="s">
        <v>393</v>
      </c>
    </row>
    <row r="11" spans="1:9">
      <c r="A11" s="54" t="s">
        <v>5</v>
      </c>
      <c r="B11" s="205">
        <f t="shared" ref="B11:H11" si="4">SUM(B30,B49,B68)</f>
        <v>0</v>
      </c>
      <c r="C11" s="205">
        <f t="shared" si="4"/>
        <v>0</v>
      </c>
      <c r="D11" s="205">
        <f t="shared" si="4"/>
        <v>0</v>
      </c>
      <c r="E11" s="205">
        <f t="shared" si="4"/>
        <v>0</v>
      </c>
      <c r="F11" s="205">
        <f t="shared" si="4"/>
        <v>47</v>
      </c>
      <c r="G11" s="205">
        <f t="shared" si="4"/>
        <v>0</v>
      </c>
      <c r="H11" s="205">
        <f t="shared" si="4"/>
        <v>0</v>
      </c>
      <c r="I11" s="108" t="s">
        <v>10</v>
      </c>
    </row>
    <row r="12" spans="1:9">
      <c r="A12" s="54" t="s">
        <v>7</v>
      </c>
      <c r="B12" s="205">
        <f t="shared" ref="B12:H12" si="5">SUM(B31,B50,B69)</f>
        <v>0</v>
      </c>
      <c r="C12" s="205">
        <f t="shared" si="5"/>
        <v>0</v>
      </c>
      <c r="D12" s="205">
        <f t="shared" si="5"/>
        <v>0</v>
      </c>
      <c r="E12" s="205">
        <f t="shared" si="5"/>
        <v>0</v>
      </c>
      <c r="F12" s="205">
        <f t="shared" si="5"/>
        <v>75</v>
      </c>
      <c r="G12" s="205">
        <f t="shared" si="5"/>
        <v>0</v>
      </c>
      <c r="H12" s="205">
        <f t="shared" si="5"/>
        <v>0</v>
      </c>
      <c r="I12" s="108" t="s">
        <v>11</v>
      </c>
    </row>
    <row r="13" spans="1:9">
      <c r="A13" s="34" t="s">
        <v>387</v>
      </c>
      <c r="B13" s="205">
        <f t="shared" ref="B13:H13" si="6">SUM(B32,B51,B70)</f>
        <v>0</v>
      </c>
      <c r="C13" s="205">
        <f t="shared" si="6"/>
        <v>0</v>
      </c>
      <c r="D13" s="205">
        <f t="shared" si="6"/>
        <v>0</v>
      </c>
      <c r="E13" s="205">
        <f t="shared" si="6"/>
        <v>0</v>
      </c>
      <c r="F13" s="205">
        <f t="shared" si="6"/>
        <v>1240</v>
      </c>
      <c r="G13" s="205">
        <f t="shared" si="6"/>
        <v>0</v>
      </c>
      <c r="H13" s="205">
        <f t="shared" si="6"/>
        <v>0</v>
      </c>
      <c r="I13" s="15" t="s">
        <v>394</v>
      </c>
    </row>
    <row r="14" spans="1:9">
      <c r="A14" s="54" t="s">
        <v>5</v>
      </c>
      <c r="B14" s="205">
        <f t="shared" ref="B14:H14" si="7">SUM(B33,B52,B71)</f>
        <v>0</v>
      </c>
      <c r="C14" s="205">
        <f t="shared" si="7"/>
        <v>0</v>
      </c>
      <c r="D14" s="205">
        <f t="shared" si="7"/>
        <v>0</v>
      </c>
      <c r="E14" s="205">
        <f t="shared" si="7"/>
        <v>0</v>
      </c>
      <c r="F14" s="205">
        <f t="shared" si="7"/>
        <v>337</v>
      </c>
      <c r="G14" s="205">
        <f t="shared" si="7"/>
        <v>0</v>
      </c>
      <c r="H14" s="205">
        <f t="shared" si="7"/>
        <v>0</v>
      </c>
      <c r="I14" s="108" t="s">
        <v>10</v>
      </c>
    </row>
    <row r="15" spans="1:9">
      <c r="A15" s="54" t="s">
        <v>7</v>
      </c>
      <c r="B15" s="205">
        <f t="shared" ref="B15:H15" si="8">SUM(B34,B53,B72)</f>
        <v>0</v>
      </c>
      <c r="C15" s="205">
        <f t="shared" si="8"/>
        <v>0</v>
      </c>
      <c r="D15" s="205">
        <f t="shared" si="8"/>
        <v>0</v>
      </c>
      <c r="E15" s="205">
        <f t="shared" si="8"/>
        <v>0</v>
      </c>
      <c r="F15" s="205">
        <f t="shared" si="8"/>
        <v>903</v>
      </c>
      <c r="G15" s="205">
        <f t="shared" si="8"/>
        <v>0</v>
      </c>
      <c r="H15" s="205">
        <f t="shared" si="8"/>
        <v>0</v>
      </c>
      <c r="I15" s="108" t="s">
        <v>11</v>
      </c>
    </row>
    <row r="16" spans="1:9">
      <c r="A16" s="34" t="s">
        <v>389</v>
      </c>
      <c r="B16" s="205">
        <f t="shared" ref="B16:H16" si="9">SUM(B35,B54,B73)</f>
        <v>0</v>
      </c>
      <c r="C16" s="205">
        <f t="shared" si="9"/>
        <v>0</v>
      </c>
      <c r="D16" s="205">
        <f t="shared" si="9"/>
        <v>0</v>
      </c>
      <c r="E16" s="205">
        <f t="shared" si="9"/>
        <v>0</v>
      </c>
      <c r="F16" s="205">
        <f t="shared" si="9"/>
        <v>159</v>
      </c>
      <c r="G16" s="205">
        <f t="shared" si="9"/>
        <v>0</v>
      </c>
      <c r="H16" s="205">
        <f t="shared" si="9"/>
        <v>0</v>
      </c>
      <c r="I16" s="15" t="s">
        <v>390</v>
      </c>
    </row>
    <row r="17" spans="1:9">
      <c r="A17" s="54" t="s">
        <v>5</v>
      </c>
      <c r="B17" s="205">
        <f t="shared" ref="B17:H17" si="10">SUM(B36,B55,B74)</f>
        <v>0</v>
      </c>
      <c r="C17" s="205">
        <f t="shared" si="10"/>
        <v>0</v>
      </c>
      <c r="D17" s="205">
        <f t="shared" si="10"/>
        <v>0</v>
      </c>
      <c r="E17" s="205">
        <f t="shared" si="10"/>
        <v>0</v>
      </c>
      <c r="F17" s="205">
        <f t="shared" si="10"/>
        <v>58</v>
      </c>
      <c r="G17" s="205">
        <f t="shared" si="10"/>
        <v>0</v>
      </c>
      <c r="H17" s="205">
        <f t="shared" si="10"/>
        <v>0</v>
      </c>
      <c r="I17" s="108" t="s">
        <v>10</v>
      </c>
    </row>
    <row r="18" spans="1:9">
      <c r="A18" s="54" t="s">
        <v>7</v>
      </c>
      <c r="B18" s="205">
        <f t="shared" ref="B18:H18" si="11">SUM(B37,B56,B75)</f>
        <v>0</v>
      </c>
      <c r="C18" s="205">
        <f t="shared" si="11"/>
        <v>0</v>
      </c>
      <c r="D18" s="205">
        <f t="shared" si="11"/>
        <v>0</v>
      </c>
      <c r="E18" s="205">
        <f t="shared" si="11"/>
        <v>0</v>
      </c>
      <c r="F18" s="205">
        <f t="shared" si="11"/>
        <v>101</v>
      </c>
      <c r="G18" s="205">
        <f t="shared" si="11"/>
        <v>0</v>
      </c>
      <c r="H18" s="205">
        <f t="shared" si="11"/>
        <v>0</v>
      </c>
      <c r="I18" s="108" t="s">
        <v>11</v>
      </c>
    </row>
    <row r="19" spans="1:9">
      <c r="A19" s="34" t="s">
        <v>391</v>
      </c>
      <c r="B19" s="205">
        <f t="shared" ref="B19:H19" si="12">SUM(B38,B57,B76)</f>
        <v>0</v>
      </c>
      <c r="C19" s="205">
        <f t="shared" si="12"/>
        <v>0</v>
      </c>
      <c r="D19" s="205">
        <f t="shared" si="12"/>
        <v>0</v>
      </c>
      <c r="E19" s="205">
        <f t="shared" si="12"/>
        <v>0</v>
      </c>
      <c r="F19" s="205">
        <f t="shared" si="12"/>
        <v>29</v>
      </c>
      <c r="G19" s="205">
        <f t="shared" si="12"/>
        <v>0</v>
      </c>
      <c r="H19" s="205">
        <f t="shared" si="12"/>
        <v>0</v>
      </c>
      <c r="I19" s="15" t="s">
        <v>392</v>
      </c>
    </row>
    <row r="20" spans="1:9">
      <c r="A20" s="54" t="s">
        <v>5</v>
      </c>
      <c r="B20" s="205">
        <f t="shared" ref="B20:H20" si="13">SUM(B39,B58,B77)</f>
        <v>0</v>
      </c>
      <c r="C20" s="205">
        <f t="shared" si="13"/>
        <v>0</v>
      </c>
      <c r="D20" s="205">
        <f t="shared" si="13"/>
        <v>0</v>
      </c>
      <c r="E20" s="205">
        <f t="shared" si="13"/>
        <v>0</v>
      </c>
      <c r="F20" s="205">
        <f t="shared" si="13"/>
        <v>11</v>
      </c>
      <c r="G20" s="205">
        <f t="shared" si="13"/>
        <v>0</v>
      </c>
      <c r="H20" s="205">
        <f t="shared" si="13"/>
        <v>0</v>
      </c>
      <c r="I20" s="108" t="s">
        <v>10</v>
      </c>
    </row>
    <row r="21" spans="1:9">
      <c r="A21" s="54" t="s">
        <v>7</v>
      </c>
      <c r="B21" s="205">
        <f t="shared" ref="B21:H21" si="14">SUM(B40,B59,B78)</f>
        <v>0</v>
      </c>
      <c r="C21" s="205">
        <f t="shared" si="14"/>
        <v>0</v>
      </c>
      <c r="D21" s="205">
        <f t="shared" si="14"/>
        <v>0</v>
      </c>
      <c r="E21" s="205">
        <f t="shared" si="14"/>
        <v>0</v>
      </c>
      <c r="F21" s="205">
        <f t="shared" si="14"/>
        <v>18</v>
      </c>
      <c r="G21" s="205">
        <f t="shared" si="14"/>
        <v>0</v>
      </c>
      <c r="H21" s="205">
        <f t="shared" si="14"/>
        <v>0</v>
      </c>
      <c r="I21" s="108" t="s">
        <v>11</v>
      </c>
    </row>
    <row r="22" spans="1:9">
      <c r="A22" s="34" t="s">
        <v>22</v>
      </c>
      <c r="B22" s="205">
        <f t="shared" ref="B22:H22" si="15">SUM(B41,B60,B79)</f>
        <v>0</v>
      </c>
      <c r="C22" s="205">
        <f t="shared" si="15"/>
        <v>0</v>
      </c>
      <c r="D22" s="205">
        <f t="shared" si="15"/>
        <v>0</v>
      </c>
      <c r="E22" s="205">
        <f t="shared" si="15"/>
        <v>0</v>
      </c>
      <c r="F22" s="205">
        <f t="shared" si="15"/>
        <v>267</v>
      </c>
      <c r="G22" s="205">
        <f t="shared" si="15"/>
        <v>0</v>
      </c>
      <c r="H22" s="205">
        <f t="shared" si="15"/>
        <v>0</v>
      </c>
      <c r="I22" s="15" t="s">
        <v>396</v>
      </c>
    </row>
    <row r="23" spans="1:9">
      <c r="A23" s="54" t="s">
        <v>5</v>
      </c>
      <c r="B23" s="205">
        <f t="shared" ref="B23:H23" si="16">SUM(B42,B61,B80)</f>
        <v>0</v>
      </c>
      <c r="C23" s="205">
        <f t="shared" si="16"/>
        <v>0</v>
      </c>
      <c r="D23" s="205">
        <f t="shared" si="16"/>
        <v>0</v>
      </c>
      <c r="E23" s="205">
        <f t="shared" si="16"/>
        <v>0</v>
      </c>
      <c r="F23" s="205">
        <f t="shared" si="16"/>
        <v>204</v>
      </c>
      <c r="G23" s="205">
        <f t="shared" si="16"/>
        <v>0</v>
      </c>
      <c r="H23" s="205">
        <f t="shared" si="16"/>
        <v>0</v>
      </c>
      <c r="I23" s="108" t="s">
        <v>10</v>
      </c>
    </row>
    <row r="24" spans="1:9">
      <c r="A24" s="54" t="s">
        <v>7</v>
      </c>
      <c r="B24" s="205">
        <f t="shared" ref="B24:H24" si="17">SUM(B43,B62,B81)</f>
        <v>0</v>
      </c>
      <c r="C24" s="205">
        <f t="shared" si="17"/>
        <v>0</v>
      </c>
      <c r="D24" s="205">
        <f t="shared" si="17"/>
        <v>0</v>
      </c>
      <c r="E24" s="205">
        <f t="shared" si="17"/>
        <v>0</v>
      </c>
      <c r="F24" s="205">
        <f t="shared" si="17"/>
        <v>63</v>
      </c>
      <c r="G24" s="205">
        <f t="shared" si="17"/>
        <v>0</v>
      </c>
      <c r="H24" s="205">
        <f t="shared" si="17"/>
        <v>0</v>
      </c>
      <c r="I24" s="108" t="s">
        <v>11</v>
      </c>
    </row>
    <row r="25" spans="1:9">
      <c r="A25" s="257" t="s">
        <v>29</v>
      </c>
      <c r="B25" s="148"/>
      <c r="C25" s="148"/>
      <c r="D25" s="148"/>
      <c r="E25" s="148"/>
      <c r="F25" s="148"/>
      <c r="G25" s="148"/>
      <c r="H25" s="148"/>
      <c r="I25" s="224" t="s">
        <v>395</v>
      </c>
    </row>
    <row r="26" spans="1:9">
      <c r="A26" s="34" t="s">
        <v>38</v>
      </c>
      <c r="B26" s="209">
        <f>SUM(B29,B32,B35,B38,B41)</f>
        <v>0</v>
      </c>
      <c r="C26" s="209">
        <f t="shared" ref="C26:H26" si="18">SUM(C29,C32,C35,C38,C41)</f>
        <v>0</v>
      </c>
      <c r="D26" s="209">
        <f t="shared" si="18"/>
        <v>0</v>
      </c>
      <c r="E26" s="209">
        <f t="shared" si="18"/>
        <v>0</v>
      </c>
      <c r="F26" s="209">
        <f t="shared" si="18"/>
        <v>1446</v>
      </c>
      <c r="G26" s="209">
        <f t="shared" si="18"/>
        <v>0</v>
      </c>
      <c r="H26" s="207">
        <f t="shared" si="18"/>
        <v>0</v>
      </c>
      <c r="I26" s="15" t="s">
        <v>0</v>
      </c>
    </row>
    <row r="27" spans="1:9">
      <c r="A27" s="54" t="s">
        <v>5</v>
      </c>
      <c r="B27" s="209">
        <f>SUM(B30,B33,B36,B39,B42)</f>
        <v>0</v>
      </c>
      <c r="C27" s="209">
        <f t="shared" ref="C27:H27" si="19">SUM(C30,C33,C36,C39,C42)</f>
        <v>0</v>
      </c>
      <c r="D27" s="209">
        <f t="shared" si="19"/>
        <v>0</v>
      </c>
      <c r="E27" s="209">
        <f t="shared" si="19"/>
        <v>0</v>
      </c>
      <c r="F27" s="209">
        <f t="shared" si="19"/>
        <v>391</v>
      </c>
      <c r="G27" s="209">
        <f t="shared" si="19"/>
        <v>0</v>
      </c>
      <c r="H27" s="207">
        <f t="shared" si="19"/>
        <v>0</v>
      </c>
      <c r="I27" s="108" t="s">
        <v>10</v>
      </c>
    </row>
    <row r="28" spans="1:9">
      <c r="A28" s="54" t="s">
        <v>7</v>
      </c>
      <c r="B28" s="209">
        <f>SUM(B31,B34,B37,B40,B43)</f>
        <v>0</v>
      </c>
      <c r="C28" s="209">
        <f t="shared" ref="C28:H28" si="20">SUM(C31,C34,C37,C40,C43)</f>
        <v>0</v>
      </c>
      <c r="D28" s="209">
        <f t="shared" si="20"/>
        <v>0</v>
      </c>
      <c r="E28" s="209">
        <f t="shared" si="20"/>
        <v>0</v>
      </c>
      <c r="F28" s="209">
        <f t="shared" si="20"/>
        <v>1055</v>
      </c>
      <c r="G28" s="209">
        <f t="shared" si="20"/>
        <v>0</v>
      </c>
      <c r="H28" s="207">
        <f t="shared" si="20"/>
        <v>0</v>
      </c>
      <c r="I28" s="108" t="s">
        <v>11</v>
      </c>
    </row>
    <row r="29" spans="1:9">
      <c r="A29" s="34" t="s">
        <v>388</v>
      </c>
      <c r="B29" s="311">
        <f>SUM(B30:B31)</f>
        <v>0</v>
      </c>
      <c r="C29" s="311">
        <f t="shared" ref="C29" si="21">SUM(C30:C31)</f>
        <v>0</v>
      </c>
      <c r="D29" s="311">
        <f t="shared" ref="D29" si="22">SUM(D30:D31)</f>
        <v>0</v>
      </c>
      <c r="E29" s="311">
        <f t="shared" ref="E29" si="23">SUM(E30:E31)</f>
        <v>0</v>
      </c>
      <c r="F29" s="311">
        <f t="shared" ref="F29" si="24">SUM(F30:F31)</f>
        <v>122</v>
      </c>
      <c r="G29" s="311">
        <f t="shared" ref="G29" si="25">SUM(G30:G31)</f>
        <v>0</v>
      </c>
      <c r="H29" s="350">
        <f t="shared" ref="H29" si="26">SUM(H30:H31)</f>
        <v>0</v>
      </c>
      <c r="I29" s="15" t="s">
        <v>393</v>
      </c>
    </row>
    <row r="30" spans="1:9">
      <c r="A30" s="54" t="s">
        <v>5</v>
      </c>
      <c r="B30" s="209"/>
      <c r="C30" s="209"/>
      <c r="D30" s="209"/>
      <c r="E30" s="209"/>
      <c r="F30" s="209">
        <v>47</v>
      </c>
      <c r="G30" s="209"/>
      <c r="H30" s="207"/>
      <c r="I30" s="108" t="s">
        <v>10</v>
      </c>
    </row>
    <row r="31" spans="1:9">
      <c r="A31" s="54" t="s">
        <v>7</v>
      </c>
      <c r="B31" s="209"/>
      <c r="C31" s="209"/>
      <c r="D31" s="209"/>
      <c r="E31" s="209"/>
      <c r="F31" s="209">
        <v>75</v>
      </c>
      <c r="G31" s="209"/>
      <c r="H31" s="207"/>
      <c r="I31" s="108" t="s">
        <v>11</v>
      </c>
    </row>
    <row r="32" spans="1:9">
      <c r="A32" s="34" t="s">
        <v>387</v>
      </c>
      <c r="B32" s="311">
        <f>SUM(B33:B34)</f>
        <v>0</v>
      </c>
      <c r="C32" s="311">
        <f t="shared" ref="C32:H32" si="27">SUM(C33:C34)</f>
        <v>0</v>
      </c>
      <c r="D32" s="311">
        <f t="shared" si="27"/>
        <v>0</v>
      </c>
      <c r="E32" s="311">
        <f t="shared" si="27"/>
        <v>0</v>
      </c>
      <c r="F32" s="311">
        <f t="shared" si="27"/>
        <v>1161</v>
      </c>
      <c r="G32" s="311">
        <f t="shared" si="27"/>
        <v>0</v>
      </c>
      <c r="H32" s="311">
        <f t="shared" si="27"/>
        <v>0</v>
      </c>
      <c r="I32" s="15" t="s">
        <v>394</v>
      </c>
    </row>
    <row r="33" spans="1:9">
      <c r="A33" s="54" t="s">
        <v>5</v>
      </c>
      <c r="B33" s="209"/>
      <c r="C33" s="209"/>
      <c r="D33" s="209"/>
      <c r="E33" s="209"/>
      <c r="F33" s="209">
        <v>284</v>
      </c>
      <c r="G33" s="209"/>
      <c r="H33" s="207"/>
      <c r="I33" s="108" t="s">
        <v>10</v>
      </c>
    </row>
    <row r="34" spans="1:9">
      <c r="A34" s="54" t="s">
        <v>7</v>
      </c>
      <c r="B34" s="209"/>
      <c r="C34" s="209"/>
      <c r="D34" s="209"/>
      <c r="E34" s="209"/>
      <c r="F34" s="209">
        <v>877</v>
      </c>
      <c r="G34" s="209"/>
      <c r="H34" s="207"/>
      <c r="I34" s="108" t="s">
        <v>11</v>
      </c>
    </row>
    <row r="35" spans="1:9">
      <c r="A35" s="34" t="s">
        <v>389</v>
      </c>
      <c r="B35" s="311">
        <f>SUM(B36:B37)</f>
        <v>0</v>
      </c>
      <c r="C35" s="311">
        <f t="shared" ref="C35" si="28">SUM(C36:C37)</f>
        <v>0</v>
      </c>
      <c r="D35" s="311">
        <f t="shared" ref="D35" si="29">SUM(D36:D37)</f>
        <v>0</v>
      </c>
      <c r="E35" s="311">
        <f t="shared" ref="E35" si="30">SUM(E36:E37)</f>
        <v>0</v>
      </c>
      <c r="F35" s="311">
        <f t="shared" ref="F35" si="31">SUM(F36:F37)</f>
        <v>134</v>
      </c>
      <c r="G35" s="311">
        <f t="shared" ref="G35" si="32">SUM(G36:G37)</f>
        <v>0</v>
      </c>
      <c r="H35" s="350">
        <f t="shared" ref="H35" si="33">SUM(H36:H37)</f>
        <v>0</v>
      </c>
      <c r="I35" s="15" t="s">
        <v>390</v>
      </c>
    </row>
    <row r="36" spans="1:9">
      <c r="A36" s="54" t="s">
        <v>5</v>
      </c>
      <c r="B36" s="209"/>
      <c r="C36" s="209"/>
      <c r="D36" s="209"/>
      <c r="E36" s="209"/>
      <c r="F36" s="209">
        <v>49</v>
      </c>
      <c r="G36" s="209"/>
      <c r="H36" s="207"/>
      <c r="I36" s="108" t="s">
        <v>10</v>
      </c>
    </row>
    <row r="37" spans="1:9">
      <c r="A37" s="54" t="s">
        <v>7</v>
      </c>
      <c r="B37" s="209"/>
      <c r="C37" s="209"/>
      <c r="D37" s="209"/>
      <c r="E37" s="209"/>
      <c r="F37" s="209">
        <v>85</v>
      </c>
      <c r="G37" s="209"/>
      <c r="H37" s="207"/>
      <c r="I37" s="108" t="s">
        <v>11</v>
      </c>
    </row>
    <row r="38" spans="1:9">
      <c r="A38" s="34" t="s">
        <v>391</v>
      </c>
      <c r="B38" s="311">
        <f>SUM(B39:B40)</f>
        <v>0</v>
      </c>
      <c r="C38" s="311">
        <f t="shared" ref="C38" si="34">SUM(C39:C40)</f>
        <v>0</v>
      </c>
      <c r="D38" s="311">
        <f t="shared" ref="D38" si="35">SUM(D39:D40)</f>
        <v>0</v>
      </c>
      <c r="E38" s="311">
        <f t="shared" ref="E38" si="36">SUM(E39:E40)</f>
        <v>0</v>
      </c>
      <c r="F38" s="311">
        <f t="shared" ref="F38" si="37">SUM(F39:F40)</f>
        <v>29</v>
      </c>
      <c r="G38" s="311">
        <f t="shared" ref="G38" si="38">SUM(G39:G40)</f>
        <v>0</v>
      </c>
      <c r="H38" s="350">
        <f t="shared" ref="H38" si="39">SUM(H39:H40)</f>
        <v>0</v>
      </c>
      <c r="I38" s="15" t="s">
        <v>392</v>
      </c>
    </row>
    <row r="39" spans="1:9">
      <c r="A39" s="54" t="s">
        <v>5</v>
      </c>
      <c r="B39" s="209"/>
      <c r="C39" s="209"/>
      <c r="D39" s="209"/>
      <c r="E39" s="209"/>
      <c r="F39" s="209">
        <v>11</v>
      </c>
      <c r="G39" s="209"/>
      <c r="H39" s="207"/>
      <c r="I39" s="108" t="s">
        <v>10</v>
      </c>
    </row>
    <row r="40" spans="1:9">
      <c r="A40" s="54" t="s">
        <v>7</v>
      </c>
      <c r="B40" s="209"/>
      <c r="C40" s="209"/>
      <c r="D40" s="209"/>
      <c r="E40" s="209"/>
      <c r="F40" s="209">
        <v>18</v>
      </c>
      <c r="G40" s="209"/>
      <c r="H40" s="207"/>
      <c r="I40" s="108" t="s">
        <v>11</v>
      </c>
    </row>
    <row r="41" spans="1:9">
      <c r="A41" s="34" t="s">
        <v>22</v>
      </c>
      <c r="B41" s="311">
        <f>SUM(B42:B43)</f>
        <v>0</v>
      </c>
      <c r="C41" s="311">
        <f t="shared" ref="C41" si="40">SUM(C42:C43)</f>
        <v>0</v>
      </c>
      <c r="D41" s="311">
        <f t="shared" ref="D41" si="41">SUM(D42:D43)</f>
        <v>0</v>
      </c>
      <c r="E41" s="311">
        <f t="shared" ref="E41" si="42">SUM(E42:E43)</f>
        <v>0</v>
      </c>
      <c r="F41" s="311">
        <f t="shared" ref="F41" si="43">SUM(F42:F43)</f>
        <v>0</v>
      </c>
      <c r="G41" s="311">
        <f t="shared" ref="G41" si="44">SUM(G42:G43)</f>
        <v>0</v>
      </c>
      <c r="H41" s="350">
        <f t="shared" ref="H41" si="45">SUM(H42:H43)</f>
        <v>0</v>
      </c>
      <c r="I41" s="15" t="s">
        <v>396</v>
      </c>
    </row>
    <row r="42" spans="1:9">
      <c r="A42" s="54" t="s">
        <v>5</v>
      </c>
      <c r="B42" s="209"/>
      <c r="C42" s="209"/>
      <c r="D42" s="209"/>
      <c r="E42" s="209"/>
      <c r="F42" s="209">
        <v>0</v>
      </c>
      <c r="G42" s="209"/>
      <c r="H42" s="207"/>
      <c r="I42" s="108" t="s">
        <v>10</v>
      </c>
    </row>
    <row r="43" spans="1:9">
      <c r="A43" s="54" t="s">
        <v>7</v>
      </c>
      <c r="B43" s="209"/>
      <c r="C43" s="209"/>
      <c r="D43" s="209"/>
      <c r="E43" s="209"/>
      <c r="F43" s="209">
        <v>0</v>
      </c>
      <c r="G43" s="209"/>
      <c r="H43" s="207"/>
      <c r="I43" s="108" t="s">
        <v>11</v>
      </c>
    </row>
    <row r="44" spans="1:9">
      <c r="A44" s="257" t="s">
        <v>30</v>
      </c>
      <c r="B44" s="148"/>
      <c r="C44" s="148"/>
      <c r="D44" s="148"/>
      <c r="E44" s="148"/>
      <c r="F44" s="148"/>
      <c r="G44" s="148"/>
      <c r="H44" s="148"/>
      <c r="I44" s="224" t="s">
        <v>31</v>
      </c>
    </row>
    <row r="45" spans="1:9">
      <c r="A45" s="34" t="s">
        <v>38</v>
      </c>
      <c r="B45" s="209">
        <f>SUM(B48,B51,B54,B57,B60)</f>
        <v>0</v>
      </c>
      <c r="C45" s="209">
        <f t="shared" ref="C45:H45" si="46">SUM(C48,C51,C54,C57,C60)</f>
        <v>0</v>
      </c>
      <c r="D45" s="209">
        <f t="shared" si="46"/>
        <v>0</v>
      </c>
      <c r="E45" s="209">
        <f t="shared" si="46"/>
        <v>0</v>
      </c>
      <c r="F45" s="209">
        <f t="shared" si="46"/>
        <v>0</v>
      </c>
      <c r="G45" s="209">
        <f t="shared" si="46"/>
        <v>0</v>
      </c>
      <c r="H45" s="207">
        <f t="shared" si="46"/>
        <v>0</v>
      </c>
      <c r="I45" s="15" t="s">
        <v>0</v>
      </c>
    </row>
    <row r="46" spans="1:9">
      <c r="A46" s="54" t="s">
        <v>5</v>
      </c>
      <c r="B46" s="209">
        <f>SUM(B49,B52,B55,B58,B61)</f>
        <v>0</v>
      </c>
      <c r="C46" s="209">
        <f t="shared" ref="C46:H46" si="47">SUM(C49,C52,C55,C58,C61)</f>
        <v>0</v>
      </c>
      <c r="D46" s="209">
        <f t="shared" si="47"/>
        <v>0</v>
      </c>
      <c r="E46" s="209">
        <f t="shared" si="47"/>
        <v>0</v>
      </c>
      <c r="F46" s="209">
        <f t="shared" si="47"/>
        <v>0</v>
      </c>
      <c r="G46" s="209">
        <f t="shared" si="47"/>
        <v>0</v>
      </c>
      <c r="H46" s="207">
        <f t="shared" si="47"/>
        <v>0</v>
      </c>
      <c r="I46" s="108" t="s">
        <v>10</v>
      </c>
    </row>
    <row r="47" spans="1:9">
      <c r="A47" s="54" t="s">
        <v>7</v>
      </c>
      <c r="B47" s="209">
        <f>SUM(B50,B53,B56,B59,B62)</f>
        <v>0</v>
      </c>
      <c r="C47" s="209">
        <f t="shared" ref="C47:H47" si="48">SUM(C50,C53,C56,C59,C62)</f>
        <v>0</v>
      </c>
      <c r="D47" s="209">
        <f t="shared" si="48"/>
        <v>0</v>
      </c>
      <c r="E47" s="209">
        <f t="shared" si="48"/>
        <v>0</v>
      </c>
      <c r="F47" s="209">
        <f t="shared" si="48"/>
        <v>0</v>
      </c>
      <c r="G47" s="209">
        <f t="shared" si="48"/>
        <v>0</v>
      </c>
      <c r="H47" s="207">
        <f t="shared" si="48"/>
        <v>0</v>
      </c>
      <c r="I47" s="108" t="s">
        <v>11</v>
      </c>
    </row>
    <row r="48" spans="1:9">
      <c r="A48" s="34" t="s">
        <v>388</v>
      </c>
      <c r="B48" s="209"/>
      <c r="C48" s="209"/>
      <c r="D48" s="209"/>
      <c r="E48" s="209"/>
      <c r="F48" s="209"/>
      <c r="G48" s="209"/>
      <c r="H48" s="207"/>
      <c r="I48" s="15" t="s">
        <v>393</v>
      </c>
    </row>
    <row r="49" spans="1:9">
      <c r="A49" s="54" t="s">
        <v>5</v>
      </c>
      <c r="B49" s="209"/>
      <c r="C49" s="209"/>
      <c r="D49" s="209"/>
      <c r="E49" s="209"/>
      <c r="F49" s="209"/>
      <c r="G49" s="209"/>
      <c r="H49" s="207"/>
      <c r="I49" s="108" t="s">
        <v>10</v>
      </c>
    </row>
    <row r="50" spans="1:9">
      <c r="A50" s="54" t="s">
        <v>7</v>
      </c>
      <c r="B50" s="209"/>
      <c r="C50" s="209"/>
      <c r="D50" s="209"/>
      <c r="E50" s="209"/>
      <c r="F50" s="209"/>
      <c r="G50" s="209"/>
      <c r="H50" s="207"/>
      <c r="I50" s="108" t="s">
        <v>11</v>
      </c>
    </row>
    <row r="51" spans="1:9">
      <c r="A51" s="34" t="s">
        <v>387</v>
      </c>
      <c r="B51" s="209"/>
      <c r="C51" s="209"/>
      <c r="D51" s="209"/>
      <c r="E51" s="209"/>
      <c r="F51" s="209"/>
      <c r="G51" s="209"/>
      <c r="H51" s="207"/>
      <c r="I51" s="15" t="s">
        <v>394</v>
      </c>
    </row>
    <row r="52" spans="1:9">
      <c r="A52" s="54" t="s">
        <v>5</v>
      </c>
      <c r="B52" s="209"/>
      <c r="C52" s="209"/>
      <c r="D52" s="209"/>
      <c r="E52" s="209"/>
      <c r="F52" s="209"/>
      <c r="G52" s="209"/>
      <c r="H52" s="207"/>
      <c r="I52" s="108" t="s">
        <v>10</v>
      </c>
    </row>
    <row r="53" spans="1:9">
      <c r="A53" s="54" t="s">
        <v>7</v>
      </c>
      <c r="B53" s="209"/>
      <c r="C53" s="209"/>
      <c r="D53" s="209"/>
      <c r="E53" s="209"/>
      <c r="F53" s="209"/>
      <c r="G53" s="209"/>
      <c r="H53" s="207"/>
      <c r="I53" s="108" t="s">
        <v>11</v>
      </c>
    </row>
    <row r="54" spans="1:9">
      <c r="A54" s="34" t="s">
        <v>389</v>
      </c>
      <c r="B54" s="209"/>
      <c r="C54" s="209"/>
      <c r="D54" s="209"/>
      <c r="E54" s="209"/>
      <c r="F54" s="209"/>
      <c r="G54" s="209"/>
      <c r="H54" s="207"/>
      <c r="I54" s="15" t="s">
        <v>390</v>
      </c>
    </row>
    <row r="55" spans="1:9">
      <c r="A55" s="54" t="s">
        <v>5</v>
      </c>
      <c r="B55" s="209"/>
      <c r="C55" s="209"/>
      <c r="D55" s="209"/>
      <c r="E55" s="209"/>
      <c r="F55" s="209"/>
      <c r="G55" s="209"/>
      <c r="H55" s="207"/>
      <c r="I55" s="108" t="s">
        <v>10</v>
      </c>
    </row>
    <row r="56" spans="1:9">
      <c r="A56" s="54" t="s">
        <v>7</v>
      </c>
      <c r="B56" s="209"/>
      <c r="C56" s="209"/>
      <c r="D56" s="209"/>
      <c r="E56" s="209"/>
      <c r="F56" s="209"/>
      <c r="G56" s="209"/>
      <c r="H56" s="207"/>
      <c r="I56" s="108" t="s">
        <v>11</v>
      </c>
    </row>
    <row r="57" spans="1:9">
      <c r="A57" s="34" t="s">
        <v>391</v>
      </c>
      <c r="B57" s="209"/>
      <c r="C57" s="209"/>
      <c r="D57" s="209"/>
      <c r="E57" s="209"/>
      <c r="F57" s="209"/>
      <c r="G57" s="209"/>
      <c r="H57" s="207"/>
      <c r="I57" s="15" t="s">
        <v>392</v>
      </c>
    </row>
    <row r="58" spans="1:9">
      <c r="A58" s="54" t="s">
        <v>5</v>
      </c>
      <c r="B58" s="209"/>
      <c r="C58" s="209"/>
      <c r="D58" s="209"/>
      <c r="E58" s="209"/>
      <c r="F58" s="209"/>
      <c r="G58" s="209"/>
      <c r="H58" s="207"/>
      <c r="I58" s="108" t="s">
        <v>10</v>
      </c>
    </row>
    <row r="59" spans="1:9">
      <c r="A59" s="54" t="s">
        <v>7</v>
      </c>
      <c r="B59" s="209"/>
      <c r="C59" s="209"/>
      <c r="D59" s="209"/>
      <c r="E59" s="209"/>
      <c r="F59" s="209"/>
      <c r="G59" s="209"/>
      <c r="H59" s="207"/>
      <c r="I59" s="108" t="s">
        <v>11</v>
      </c>
    </row>
    <row r="60" spans="1:9">
      <c r="A60" s="34" t="s">
        <v>22</v>
      </c>
      <c r="B60" s="209"/>
      <c r="C60" s="209"/>
      <c r="D60" s="209"/>
      <c r="E60" s="209"/>
      <c r="F60" s="209"/>
      <c r="G60" s="209"/>
      <c r="H60" s="207"/>
      <c r="I60" s="15" t="s">
        <v>396</v>
      </c>
    </row>
    <row r="61" spans="1:9">
      <c r="A61" s="54" t="s">
        <v>5</v>
      </c>
      <c r="B61" s="209"/>
      <c r="C61" s="209"/>
      <c r="D61" s="209"/>
      <c r="E61" s="209"/>
      <c r="F61" s="209"/>
      <c r="G61" s="209"/>
      <c r="H61" s="207"/>
      <c r="I61" s="108" t="s">
        <v>10</v>
      </c>
    </row>
    <row r="62" spans="1:9">
      <c r="A62" s="54" t="s">
        <v>7</v>
      </c>
      <c r="B62" s="209"/>
      <c r="C62" s="209"/>
      <c r="D62" s="209"/>
      <c r="E62" s="209"/>
      <c r="F62" s="209"/>
      <c r="G62" s="209"/>
      <c r="H62" s="207"/>
      <c r="I62" s="108" t="s">
        <v>11</v>
      </c>
    </row>
    <row r="63" spans="1:9">
      <c r="A63" s="210" t="s">
        <v>26</v>
      </c>
      <c r="B63" s="144"/>
      <c r="C63" s="144"/>
      <c r="D63" s="144"/>
      <c r="E63" s="144"/>
      <c r="F63" s="144"/>
      <c r="G63" s="144"/>
      <c r="H63" s="145"/>
      <c r="I63" s="211" t="s">
        <v>163</v>
      </c>
    </row>
    <row r="64" spans="1:9">
      <c r="A64" s="34" t="s">
        <v>38</v>
      </c>
      <c r="B64" s="209">
        <f>SUM(B67,B70,B73,B76,B79)</f>
        <v>0</v>
      </c>
      <c r="C64" s="209">
        <f t="shared" ref="C64:H64" si="49">SUM(C67,C70,C73,C76,C79)</f>
        <v>0</v>
      </c>
      <c r="D64" s="209">
        <f t="shared" si="49"/>
        <v>0</v>
      </c>
      <c r="E64" s="209">
        <f t="shared" si="49"/>
        <v>0</v>
      </c>
      <c r="F64" s="209">
        <f t="shared" si="49"/>
        <v>371</v>
      </c>
      <c r="G64" s="209">
        <f t="shared" si="49"/>
        <v>0</v>
      </c>
      <c r="H64" s="207">
        <f t="shared" si="49"/>
        <v>0</v>
      </c>
      <c r="I64" s="15" t="s">
        <v>0</v>
      </c>
    </row>
    <row r="65" spans="1:9">
      <c r="A65" s="54" t="s">
        <v>5</v>
      </c>
      <c r="B65" s="209">
        <f>SUM(B68,B71,B74,B77,B80)</f>
        <v>0</v>
      </c>
      <c r="C65" s="209">
        <f t="shared" ref="C65:H65" si="50">SUM(C68,C71,C74,C77,C80)</f>
        <v>0</v>
      </c>
      <c r="D65" s="209">
        <f t="shared" si="50"/>
        <v>0</v>
      </c>
      <c r="E65" s="209">
        <f t="shared" si="50"/>
        <v>0</v>
      </c>
      <c r="F65" s="209">
        <f t="shared" si="50"/>
        <v>266</v>
      </c>
      <c r="G65" s="209">
        <f t="shared" si="50"/>
        <v>0</v>
      </c>
      <c r="H65" s="207">
        <f t="shared" si="50"/>
        <v>0</v>
      </c>
      <c r="I65" s="108" t="s">
        <v>10</v>
      </c>
    </row>
    <row r="66" spans="1:9">
      <c r="A66" s="54" t="s">
        <v>7</v>
      </c>
      <c r="B66" s="209">
        <f>SUM(B69,B72,B75,B78,B81)</f>
        <v>0</v>
      </c>
      <c r="C66" s="209">
        <f t="shared" ref="C66:H66" si="51">SUM(C69,C72,C75,C78,C81)</f>
        <v>0</v>
      </c>
      <c r="D66" s="209">
        <f t="shared" si="51"/>
        <v>0</v>
      </c>
      <c r="E66" s="209">
        <f t="shared" si="51"/>
        <v>0</v>
      </c>
      <c r="F66" s="209">
        <f t="shared" si="51"/>
        <v>105</v>
      </c>
      <c r="G66" s="209">
        <f t="shared" si="51"/>
        <v>0</v>
      </c>
      <c r="H66" s="207">
        <f t="shared" si="51"/>
        <v>0</v>
      </c>
      <c r="I66" s="108" t="s">
        <v>11</v>
      </c>
    </row>
    <row r="67" spans="1:9">
      <c r="A67" s="34" t="s">
        <v>388</v>
      </c>
      <c r="B67" s="311">
        <f>SUM(B68:B69)</f>
        <v>0</v>
      </c>
      <c r="C67" s="311">
        <f t="shared" ref="C67" si="52">SUM(C68:C69)</f>
        <v>0</v>
      </c>
      <c r="D67" s="311">
        <f t="shared" ref="D67" si="53">SUM(D68:D69)</f>
        <v>0</v>
      </c>
      <c r="E67" s="311">
        <f t="shared" ref="E67" si="54">SUM(E68:E69)</f>
        <v>0</v>
      </c>
      <c r="F67" s="311">
        <f t="shared" ref="F67" si="55">SUM(F68:F69)</f>
        <v>0</v>
      </c>
      <c r="G67" s="311">
        <f t="shared" ref="G67" si="56">SUM(G68:G69)</f>
        <v>0</v>
      </c>
      <c r="H67" s="350">
        <f t="shared" ref="H67" si="57">SUM(H68:H69)</f>
        <v>0</v>
      </c>
      <c r="I67" s="15" t="s">
        <v>393</v>
      </c>
    </row>
    <row r="68" spans="1:9">
      <c r="A68" s="54" t="s">
        <v>5</v>
      </c>
      <c r="B68" s="209"/>
      <c r="C68" s="209"/>
      <c r="D68" s="209"/>
      <c r="E68" s="209"/>
      <c r="F68" s="209">
        <v>0</v>
      </c>
      <c r="G68" s="209"/>
      <c r="H68" s="207"/>
      <c r="I68" s="108" t="s">
        <v>10</v>
      </c>
    </row>
    <row r="69" spans="1:9">
      <c r="A69" s="54" t="s">
        <v>7</v>
      </c>
      <c r="B69" s="209"/>
      <c r="C69" s="209"/>
      <c r="D69" s="209"/>
      <c r="E69" s="209"/>
      <c r="F69" s="209">
        <v>0</v>
      </c>
      <c r="G69" s="209"/>
      <c r="H69" s="207"/>
      <c r="I69" s="108" t="s">
        <v>11</v>
      </c>
    </row>
    <row r="70" spans="1:9">
      <c r="A70" s="34" t="s">
        <v>387</v>
      </c>
      <c r="B70" s="311">
        <f>SUM(B71:B72)</f>
        <v>0</v>
      </c>
      <c r="C70" s="311">
        <f t="shared" ref="C70" si="58">SUM(C71:C72)</f>
        <v>0</v>
      </c>
      <c r="D70" s="311">
        <f t="shared" ref="D70" si="59">SUM(D71:D72)</f>
        <v>0</v>
      </c>
      <c r="E70" s="311">
        <f t="shared" ref="E70" si="60">SUM(E71:E72)</f>
        <v>0</v>
      </c>
      <c r="F70" s="311">
        <f t="shared" ref="F70" si="61">SUM(F71:F72)</f>
        <v>79</v>
      </c>
      <c r="G70" s="311">
        <f t="shared" ref="G70" si="62">SUM(G71:G72)</f>
        <v>0</v>
      </c>
      <c r="H70" s="350">
        <f t="shared" ref="H70" si="63">SUM(H71:H72)</f>
        <v>0</v>
      </c>
      <c r="I70" s="15" t="s">
        <v>394</v>
      </c>
    </row>
    <row r="71" spans="1:9">
      <c r="A71" s="54" t="s">
        <v>5</v>
      </c>
      <c r="B71" s="209"/>
      <c r="C71" s="209"/>
      <c r="D71" s="209"/>
      <c r="E71" s="209"/>
      <c r="F71" s="209">
        <v>53</v>
      </c>
      <c r="G71" s="209"/>
      <c r="H71" s="207"/>
      <c r="I71" s="108" t="s">
        <v>10</v>
      </c>
    </row>
    <row r="72" spans="1:9">
      <c r="A72" s="54" t="s">
        <v>7</v>
      </c>
      <c r="B72" s="209"/>
      <c r="C72" s="209"/>
      <c r="D72" s="209"/>
      <c r="E72" s="209"/>
      <c r="F72" s="209">
        <v>26</v>
      </c>
      <c r="G72" s="209"/>
      <c r="H72" s="207"/>
      <c r="I72" s="108" t="s">
        <v>11</v>
      </c>
    </row>
    <row r="73" spans="1:9">
      <c r="A73" s="34" t="s">
        <v>389</v>
      </c>
      <c r="B73" s="311">
        <f>SUM(B74:B75)</f>
        <v>0</v>
      </c>
      <c r="C73" s="311">
        <f t="shared" ref="C73" si="64">SUM(C74:C75)</f>
        <v>0</v>
      </c>
      <c r="D73" s="311">
        <f t="shared" ref="D73" si="65">SUM(D74:D75)</f>
        <v>0</v>
      </c>
      <c r="E73" s="311">
        <f t="shared" ref="E73" si="66">SUM(E74:E75)</f>
        <v>0</v>
      </c>
      <c r="F73" s="311">
        <f t="shared" ref="F73" si="67">SUM(F74:F75)</f>
        <v>25</v>
      </c>
      <c r="G73" s="311">
        <f t="shared" ref="G73" si="68">SUM(G74:G75)</f>
        <v>0</v>
      </c>
      <c r="H73" s="350">
        <f t="shared" ref="H73" si="69">SUM(H74:H75)</f>
        <v>0</v>
      </c>
      <c r="I73" s="15" t="s">
        <v>390</v>
      </c>
    </row>
    <row r="74" spans="1:9">
      <c r="A74" s="54" t="s">
        <v>5</v>
      </c>
      <c r="B74" s="209"/>
      <c r="C74" s="209"/>
      <c r="D74" s="209"/>
      <c r="E74" s="209"/>
      <c r="F74" s="209">
        <v>9</v>
      </c>
      <c r="G74" s="209"/>
      <c r="H74" s="207"/>
      <c r="I74" s="108" t="s">
        <v>10</v>
      </c>
    </row>
    <row r="75" spans="1:9">
      <c r="A75" s="54" t="s">
        <v>7</v>
      </c>
      <c r="B75" s="209"/>
      <c r="C75" s="209"/>
      <c r="D75" s="209"/>
      <c r="E75" s="209"/>
      <c r="F75" s="209">
        <v>16</v>
      </c>
      <c r="G75" s="209"/>
      <c r="H75" s="207"/>
      <c r="I75" s="108" t="s">
        <v>11</v>
      </c>
    </row>
    <row r="76" spans="1:9">
      <c r="A76" s="34" t="s">
        <v>391</v>
      </c>
      <c r="B76" s="311">
        <f>SUM(B77:B78)</f>
        <v>0</v>
      </c>
      <c r="C76" s="311">
        <f t="shared" ref="C76" si="70">SUM(C77:C78)</f>
        <v>0</v>
      </c>
      <c r="D76" s="311">
        <f t="shared" ref="D76" si="71">SUM(D77:D78)</f>
        <v>0</v>
      </c>
      <c r="E76" s="311">
        <f t="shared" ref="E76" si="72">SUM(E77:E78)</f>
        <v>0</v>
      </c>
      <c r="F76" s="311">
        <f t="shared" ref="F76" si="73">SUM(F77:F78)</f>
        <v>0</v>
      </c>
      <c r="G76" s="311">
        <f t="shared" ref="G76" si="74">SUM(G77:G78)</f>
        <v>0</v>
      </c>
      <c r="H76" s="350">
        <f t="shared" ref="H76" si="75">SUM(H77:H78)</f>
        <v>0</v>
      </c>
      <c r="I76" s="15" t="s">
        <v>392</v>
      </c>
    </row>
    <row r="77" spans="1:9">
      <c r="A77" s="54" t="s">
        <v>5</v>
      </c>
      <c r="B77" s="209"/>
      <c r="C77" s="209"/>
      <c r="D77" s="209"/>
      <c r="E77" s="209"/>
      <c r="F77" s="209">
        <v>0</v>
      </c>
      <c r="G77" s="209"/>
      <c r="H77" s="207"/>
      <c r="I77" s="108" t="s">
        <v>10</v>
      </c>
    </row>
    <row r="78" spans="1:9">
      <c r="A78" s="54" t="s">
        <v>7</v>
      </c>
      <c r="B78" s="209"/>
      <c r="C78" s="209"/>
      <c r="D78" s="209"/>
      <c r="E78" s="209"/>
      <c r="F78" s="209">
        <v>0</v>
      </c>
      <c r="G78" s="209"/>
      <c r="H78" s="207"/>
      <c r="I78" s="108" t="s">
        <v>11</v>
      </c>
    </row>
    <row r="79" spans="1:9">
      <c r="A79" s="34" t="s">
        <v>22</v>
      </c>
      <c r="B79" s="311">
        <f>SUM(B80:B81)</f>
        <v>0</v>
      </c>
      <c r="C79" s="311">
        <f t="shared" ref="C79:H79" si="76">SUM(C80:C81)</f>
        <v>0</v>
      </c>
      <c r="D79" s="311">
        <f t="shared" si="76"/>
        <v>0</v>
      </c>
      <c r="E79" s="311">
        <f t="shared" si="76"/>
        <v>0</v>
      </c>
      <c r="F79" s="311">
        <f t="shared" si="76"/>
        <v>267</v>
      </c>
      <c r="G79" s="311">
        <f t="shared" si="76"/>
        <v>0</v>
      </c>
      <c r="H79" s="311">
        <f t="shared" si="76"/>
        <v>0</v>
      </c>
      <c r="I79" s="15" t="s">
        <v>396</v>
      </c>
    </row>
    <row r="80" spans="1:9">
      <c r="A80" s="54" t="s">
        <v>5</v>
      </c>
      <c r="B80" s="209"/>
      <c r="C80" s="209"/>
      <c r="D80" s="209"/>
      <c r="E80" s="209"/>
      <c r="F80" s="209">
        <v>204</v>
      </c>
      <c r="G80" s="209"/>
      <c r="H80" s="207"/>
      <c r="I80" s="108" t="s">
        <v>10</v>
      </c>
    </row>
    <row r="81" spans="1:9">
      <c r="A81" s="54" t="s">
        <v>7</v>
      </c>
      <c r="B81" s="209"/>
      <c r="C81" s="209"/>
      <c r="D81" s="209"/>
      <c r="E81" s="209"/>
      <c r="F81" s="209">
        <v>63</v>
      </c>
      <c r="G81" s="209"/>
      <c r="H81" s="207"/>
      <c r="I81" s="108" t="s">
        <v>11</v>
      </c>
    </row>
    <row r="82" spans="1:9" ht="15.75">
      <c r="A82" s="12" t="s">
        <v>339</v>
      </c>
      <c r="B82" s="31"/>
      <c r="C82" s="31"/>
      <c r="D82" s="32"/>
      <c r="E82" s="31"/>
      <c r="F82" s="31"/>
      <c r="G82" s="31"/>
      <c r="H82" s="31"/>
      <c r="I82" s="23" t="s">
        <v>339</v>
      </c>
    </row>
    <row r="83" spans="1:9">
      <c r="A83" s="34" t="s">
        <v>38</v>
      </c>
      <c r="B83" s="258">
        <f>SUM(B102,B121,B140)</f>
        <v>0</v>
      </c>
      <c r="C83" s="258">
        <f t="shared" ref="C83:H83" si="77">SUM(C102,C121,C140)</f>
        <v>0</v>
      </c>
      <c r="D83" s="258">
        <f t="shared" si="77"/>
        <v>0</v>
      </c>
      <c r="E83" s="258">
        <f t="shared" si="77"/>
        <v>0</v>
      </c>
      <c r="F83" s="258">
        <f t="shared" si="77"/>
        <v>2576</v>
      </c>
      <c r="G83" s="258">
        <f t="shared" si="77"/>
        <v>0</v>
      </c>
      <c r="H83" s="258">
        <f t="shared" si="77"/>
        <v>0</v>
      </c>
      <c r="I83" s="15" t="s">
        <v>0</v>
      </c>
    </row>
    <row r="84" spans="1:9">
      <c r="A84" s="54" t="s">
        <v>5</v>
      </c>
      <c r="B84" s="205">
        <f>SUM(B103,B122,B141)</f>
        <v>0</v>
      </c>
      <c r="C84" s="205">
        <f t="shared" ref="C84:H84" si="78">SUM(C103,C122,C141)</f>
        <v>0</v>
      </c>
      <c r="D84" s="205">
        <f t="shared" si="78"/>
        <v>0</v>
      </c>
      <c r="E84" s="205">
        <f t="shared" si="78"/>
        <v>0</v>
      </c>
      <c r="F84" s="205">
        <f t="shared" si="78"/>
        <v>778</v>
      </c>
      <c r="G84" s="205">
        <f t="shared" si="78"/>
        <v>0</v>
      </c>
      <c r="H84" s="205">
        <f t="shared" si="78"/>
        <v>0</v>
      </c>
      <c r="I84" s="108" t="s">
        <v>10</v>
      </c>
    </row>
    <row r="85" spans="1:9">
      <c r="A85" s="54" t="s">
        <v>7</v>
      </c>
      <c r="B85" s="205">
        <f t="shared" ref="B85:H85" si="79">SUM(B104,B123,B142)</f>
        <v>0</v>
      </c>
      <c r="C85" s="205">
        <f t="shared" si="79"/>
        <v>0</v>
      </c>
      <c r="D85" s="205">
        <f t="shared" si="79"/>
        <v>0</v>
      </c>
      <c r="E85" s="205">
        <f t="shared" si="79"/>
        <v>0</v>
      </c>
      <c r="F85" s="205">
        <f t="shared" si="79"/>
        <v>1798</v>
      </c>
      <c r="G85" s="205">
        <f t="shared" si="79"/>
        <v>0</v>
      </c>
      <c r="H85" s="205">
        <f t="shared" si="79"/>
        <v>0</v>
      </c>
      <c r="I85" s="108" t="s">
        <v>11</v>
      </c>
    </row>
    <row r="86" spans="1:9">
      <c r="A86" s="34" t="s">
        <v>388</v>
      </c>
      <c r="B86" s="205">
        <f t="shared" ref="B86:H86" si="80">SUM(B105,B124,B143)</f>
        <v>0</v>
      </c>
      <c r="C86" s="205">
        <f t="shared" si="80"/>
        <v>0</v>
      </c>
      <c r="D86" s="205">
        <f t="shared" si="80"/>
        <v>0</v>
      </c>
      <c r="E86" s="205">
        <f t="shared" si="80"/>
        <v>0</v>
      </c>
      <c r="F86" s="205">
        <f t="shared" si="80"/>
        <v>229</v>
      </c>
      <c r="G86" s="205">
        <f t="shared" si="80"/>
        <v>0</v>
      </c>
      <c r="H86" s="205">
        <f t="shared" si="80"/>
        <v>0</v>
      </c>
      <c r="I86" s="15" t="s">
        <v>393</v>
      </c>
    </row>
    <row r="87" spans="1:9">
      <c r="A87" s="54" t="s">
        <v>5</v>
      </c>
      <c r="B87" s="205">
        <f t="shared" ref="B87:H87" si="81">SUM(B106,B125,B144)</f>
        <v>0</v>
      </c>
      <c r="C87" s="205">
        <f t="shared" si="81"/>
        <v>0</v>
      </c>
      <c r="D87" s="205">
        <f t="shared" si="81"/>
        <v>0</v>
      </c>
      <c r="E87" s="205">
        <f t="shared" si="81"/>
        <v>0</v>
      </c>
      <c r="F87" s="205">
        <f t="shared" si="81"/>
        <v>102</v>
      </c>
      <c r="G87" s="205">
        <f t="shared" si="81"/>
        <v>0</v>
      </c>
      <c r="H87" s="205">
        <f t="shared" si="81"/>
        <v>0</v>
      </c>
      <c r="I87" s="108" t="s">
        <v>10</v>
      </c>
    </row>
    <row r="88" spans="1:9">
      <c r="A88" s="54" t="s">
        <v>7</v>
      </c>
      <c r="B88" s="205">
        <f t="shared" ref="B88:H88" si="82">SUM(B107,B126,B145)</f>
        <v>0</v>
      </c>
      <c r="C88" s="205">
        <f t="shared" si="82"/>
        <v>0</v>
      </c>
      <c r="D88" s="205">
        <f t="shared" si="82"/>
        <v>0</v>
      </c>
      <c r="E88" s="205">
        <f t="shared" si="82"/>
        <v>0</v>
      </c>
      <c r="F88" s="205">
        <f t="shared" si="82"/>
        <v>127</v>
      </c>
      <c r="G88" s="205">
        <f t="shared" si="82"/>
        <v>0</v>
      </c>
      <c r="H88" s="205">
        <f t="shared" si="82"/>
        <v>0</v>
      </c>
      <c r="I88" s="108" t="s">
        <v>11</v>
      </c>
    </row>
    <row r="89" spans="1:9">
      <c r="A89" s="34" t="s">
        <v>387</v>
      </c>
      <c r="B89" s="205">
        <f t="shared" ref="B89:H89" si="83">SUM(B108,B127,B146)</f>
        <v>0</v>
      </c>
      <c r="C89" s="205">
        <f t="shared" si="83"/>
        <v>0</v>
      </c>
      <c r="D89" s="205">
        <f t="shared" si="83"/>
        <v>0</v>
      </c>
      <c r="E89" s="205">
        <f t="shared" si="83"/>
        <v>0</v>
      </c>
      <c r="F89" s="205">
        <f t="shared" si="83"/>
        <v>2018</v>
      </c>
      <c r="G89" s="205">
        <f t="shared" si="83"/>
        <v>0</v>
      </c>
      <c r="H89" s="205">
        <f t="shared" si="83"/>
        <v>0</v>
      </c>
      <c r="I89" s="15" t="s">
        <v>394</v>
      </c>
    </row>
    <row r="90" spans="1:9">
      <c r="A90" s="54" t="s">
        <v>5</v>
      </c>
      <c r="B90" s="205">
        <f t="shared" ref="B90:H90" si="84">SUM(B109,B128,B147)</f>
        <v>0</v>
      </c>
      <c r="C90" s="205">
        <f t="shared" si="84"/>
        <v>0</v>
      </c>
      <c r="D90" s="205">
        <f t="shared" si="84"/>
        <v>0</v>
      </c>
      <c r="E90" s="205">
        <f t="shared" si="84"/>
        <v>0</v>
      </c>
      <c r="F90" s="205">
        <f t="shared" si="84"/>
        <v>490</v>
      </c>
      <c r="G90" s="205">
        <f t="shared" si="84"/>
        <v>0</v>
      </c>
      <c r="H90" s="205">
        <f t="shared" si="84"/>
        <v>0</v>
      </c>
      <c r="I90" s="108" t="s">
        <v>10</v>
      </c>
    </row>
    <row r="91" spans="1:9">
      <c r="A91" s="54" t="s">
        <v>7</v>
      </c>
      <c r="B91" s="205">
        <f t="shared" ref="B91:H91" si="85">SUM(B110,B129,B148)</f>
        <v>0</v>
      </c>
      <c r="C91" s="205">
        <f t="shared" si="85"/>
        <v>0</v>
      </c>
      <c r="D91" s="205">
        <f t="shared" si="85"/>
        <v>0</v>
      </c>
      <c r="E91" s="205">
        <f t="shared" si="85"/>
        <v>0</v>
      </c>
      <c r="F91" s="205">
        <f t="shared" si="85"/>
        <v>1528</v>
      </c>
      <c r="G91" s="205">
        <f t="shared" si="85"/>
        <v>0</v>
      </c>
      <c r="H91" s="205">
        <f t="shared" si="85"/>
        <v>0</v>
      </c>
      <c r="I91" s="108" t="s">
        <v>11</v>
      </c>
    </row>
    <row r="92" spans="1:9">
      <c r="A92" s="34" t="s">
        <v>389</v>
      </c>
      <c r="B92" s="205">
        <f t="shared" ref="B92:H92" si="86">SUM(B111,B130,B149)</f>
        <v>0</v>
      </c>
      <c r="C92" s="205">
        <f t="shared" si="86"/>
        <v>0</v>
      </c>
      <c r="D92" s="205">
        <f t="shared" si="86"/>
        <v>0</v>
      </c>
      <c r="E92" s="205">
        <f t="shared" si="86"/>
        <v>0</v>
      </c>
      <c r="F92" s="205">
        <f t="shared" si="86"/>
        <v>181</v>
      </c>
      <c r="G92" s="205">
        <f t="shared" si="86"/>
        <v>0</v>
      </c>
      <c r="H92" s="205">
        <f t="shared" si="86"/>
        <v>0</v>
      </c>
      <c r="I92" s="15" t="s">
        <v>390</v>
      </c>
    </row>
    <row r="93" spans="1:9">
      <c r="A93" s="54" t="s">
        <v>5</v>
      </c>
      <c r="B93" s="205">
        <f t="shared" ref="B93:H93" si="87">SUM(B112,B131,B150)</f>
        <v>0</v>
      </c>
      <c r="C93" s="205">
        <f t="shared" si="87"/>
        <v>0</v>
      </c>
      <c r="D93" s="205">
        <f t="shared" si="87"/>
        <v>0</v>
      </c>
      <c r="E93" s="205">
        <f t="shared" si="87"/>
        <v>0</v>
      </c>
      <c r="F93" s="205">
        <f t="shared" si="87"/>
        <v>78</v>
      </c>
      <c r="G93" s="205">
        <f t="shared" si="87"/>
        <v>0</v>
      </c>
      <c r="H93" s="205">
        <f t="shared" si="87"/>
        <v>0</v>
      </c>
      <c r="I93" s="108" t="s">
        <v>10</v>
      </c>
    </row>
    <row r="94" spans="1:9">
      <c r="A94" s="54" t="s">
        <v>7</v>
      </c>
      <c r="B94" s="205">
        <f t="shared" ref="B94:H94" si="88">SUM(B113,B132,B151)</f>
        <v>0</v>
      </c>
      <c r="C94" s="205">
        <f t="shared" si="88"/>
        <v>0</v>
      </c>
      <c r="D94" s="205">
        <f t="shared" si="88"/>
        <v>0</v>
      </c>
      <c r="E94" s="205">
        <f t="shared" si="88"/>
        <v>0</v>
      </c>
      <c r="F94" s="205">
        <f t="shared" si="88"/>
        <v>103</v>
      </c>
      <c r="G94" s="205">
        <f t="shared" si="88"/>
        <v>0</v>
      </c>
      <c r="H94" s="205">
        <f t="shared" si="88"/>
        <v>0</v>
      </c>
      <c r="I94" s="108" t="s">
        <v>11</v>
      </c>
    </row>
    <row r="95" spans="1:9">
      <c r="A95" s="34" t="s">
        <v>391</v>
      </c>
      <c r="B95" s="205">
        <f t="shared" ref="B95:H95" si="89">SUM(B114,B133,B152)</f>
        <v>0</v>
      </c>
      <c r="C95" s="205">
        <f t="shared" si="89"/>
        <v>0</v>
      </c>
      <c r="D95" s="205">
        <f t="shared" si="89"/>
        <v>0</v>
      </c>
      <c r="E95" s="205">
        <f t="shared" si="89"/>
        <v>0</v>
      </c>
      <c r="F95" s="205">
        <f t="shared" si="89"/>
        <v>9</v>
      </c>
      <c r="G95" s="205">
        <f t="shared" si="89"/>
        <v>0</v>
      </c>
      <c r="H95" s="205">
        <f t="shared" si="89"/>
        <v>0</v>
      </c>
      <c r="I95" s="15" t="s">
        <v>392</v>
      </c>
    </row>
    <row r="96" spans="1:9">
      <c r="A96" s="54" t="s">
        <v>5</v>
      </c>
      <c r="B96" s="205">
        <f t="shared" ref="B96:H96" si="90">SUM(B115,B134,B153)</f>
        <v>0</v>
      </c>
      <c r="C96" s="205">
        <f t="shared" si="90"/>
        <v>0</v>
      </c>
      <c r="D96" s="205">
        <f t="shared" si="90"/>
        <v>0</v>
      </c>
      <c r="E96" s="205">
        <f t="shared" si="90"/>
        <v>0</v>
      </c>
      <c r="F96" s="205">
        <f t="shared" si="90"/>
        <v>2</v>
      </c>
      <c r="G96" s="205">
        <f t="shared" si="90"/>
        <v>0</v>
      </c>
      <c r="H96" s="205">
        <f t="shared" si="90"/>
        <v>0</v>
      </c>
      <c r="I96" s="108" t="s">
        <v>10</v>
      </c>
    </row>
    <row r="97" spans="1:9">
      <c r="A97" s="54" t="s">
        <v>7</v>
      </c>
      <c r="B97" s="205">
        <f t="shared" ref="B97:H97" si="91">SUM(B116,B135,B154)</f>
        <v>0</v>
      </c>
      <c r="C97" s="205">
        <f t="shared" si="91"/>
        <v>0</v>
      </c>
      <c r="D97" s="205">
        <f t="shared" si="91"/>
        <v>0</v>
      </c>
      <c r="E97" s="205">
        <f t="shared" si="91"/>
        <v>0</v>
      </c>
      <c r="F97" s="205">
        <f t="shared" si="91"/>
        <v>7</v>
      </c>
      <c r="G97" s="205">
        <f t="shared" si="91"/>
        <v>0</v>
      </c>
      <c r="H97" s="205">
        <f t="shared" si="91"/>
        <v>0</v>
      </c>
      <c r="I97" s="108" t="s">
        <v>11</v>
      </c>
    </row>
    <row r="98" spans="1:9">
      <c r="A98" s="34" t="s">
        <v>22</v>
      </c>
      <c r="B98" s="205">
        <f t="shared" ref="B98:H98" si="92">SUM(B117,B136,B155)</f>
        <v>0</v>
      </c>
      <c r="C98" s="205">
        <f t="shared" si="92"/>
        <v>0</v>
      </c>
      <c r="D98" s="205">
        <f t="shared" si="92"/>
        <v>0</v>
      </c>
      <c r="E98" s="205">
        <f t="shared" si="92"/>
        <v>0</v>
      </c>
      <c r="F98" s="205">
        <f t="shared" si="92"/>
        <v>139</v>
      </c>
      <c r="G98" s="205">
        <f t="shared" si="92"/>
        <v>0</v>
      </c>
      <c r="H98" s="205">
        <f t="shared" si="92"/>
        <v>0</v>
      </c>
      <c r="I98" s="15" t="s">
        <v>396</v>
      </c>
    </row>
    <row r="99" spans="1:9">
      <c r="A99" s="54" t="s">
        <v>5</v>
      </c>
      <c r="B99" s="205">
        <f t="shared" ref="B99:H99" si="93">SUM(B118,B137,B156)</f>
        <v>0</v>
      </c>
      <c r="C99" s="205">
        <f t="shared" si="93"/>
        <v>0</v>
      </c>
      <c r="D99" s="205">
        <f t="shared" si="93"/>
        <v>0</v>
      </c>
      <c r="E99" s="205">
        <f t="shared" si="93"/>
        <v>0</v>
      </c>
      <c r="F99" s="205">
        <f t="shared" si="93"/>
        <v>106</v>
      </c>
      <c r="G99" s="205">
        <f t="shared" si="93"/>
        <v>0</v>
      </c>
      <c r="H99" s="205">
        <f t="shared" si="93"/>
        <v>0</v>
      </c>
      <c r="I99" s="108" t="s">
        <v>10</v>
      </c>
    </row>
    <row r="100" spans="1:9">
      <c r="A100" s="54" t="s">
        <v>7</v>
      </c>
      <c r="B100" s="205">
        <f t="shared" ref="B100:H100" si="94">SUM(B119,B138,B157)</f>
        <v>0</v>
      </c>
      <c r="C100" s="205">
        <f t="shared" si="94"/>
        <v>0</v>
      </c>
      <c r="D100" s="205">
        <f t="shared" si="94"/>
        <v>0</v>
      </c>
      <c r="E100" s="205">
        <f t="shared" si="94"/>
        <v>0</v>
      </c>
      <c r="F100" s="205">
        <f t="shared" si="94"/>
        <v>33</v>
      </c>
      <c r="G100" s="205">
        <f t="shared" si="94"/>
        <v>0</v>
      </c>
      <c r="H100" s="205">
        <f t="shared" si="94"/>
        <v>0</v>
      </c>
      <c r="I100" s="108" t="s">
        <v>11</v>
      </c>
    </row>
    <row r="101" spans="1:9">
      <c r="A101" s="257" t="s">
        <v>29</v>
      </c>
      <c r="B101" s="148"/>
      <c r="C101" s="148"/>
      <c r="D101" s="148"/>
      <c r="E101" s="148"/>
      <c r="F101" s="148"/>
      <c r="G101" s="148"/>
      <c r="H101" s="148"/>
      <c r="I101" s="224" t="s">
        <v>395</v>
      </c>
    </row>
    <row r="102" spans="1:9">
      <c r="A102" s="34" t="s">
        <v>38</v>
      </c>
      <c r="B102" s="209">
        <f>SUM(B105,B108,B111,B114,B117)</f>
        <v>0</v>
      </c>
      <c r="C102" s="209">
        <f t="shared" ref="C102:H102" si="95">SUM(C105,C108,C111,C114,C117)</f>
        <v>0</v>
      </c>
      <c r="D102" s="209">
        <f t="shared" si="95"/>
        <v>0</v>
      </c>
      <c r="E102" s="209">
        <f t="shared" si="95"/>
        <v>0</v>
      </c>
      <c r="F102" s="209">
        <f t="shared" si="95"/>
        <v>2282</v>
      </c>
      <c r="G102" s="209">
        <f t="shared" si="95"/>
        <v>0</v>
      </c>
      <c r="H102" s="207">
        <f t="shared" si="95"/>
        <v>0</v>
      </c>
      <c r="I102" s="15" t="s">
        <v>0</v>
      </c>
    </row>
    <row r="103" spans="1:9">
      <c r="A103" s="54" t="s">
        <v>5</v>
      </c>
      <c r="B103" s="209">
        <f>SUM(B106,B109,B112,B115,B118)</f>
        <v>0</v>
      </c>
      <c r="C103" s="209">
        <f t="shared" ref="C103:H103" si="96">SUM(C106,C109,C112,C115,C118)</f>
        <v>0</v>
      </c>
      <c r="D103" s="209">
        <f t="shared" si="96"/>
        <v>0</v>
      </c>
      <c r="E103" s="209">
        <f t="shared" si="96"/>
        <v>0</v>
      </c>
      <c r="F103" s="209">
        <f t="shared" si="96"/>
        <v>562</v>
      </c>
      <c r="G103" s="209">
        <f t="shared" si="96"/>
        <v>0</v>
      </c>
      <c r="H103" s="207">
        <f t="shared" si="96"/>
        <v>0</v>
      </c>
      <c r="I103" s="108" t="s">
        <v>10</v>
      </c>
    </row>
    <row r="104" spans="1:9">
      <c r="A104" s="54" t="s">
        <v>7</v>
      </c>
      <c r="B104" s="209">
        <f>SUM(B107,B110,B113,B116,B119)</f>
        <v>0</v>
      </c>
      <c r="C104" s="209">
        <f t="shared" ref="C104:H104" si="97">SUM(C107,C110,C113,C116,C119)</f>
        <v>0</v>
      </c>
      <c r="D104" s="209">
        <f t="shared" si="97"/>
        <v>0</v>
      </c>
      <c r="E104" s="209">
        <f t="shared" si="97"/>
        <v>0</v>
      </c>
      <c r="F104" s="209">
        <f t="shared" si="97"/>
        <v>1720</v>
      </c>
      <c r="G104" s="209">
        <f t="shared" si="97"/>
        <v>0</v>
      </c>
      <c r="H104" s="207">
        <f t="shared" si="97"/>
        <v>0</v>
      </c>
      <c r="I104" s="108" t="s">
        <v>11</v>
      </c>
    </row>
    <row r="105" spans="1:9">
      <c r="A105" s="34" t="s">
        <v>388</v>
      </c>
      <c r="B105" s="311">
        <f>SUM(B106:B107)</f>
        <v>0</v>
      </c>
      <c r="C105" s="311">
        <f t="shared" ref="C105" si="98">SUM(C106:C107)</f>
        <v>0</v>
      </c>
      <c r="D105" s="311">
        <f t="shared" ref="D105" si="99">SUM(D106:D107)</f>
        <v>0</v>
      </c>
      <c r="E105" s="311">
        <f t="shared" ref="E105" si="100">SUM(E106:E107)</f>
        <v>0</v>
      </c>
      <c r="F105" s="311">
        <f t="shared" ref="F105" si="101">SUM(F106:F107)</f>
        <v>229</v>
      </c>
      <c r="G105" s="311">
        <f t="shared" ref="G105" si="102">SUM(G106:G107)</f>
        <v>0</v>
      </c>
      <c r="H105" s="350">
        <f t="shared" ref="H105" si="103">SUM(H106:H107)</f>
        <v>0</v>
      </c>
      <c r="I105" s="15" t="s">
        <v>393</v>
      </c>
    </row>
    <row r="106" spans="1:9">
      <c r="A106" s="54" t="s">
        <v>5</v>
      </c>
      <c r="B106" s="209"/>
      <c r="C106" s="209"/>
      <c r="D106" s="209"/>
      <c r="E106" s="209"/>
      <c r="F106" s="209">
        <v>102</v>
      </c>
      <c r="G106" s="209"/>
      <c r="H106" s="207"/>
      <c r="I106" s="108" t="s">
        <v>10</v>
      </c>
    </row>
    <row r="107" spans="1:9">
      <c r="A107" s="54" t="s">
        <v>7</v>
      </c>
      <c r="B107" s="209"/>
      <c r="C107" s="209"/>
      <c r="D107" s="209"/>
      <c r="E107" s="209"/>
      <c r="F107" s="209">
        <v>127</v>
      </c>
      <c r="G107" s="209"/>
      <c r="H107" s="207"/>
      <c r="I107" s="108" t="s">
        <v>11</v>
      </c>
    </row>
    <row r="108" spans="1:9">
      <c r="A108" s="34" t="s">
        <v>387</v>
      </c>
      <c r="B108" s="311">
        <f>SUM(B109:B110)</f>
        <v>0</v>
      </c>
      <c r="C108" s="311">
        <f t="shared" ref="C108:H108" si="104">SUM(C109:C110)</f>
        <v>0</v>
      </c>
      <c r="D108" s="311">
        <f t="shared" si="104"/>
        <v>0</v>
      </c>
      <c r="E108" s="311">
        <f t="shared" si="104"/>
        <v>0</v>
      </c>
      <c r="F108" s="311">
        <f t="shared" si="104"/>
        <v>1892</v>
      </c>
      <c r="G108" s="311">
        <f t="shared" si="104"/>
        <v>0</v>
      </c>
      <c r="H108" s="311">
        <f t="shared" si="104"/>
        <v>0</v>
      </c>
      <c r="I108" s="15" t="s">
        <v>394</v>
      </c>
    </row>
    <row r="109" spans="1:9">
      <c r="A109" s="54" t="s">
        <v>5</v>
      </c>
      <c r="B109" s="209"/>
      <c r="C109" s="209"/>
      <c r="D109" s="209"/>
      <c r="E109" s="209"/>
      <c r="F109" s="209">
        <v>400</v>
      </c>
      <c r="G109" s="209"/>
      <c r="H109" s="207"/>
      <c r="I109" s="108" t="s">
        <v>10</v>
      </c>
    </row>
    <row r="110" spans="1:9">
      <c r="A110" s="54" t="s">
        <v>7</v>
      </c>
      <c r="B110" s="209"/>
      <c r="C110" s="209"/>
      <c r="D110" s="209"/>
      <c r="E110" s="209"/>
      <c r="F110" s="209">
        <v>1492</v>
      </c>
      <c r="G110" s="209"/>
      <c r="H110" s="207"/>
      <c r="I110" s="108" t="s">
        <v>11</v>
      </c>
    </row>
    <row r="111" spans="1:9">
      <c r="A111" s="34" t="s">
        <v>389</v>
      </c>
      <c r="B111" s="311">
        <f>SUM(B112:B113)</f>
        <v>0</v>
      </c>
      <c r="C111" s="311">
        <f t="shared" ref="C111" si="105">SUM(C112:C113)</f>
        <v>0</v>
      </c>
      <c r="D111" s="311">
        <f t="shared" ref="D111" si="106">SUM(D112:D113)</f>
        <v>0</v>
      </c>
      <c r="E111" s="311">
        <f t="shared" ref="E111" si="107">SUM(E112:E113)</f>
        <v>0</v>
      </c>
      <c r="F111" s="311">
        <f t="shared" ref="F111" si="108">SUM(F112:F113)</f>
        <v>153</v>
      </c>
      <c r="G111" s="311">
        <f t="shared" ref="G111" si="109">SUM(G112:G113)</f>
        <v>0</v>
      </c>
      <c r="H111" s="350">
        <f t="shared" ref="H111" si="110">SUM(H112:H113)</f>
        <v>0</v>
      </c>
      <c r="I111" s="15" t="s">
        <v>390</v>
      </c>
    </row>
    <row r="112" spans="1:9">
      <c r="A112" s="54" t="s">
        <v>5</v>
      </c>
      <c r="B112" s="209"/>
      <c r="C112" s="209"/>
      <c r="D112" s="209"/>
      <c r="E112" s="209"/>
      <c r="F112" s="209">
        <v>59</v>
      </c>
      <c r="G112" s="209"/>
      <c r="H112" s="207"/>
      <c r="I112" s="108" t="s">
        <v>10</v>
      </c>
    </row>
    <row r="113" spans="1:9">
      <c r="A113" s="54" t="s">
        <v>7</v>
      </c>
      <c r="B113" s="209"/>
      <c r="C113" s="209"/>
      <c r="D113" s="209"/>
      <c r="E113" s="209"/>
      <c r="F113" s="209">
        <v>94</v>
      </c>
      <c r="G113" s="209"/>
      <c r="H113" s="207"/>
      <c r="I113" s="108" t="s">
        <v>11</v>
      </c>
    </row>
    <row r="114" spans="1:9">
      <c r="A114" s="34" t="s">
        <v>391</v>
      </c>
      <c r="B114" s="311">
        <f>SUM(B115:B116)</f>
        <v>0</v>
      </c>
      <c r="C114" s="311">
        <f t="shared" ref="C114" si="111">SUM(C115:C116)</f>
        <v>0</v>
      </c>
      <c r="D114" s="311">
        <f t="shared" ref="D114" si="112">SUM(D115:D116)</f>
        <v>0</v>
      </c>
      <c r="E114" s="311">
        <f t="shared" ref="E114" si="113">SUM(E115:E116)</f>
        <v>0</v>
      </c>
      <c r="F114" s="311">
        <f t="shared" ref="F114" si="114">SUM(F115:F116)</f>
        <v>8</v>
      </c>
      <c r="G114" s="311">
        <f t="shared" ref="G114" si="115">SUM(G115:G116)</f>
        <v>0</v>
      </c>
      <c r="H114" s="350">
        <f t="shared" ref="H114" si="116">SUM(H115:H116)</f>
        <v>0</v>
      </c>
      <c r="I114" s="15" t="s">
        <v>392</v>
      </c>
    </row>
    <row r="115" spans="1:9">
      <c r="A115" s="54" t="s">
        <v>5</v>
      </c>
      <c r="B115" s="209"/>
      <c r="C115" s="209"/>
      <c r="D115" s="209"/>
      <c r="E115" s="209"/>
      <c r="F115" s="209">
        <v>1</v>
      </c>
      <c r="G115" s="209"/>
      <c r="H115" s="207"/>
      <c r="I115" s="108" t="s">
        <v>10</v>
      </c>
    </row>
    <row r="116" spans="1:9">
      <c r="A116" s="54" t="s">
        <v>7</v>
      </c>
      <c r="B116" s="209"/>
      <c r="C116" s="209"/>
      <c r="D116" s="209"/>
      <c r="E116" s="209"/>
      <c r="F116" s="209">
        <v>7</v>
      </c>
      <c r="G116" s="209"/>
      <c r="H116" s="207"/>
      <c r="I116" s="108" t="s">
        <v>11</v>
      </c>
    </row>
    <row r="117" spans="1:9">
      <c r="A117" s="34" t="s">
        <v>22</v>
      </c>
      <c r="B117" s="311">
        <f>SUM(B118:B119)</f>
        <v>0</v>
      </c>
      <c r="C117" s="311">
        <f t="shared" ref="C117" si="117">SUM(C118:C119)</f>
        <v>0</v>
      </c>
      <c r="D117" s="311">
        <f t="shared" ref="D117" si="118">SUM(D118:D119)</f>
        <v>0</v>
      </c>
      <c r="E117" s="311">
        <f t="shared" ref="E117" si="119">SUM(E118:E119)</f>
        <v>0</v>
      </c>
      <c r="F117" s="311">
        <f t="shared" ref="F117" si="120">SUM(F118:F119)</f>
        <v>0</v>
      </c>
      <c r="G117" s="311">
        <f t="shared" ref="G117" si="121">SUM(G118:G119)</f>
        <v>0</v>
      </c>
      <c r="H117" s="350">
        <f t="shared" ref="H117" si="122">SUM(H118:H119)</f>
        <v>0</v>
      </c>
      <c r="I117" s="15" t="s">
        <v>396</v>
      </c>
    </row>
    <row r="118" spans="1:9">
      <c r="A118" s="54" t="s">
        <v>5</v>
      </c>
      <c r="B118" s="209"/>
      <c r="C118" s="209"/>
      <c r="D118" s="209"/>
      <c r="E118" s="209"/>
      <c r="F118" s="209">
        <v>0</v>
      </c>
      <c r="G118" s="209"/>
      <c r="H118" s="207"/>
      <c r="I118" s="108" t="s">
        <v>10</v>
      </c>
    </row>
    <row r="119" spans="1:9">
      <c r="A119" s="54" t="s">
        <v>7</v>
      </c>
      <c r="B119" s="209"/>
      <c r="C119" s="209"/>
      <c r="D119" s="209"/>
      <c r="E119" s="209"/>
      <c r="F119" s="209">
        <v>0</v>
      </c>
      <c r="G119" s="209"/>
      <c r="H119" s="207"/>
      <c r="I119" s="108" t="s">
        <v>11</v>
      </c>
    </row>
    <row r="120" spans="1:9">
      <c r="A120" s="257" t="s">
        <v>30</v>
      </c>
      <c r="B120" s="148"/>
      <c r="C120" s="148"/>
      <c r="D120" s="148"/>
      <c r="E120" s="148"/>
      <c r="F120" s="148"/>
      <c r="G120" s="148"/>
      <c r="H120" s="148"/>
      <c r="I120" s="224" t="s">
        <v>31</v>
      </c>
    </row>
    <row r="121" spans="1:9">
      <c r="A121" s="34" t="s">
        <v>38</v>
      </c>
      <c r="B121" s="209">
        <f>SUM(B124,B127,B130,B133,B136)</f>
        <v>0</v>
      </c>
      <c r="C121" s="209">
        <f t="shared" ref="C121:H121" si="123">SUM(C124,C127,C130,C133,C136)</f>
        <v>0</v>
      </c>
      <c r="D121" s="209">
        <f t="shared" si="123"/>
        <v>0</v>
      </c>
      <c r="E121" s="209">
        <f t="shared" si="123"/>
        <v>0</v>
      </c>
      <c r="F121" s="209">
        <f t="shared" si="123"/>
        <v>0</v>
      </c>
      <c r="G121" s="209">
        <f t="shared" si="123"/>
        <v>0</v>
      </c>
      <c r="H121" s="207">
        <f t="shared" si="123"/>
        <v>0</v>
      </c>
      <c r="I121" s="15" t="s">
        <v>0</v>
      </c>
    </row>
    <row r="122" spans="1:9">
      <c r="A122" s="54" t="s">
        <v>5</v>
      </c>
      <c r="B122" s="209">
        <f>SUM(B125,B128,B131,B134,B137)</f>
        <v>0</v>
      </c>
      <c r="C122" s="209">
        <f t="shared" ref="C122:H122" si="124">SUM(C125,C128,C131,C134,C137)</f>
        <v>0</v>
      </c>
      <c r="D122" s="209">
        <f t="shared" si="124"/>
        <v>0</v>
      </c>
      <c r="E122" s="209">
        <f t="shared" si="124"/>
        <v>0</v>
      </c>
      <c r="F122" s="209">
        <f t="shared" si="124"/>
        <v>0</v>
      </c>
      <c r="G122" s="209">
        <f t="shared" si="124"/>
        <v>0</v>
      </c>
      <c r="H122" s="207">
        <f t="shared" si="124"/>
        <v>0</v>
      </c>
      <c r="I122" s="108" t="s">
        <v>10</v>
      </c>
    </row>
    <row r="123" spans="1:9">
      <c r="A123" s="54" t="s">
        <v>7</v>
      </c>
      <c r="B123" s="209">
        <f>SUM(B126,B129,B132,B135,B138)</f>
        <v>0</v>
      </c>
      <c r="C123" s="209">
        <f t="shared" ref="C123:H123" si="125">SUM(C126,C129,C132,C135,C138)</f>
        <v>0</v>
      </c>
      <c r="D123" s="209">
        <f t="shared" si="125"/>
        <v>0</v>
      </c>
      <c r="E123" s="209">
        <f t="shared" si="125"/>
        <v>0</v>
      </c>
      <c r="F123" s="209">
        <f t="shared" si="125"/>
        <v>0</v>
      </c>
      <c r="G123" s="209">
        <f t="shared" si="125"/>
        <v>0</v>
      </c>
      <c r="H123" s="207">
        <f t="shared" si="125"/>
        <v>0</v>
      </c>
      <c r="I123" s="108" t="s">
        <v>11</v>
      </c>
    </row>
    <row r="124" spans="1:9">
      <c r="A124" s="34" t="s">
        <v>388</v>
      </c>
      <c r="B124" s="209"/>
      <c r="C124" s="209"/>
      <c r="D124" s="209"/>
      <c r="E124" s="209"/>
      <c r="F124" s="209"/>
      <c r="G124" s="209"/>
      <c r="H124" s="207"/>
      <c r="I124" s="15" t="s">
        <v>393</v>
      </c>
    </row>
    <row r="125" spans="1:9">
      <c r="A125" s="54" t="s">
        <v>5</v>
      </c>
      <c r="B125" s="209"/>
      <c r="C125" s="209"/>
      <c r="D125" s="209"/>
      <c r="E125" s="209"/>
      <c r="F125" s="209"/>
      <c r="G125" s="209"/>
      <c r="H125" s="207"/>
      <c r="I125" s="108" t="s">
        <v>10</v>
      </c>
    </row>
    <row r="126" spans="1:9">
      <c r="A126" s="54" t="s">
        <v>7</v>
      </c>
      <c r="B126" s="209"/>
      <c r="C126" s="209"/>
      <c r="D126" s="209"/>
      <c r="E126" s="209"/>
      <c r="F126" s="209"/>
      <c r="G126" s="209"/>
      <c r="H126" s="207"/>
      <c r="I126" s="108" t="s">
        <v>11</v>
      </c>
    </row>
    <row r="127" spans="1:9">
      <c r="A127" s="34" t="s">
        <v>387</v>
      </c>
      <c r="B127" s="209"/>
      <c r="C127" s="209"/>
      <c r="D127" s="209"/>
      <c r="E127" s="209"/>
      <c r="F127" s="209"/>
      <c r="G127" s="209"/>
      <c r="H127" s="207"/>
      <c r="I127" s="15" t="s">
        <v>394</v>
      </c>
    </row>
    <row r="128" spans="1:9">
      <c r="A128" s="54" t="s">
        <v>5</v>
      </c>
      <c r="B128" s="209"/>
      <c r="C128" s="209"/>
      <c r="D128" s="209"/>
      <c r="E128" s="209"/>
      <c r="F128" s="209"/>
      <c r="G128" s="209"/>
      <c r="H128" s="207"/>
      <c r="I128" s="108" t="s">
        <v>10</v>
      </c>
    </row>
    <row r="129" spans="1:9">
      <c r="A129" s="54" t="s">
        <v>7</v>
      </c>
      <c r="B129" s="209"/>
      <c r="C129" s="209"/>
      <c r="D129" s="209"/>
      <c r="E129" s="209"/>
      <c r="F129" s="209"/>
      <c r="G129" s="209"/>
      <c r="H129" s="207"/>
      <c r="I129" s="108" t="s">
        <v>11</v>
      </c>
    </row>
    <row r="130" spans="1:9">
      <c r="A130" s="34" t="s">
        <v>389</v>
      </c>
      <c r="B130" s="209"/>
      <c r="C130" s="209"/>
      <c r="D130" s="209"/>
      <c r="E130" s="209"/>
      <c r="F130" s="209"/>
      <c r="G130" s="209"/>
      <c r="H130" s="207"/>
      <c r="I130" s="15" t="s">
        <v>390</v>
      </c>
    </row>
    <row r="131" spans="1:9">
      <c r="A131" s="54" t="s">
        <v>5</v>
      </c>
      <c r="B131" s="209"/>
      <c r="C131" s="209"/>
      <c r="D131" s="209"/>
      <c r="E131" s="209"/>
      <c r="F131" s="209"/>
      <c r="G131" s="209"/>
      <c r="H131" s="207"/>
      <c r="I131" s="108" t="s">
        <v>10</v>
      </c>
    </row>
    <row r="132" spans="1:9">
      <c r="A132" s="54" t="s">
        <v>7</v>
      </c>
      <c r="B132" s="209"/>
      <c r="C132" s="209"/>
      <c r="D132" s="209"/>
      <c r="E132" s="209"/>
      <c r="F132" s="209"/>
      <c r="G132" s="209"/>
      <c r="H132" s="207"/>
      <c r="I132" s="108" t="s">
        <v>11</v>
      </c>
    </row>
    <row r="133" spans="1:9">
      <c r="A133" s="34" t="s">
        <v>391</v>
      </c>
      <c r="B133" s="209"/>
      <c r="C133" s="209"/>
      <c r="D133" s="209"/>
      <c r="E133" s="209"/>
      <c r="F133" s="209"/>
      <c r="G133" s="209"/>
      <c r="H133" s="207"/>
      <c r="I133" s="15" t="s">
        <v>392</v>
      </c>
    </row>
    <row r="134" spans="1:9">
      <c r="A134" s="54" t="s">
        <v>5</v>
      </c>
      <c r="B134" s="209"/>
      <c r="C134" s="209"/>
      <c r="D134" s="209"/>
      <c r="E134" s="209"/>
      <c r="F134" s="209"/>
      <c r="G134" s="209"/>
      <c r="H134" s="207"/>
      <c r="I134" s="108" t="s">
        <v>10</v>
      </c>
    </row>
    <row r="135" spans="1:9">
      <c r="A135" s="54" t="s">
        <v>7</v>
      </c>
      <c r="B135" s="209"/>
      <c r="C135" s="209"/>
      <c r="D135" s="209"/>
      <c r="E135" s="209"/>
      <c r="F135" s="209"/>
      <c r="G135" s="209"/>
      <c r="H135" s="207"/>
      <c r="I135" s="108" t="s">
        <v>11</v>
      </c>
    </row>
    <row r="136" spans="1:9">
      <c r="A136" s="34" t="s">
        <v>22</v>
      </c>
      <c r="B136" s="209"/>
      <c r="C136" s="209"/>
      <c r="D136" s="209"/>
      <c r="E136" s="209"/>
      <c r="F136" s="209"/>
      <c r="G136" s="209"/>
      <c r="H136" s="207"/>
      <c r="I136" s="15" t="s">
        <v>396</v>
      </c>
    </row>
    <row r="137" spans="1:9">
      <c r="A137" s="54" t="s">
        <v>5</v>
      </c>
      <c r="B137" s="209"/>
      <c r="C137" s="209"/>
      <c r="D137" s="209"/>
      <c r="E137" s="209"/>
      <c r="F137" s="209"/>
      <c r="G137" s="209"/>
      <c r="H137" s="207"/>
      <c r="I137" s="108" t="s">
        <v>10</v>
      </c>
    </row>
    <row r="138" spans="1:9">
      <c r="A138" s="54" t="s">
        <v>7</v>
      </c>
      <c r="B138" s="209"/>
      <c r="C138" s="209"/>
      <c r="D138" s="209"/>
      <c r="E138" s="209"/>
      <c r="F138" s="209"/>
      <c r="G138" s="209"/>
      <c r="H138" s="207"/>
      <c r="I138" s="108" t="s">
        <v>11</v>
      </c>
    </row>
    <row r="139" spans="1:9">
      <c r="A139" s="210" t="s">
        <v>26</v>
      </c>
      <c r="B139" s="144"/>
      <c r="C139" s="144"/>
      <c r="D139" s="144"/>
      <c r="E139" s="144"/>
      <c r="F139" s="144"/>
      <c r="G139" s="144"/>
      <c r="H139" s="145"/>
      <c r="I139" s="211" t="s">
        <v>163</v>
      </c>
    </row>
    <row r="140" spans="1:9">
      <c r="A140" s="34" t="s">
        <v>38</v>
      </c>
      <c r="B140" s="209">
        <f>SUM(B143,B146,B149,B152,B155)</f>
        <v>0</v>
      </c>
      <c r="C140" s="209">
        <f t="shared" ref="C140:H140" si="126">SUM(C143,C146,C149,C152,C155)</f>
        <v>0</v>
      </c>
      <c r="D140" s="209">
        <f t="shared" si="126"/>
        <v>0</v>
      </c>
      <c r="E140" s="209">
        <f t="shared" si="126"/>
        <v>0</v>
      </c>
      <c r="F140" s="209">
        <f t="shared" si="126"/>
        <v>294</v>
      </c>
      <c r="G140" s="209">
        <f t="shared" si="126"/>
        <v>0</v>
      </c>
      <c r="H140" s="207">
        <f t="shared" si="126"/>
        <v>0</v>
      </c>
      <c r="I140" s="15" t="s">
        <v>0</v>
      </c>
    </row>
    <row r="141" spans="1:9">
      <c r="A141" s="54" t="s">
        <v>5</v>
      </c>
      <c r="B141" s="209">
        <f>SUM(B144,B147,B150,B153,B156)</f>
        <v>0</v>
      </c>
      <c r="C141" s="209">
        <f t="shared" ref="C141:H141" si="127">SUM(C144,C147,C150,C153,C156)</f>
        <v>0</v>
      </c>
      <c r="D141" s="209">
        <f t="shared" si="127"/>
        <v>0</v>
      </c>
      <c r="E141" s="209">
        <f t="shared" si="127"/>
        <v>0</v>
      </c>
      <c r="F141" s="209">
        <f t="shared" si="127"/>
        <v>216</v>
      </c>
      <c r="G141" s="209">
        <f t="shared" si="127"/>
        <v>0</v>
      </c>
      <c r="H141" s="207">
        <f t="shared" si="127"/>
        <v>0</v>
      </c>
      <c r="I141" s="108" t="s">
        <v>10</v>
      </c>
    </row>
    <row r="142" spans="1:9">
      <c r="A142" s="54" t="s">
        <v>7</v>
      </c>
      <c r="B142" s="209">
        <f>SUM(B145,B148,B151,B154,B157)</f>
        <v>0</v>
      </c>
      <c r="C142" s="209">
        <f t="shared" ref="C142:H142" si="128">SUM(C145,C148,C151,C154,C157)</f>
        <v>0</v>
      </c>
      <c r="D142" s="209">
        <f t="shared" si="128"/>
        <v>0</v>
      </c>
      <c r="E142" s="209">
        <f t="shared" si="128"/>
        <v>0</v>
      </c>
      <c r="F142" s="209">
        <f t="shared" si="128"/>
        <v>78</v>
      </c>
      <c r="G142" s="209">
        <f t="shared" si="128"/>
        <v>0</v>
      </c>
      <c r="H142" s="207">
        <f t="shared" si="128"/>
        <v>0</v>
      </c>
      <c r="I142" s="108" t="s">
        <v>11</v>
      </c>
    </row>
    <row r="143" spans="1:9">
      <c r="A143" s="34" t="s">
        <v>388</v>
      </c>
      <c r="B143" s="311">
        <f>SUM(B144:B145)</f>
        <v>0</v>
      </c>
      <c r="C143" s="311">
        <f t="shared" ref="C143" si="129">SUM(C144:C145)</f>
        <v>0</v>
      </c>
      <c r="D143" s="311">
        <f t="shared" ref="D143" si="130">SUM(D144:D145)</f>
        <v>0</v>
      </c>
      <c r="E143" s="311">
        <f t="shared" ref="E143" si="131">SUM(E144:E145)</f>
        <v>0</v>
      </c>
      <c r="F143" s="311">
        <f t="shared" ref="F143" si="132">SUM(F144:F145)</f>
        <v>0</v>
      </c>
      <c r="G143" s="311">
        <f t="shared" ref="G143" si="133">SUM(G144:G145)</f>
        <v>0</v>
      </c>
      <c r="H143" s="350">
        <f t="shared" ref="H143" si="134">SUM(H144:H145)</f>
        <v>0</v>
      </c>
      <c r="I143" s="15" t="s">
        <v>393</v>
      </c>
    </row>
    <row r="144" spans="1:9">
      <c r="A144" s="54" t="s">
        <v>5</v>
      </c>
      <c r="B144" s="209"/>
      <c r="C144" s="209"/>
      <c r="D144" s="209"/>
      <c r="E144" s="209"/>
      <c r="F144" s="209">
        <v>0</v>
      </c>
      <c r="G144" s="209"/>
      <c r="H144" s="207"/>
      <c r="I144" s="108" t="s">
        <v>10</v>
      </c>
    </row>
    <row r="145" spans="1:9">
      <c r="A145" s="54" t="s">
        <v>7</v>
      </c>
      <c r="B145" s="209"/>
      <c r="C145" s="209"/>
      <c r="D145" s="209"/>
      <c r="E145" s="209"/>
      <c r="F145" s="209">
        <v>0</v>
      </c>
      <c r="G145" s="209"/>
      <c r="H145" s="207"/>
      <c r="I145" s="108" t="s">
        <v>11</v>
      </c>
    </row>
    <row r="146" spans="1:9">
      <c r="A146" s="34" t="s">
        <v>387</v>
      </c>
      <c r="B146" s="311">
        <f>SUM(B147:B148)</f>
        <v>0</v>
      </c>
      <c r="C146" s="311">
        <f t="shared" ref="C146" si="135">SUM(C147:C148)</f>
        <v>0</v>
      </c>
      <c r="D146" s="311">
        <f t="shared" ref="D146" si="136">SUM(D147:D148)</f>
        <v>0</v>
      </c>
      <c r="E146" s="311">
        <f t="shared" ref="E146" si="137">SUM(E147:E148)</f>
        <v>0</v>
      </c>
      <c r="F146" s="311">
        <f t="shared" ref="F146" si="138">SUM(F147:F148)</f>
        <v>126</v>
      </c>
      <c r="G146" s="311">
        <f t="shared" ref="G146" si="139">SUM(G147:G148)</f>
        <v>0</v>
      </c>
      <c r="H146" s="350">
        <f t="shared" ref="H146" si="140">SUM(H147:H148)</f>
        <v>0</v>
      </c>
      <c r="I146" s="15" t="s">
        <v>394</v>
      </c>
    </row>
    <row r="147" spans="1:9">
      <c r="A147" s="54" t="s">
        <v>5</v>
      </c>
      <c r="B147" s="209"/>
      <c r="C147" s="209"/>
      <c r="D147" s="209"/>
      <c r="E147" s="209"/>
      <c r="F147" s="209">
        <v>90</v>
      </c>
      <c r="G147" s="209"/>
      <c r="H147" s="207"/>
      <c r="I147" s="108" t="s">
        <v>10</v>
      </c>
    </row>
    <row r="148" spans="1:9">
      <c r="A148" s="54" t="s">
        <v>7</v>
      </c>
      <c r="B148" s="209"/>
      <c r="C148" s="209"/>
      <c r="D148" s="209"/>
      <c r="E148" s="209"/>
      <c r="F148" s="209">
        <v>36</v>
      </c>
      <c r="G148" s="209"/>
      <c r="H148" s="207"/>
      <c r="I148" s="108" t="s">
        <v>11</v>
      </c>
    </row>
    <row r="149" spans="1:9">
      <c r="A149" s="34" t="s">
        <v>389</v>
      </c>
      <c r="B149" s="311">
        <f>SUM(B150:B151)</f>
        <v>0</v>
      </c>
      <c r="C149" s="311">
        <f t="shared" ref="C149" si="141">SUM(C150:C151)</f>
        <v>0</v>
      </c>
      <c r="D149" s="311">
        <f t="shared" ref="D149" si="142">SUM(D150:D151)</f>
        <v>0</v>
      </c>
      <c r="E149" s="311">
        <f t="shared" ref="E149" si="143">SUM(E150:E151)</f>
        <v>0</v>
      </c>
      <c r="F149" s="311">
        <f t="shared" ref="F149" si="144">SUM(F150:F151)</f>
        <v>28</v>
      </c>
      <c r="G149" s="311">
        <f t="shared" ref="G149" si="145">SUM(G150:G151)</f>
        <v>0</v>
      </c>
      <c r="H149" s="350">
        <f t="shared" ref="H149" si="146">SUM(H150:H151)</f>
        <v>0</v>
      </c>
      <c r="I149" s="15" t="s">
        <v>390</v>
      </c>
    </row>
    <row r="150" spans="1:9">
      <c r="A150" s="54" t="s">
        <v>5</v>
      </c>
      <c r="B150" s="209"/>
      <c r="C150" s="209"/>
      <c r="D150" s="209"/>
      <c r="E150" s="209"/>
      <c r="F150" s="209">
        <v>19</v>
      </c>
      <c r="G150" s="209"/>
      <c r="H150" s="207"/>
      <c r="I150" s="108" t="s">
        <v>10</v>
      </c>
    </row>
    <row r="151" spans="1:9">
      <c r="A151" s="54" t="s">
        <v>7</v>
      </c>
      <c r="B151" s="209"/>
      <c r="C151" s="209"/>
      <c r="D151" s="209"/>
      <c r="E151" s="209"/>
      <c r="F151" s="209">
        <v>9</v>
      </c>
      <c r="G151" s="209"/>
      <c r="H151" s="207"/>
      <c r="I151" s="108" t="s">
        <v>11</v>
      </c>
    </row>
    <row r="152" spans="1:9">
      <c r="A152" s="34" t="s">
        <v>391</v>
      </c>
      <c r="B152" s="311">
        <f>SUM(B153:B154)</f>
        <v>0</v>
      </c>
      <c r="C152" s="311">
        <f t="shared" ref="C152" si="147">SUM(C153:C154)</f>
        <v>0</v>
      </c>
      <c r="D152" s="311">
        <f t="shared" ref="D152" si="148">SUM(D153:D154)</f>
        <v>0</v>
      </c>
      <c r="E152" s="311">
        <f t="shared" ref="E152" si="149">SUM(E153:E154)</f>
        <v>0</v>
      </c>
      <c r="F152" s="311">
        <f t="shared" ref="F152" si="150">SUM(F153:F154)</f>
        <v>1</v>
      </c>
      <c r="G152" s="311">
        <f t="shared" ref="G152" si="151">SUM(G153:G154)</f>
        <v>0</v>
      </c>
      <c r="H152" s="350">
        <f t="shared" ref="H152" si="152">SUM(H153:H154)</f>
        <v>0</v>
      </c>
      <c r="I152" s="15" t="s">
        <v>392</v>
      </c>
    </row>
    <row r="153" spans="1:9">
      <c r="A153" s="54" t="s">
        <v>5</v>
      </c>
      <c r="B153" s="209"/>
      <c r="C153" s="209"/>
      <c r="D153" s="209"/>
      <c r="E153" s="209"/>
      <c r="F153" s="209">
        <v>1</v>
      </c>
      <c r="G153" s="209"/>
      <c r="H153" s="207"/>
      <c r="I153" s="108" t="s">
        <v>10</v>
      </c>
    </row>
    <row r="154" spans="1:9">
      <c r="A154" s="54" t="s">
        <v>7</v>
      </c>
      <c r="B154" s="209"/>
      <c r="C154" s="209"/>
      <c r="D154" s="209"/>
      <c r="E154" s="209"/>
      <c r="F154" s="209">
        <v>0</v>
      </c>
      <c r="G154" s="209"/>
      <c r="H154" s="207"/>
      <c r="I154" s="108" t="s">
        <v>11</v>
      </c>
    </row>
    <row r="155" spans="1:9">
      <c r="A155" s="34" t="s">
        <v>22</v>
      </c>
      <c r="B155" s="311">
        <f>SUM(B156:B157)</f>
        <v>0</v>
      </c>
      <c r="C155" s="311">
        <f t="shared" ref="C155:H155" si="153">SUM(C156:C157)</f>
        <v>0</v>
      </c>
      <c r="D155" s="311">
        <f t="shared" si="153"/>
        <v>0</v>
      </c>
      <c r="E155" s="311">
        <f t="shared" si="153"/>
        <v>0</v>
      </c>
      <c r="F155" s="311">
        <f t="shared" si="153"/>
        <v>139</v>
      </c>
      <c r="G155" s="311">
        <f t="shared" si="153"/>
        <v>0</v>
      </c>
      <c r="H155" s="311">
        <f t="shared" si="153"/>
        <v>0</v>
      </c>
      <c r="I155" s="15" t="s">
        <v>396</v>
      </c>
    </row>
    <row r="156" spans="1:9">
      <c r="A156" s="54" t="s">
        <v>5</v>
      </c>
      <c r="B156" s="209"/>
      <c r="C156" s="209"/>
      <c r="D156" s="209"/>
      <c r="E156" s="209"/>
      <c r="F156" s="209">
        <v>106</v>
      </c>
      <c r="G156" s="209"/>
      <c r="H156" s="207"/>
      <c r="I156" s="108" t="s">
        <v>10</v>
      </c>
    </row>
    <row r="157" spans="1:9">
      <c r="A157" s="54" t="s">
        <v>7</v>
      </c>
      <c r="B157" s="209"/>
      <c r="C157" s="209"/>
      <c r="D157" s="209"/>
      <c r="E157" s="209"/>
      <c r="F157" s="209">
        <v>33</v>
      </c>
      <c r="G157" s="209"/>
      <c r="H157" s="207"/>
      <c r="I157" s="108" t="s">
        <v>11</v>
      </c>
    </row>
    <row r="158" spans="1:9" ht="15.75">
      <c r="A158" s="12" t="s">
        <v>346</v>
      </c>
      <c r="B158" s="31"/>
      <c r="C158" s="31"/>
      <c r="D158" s="32"/>
      <c r="E158" s="31"/>
      <c r="F158" s="31"/>
      <c r="G158" s="31"/>
      <c r="H158" s="31"/>
      <c r="I158" s="23" t="s">
        <v>346</v>
      </c>
    </row>
    <row r="159" spans="1:9">
      <c r="A159" s="34" t="s">
        <v>38</v>
      </c>
      <c r="B159" s="258">
        <f>SUM(B178,B197,B216)</f>
        <v>0</v>
      </c>
      <c r="C159" s="258">
        <f t="shared" ref="C159:H159" si="154">SUM(C178,C197,C216)</f>
        <v>0</v>
      </c>
      <c r="D159" s="258">
        <f t="shared" si="154"/>
        <v>0</v>
      </c>
      <c r="E159" s="258">
        <f t="shared" si="154"/>
        <v>0</v>
      </c>
      <c r="F159" s="258">
        <f t="shared" si="154"/>
        <v>3484</v>
      </c>
      <c r="G159" s="258">
        <f t="shared" si="154"/>
        <v>0</v>
      </c>
      <c r="H159" s="258">
        <f t="shared" si="154"/>
        <v>0</v>
      </c>
      <c r="I159" s="15" t="s">
        <v>0</v>
      </c>
    </row>
    <row r="160" spans="1:9">
      <c r="A160" s="54" t="s">
        <v>5</v>
      </c>
      <c r="B160" s="205">
        <f>SUM(B179,B198,B217)</f>
        <v>0</v>
      </c>
      <c r="C160" s="205">
        <f t="shared" ref="C160:H160" si="155">SUM(C179,C198,C217)</f>
        <v>0</v>
      </c>
      <c r="D160" s="205">
        <f t="shared" si="155"/>
        <v>0</v>
      </c>
      <c r="E160" s="205">
        <f t="shared" si="155"/>
        <v>0</v>
      </c>
      <c r="F160" s="205">
        <f t="shared" si="155"/>
        <v>560</v>
      </c>
      <c r="G160" s="205">
        <f t="shared" si="155"/>
        <v>0</v>
      </c>
      <c r="H160" s="205">
        <f t="shared" si="155"/>
        <v>0</v>
      </c>
      <c r="I160" s="108" t="s">
        <v>10</v>
      </c>
    </row>
    <row r="161" spans="1:9">
      <c r="A161" s="54" t="s">
        <v>7</v>
      </c>
      <c r="B161" s="205">
        <f t="shared" ref="B161:H161" si="156">SUM(B180,B199,B218)</f>
        <v>0</v>
      </c>
      <c r="C161" s="205">
        <f t="shared" si="156"/>
        <v>0</v>
      </c>
      <c r="D161" s="205">
        <f t="shared" si="156"/>
        <v>0</v>
      </c>
      <c r="E161" s="205">
        <f t="shared" si="156"/>
        <v>0</v>
      </c>
      <c r="F161" s="205">
        <f t="shared" si="156"/>
        <v>2924</v>
      </c>
      <c r="G161" s="205">
        <f t="shared" si="156"/>
        <v>0</v>
      </c>
      <c r="H161" s="205">
        <f t="shared" si="156"/>
        <v>0</v>
      </c>
      <c r="I161" s="108" t="s">
        <v>11</v>
      </c>
    </row>
    <row r="162" spans="1:9">
      <c r="A162" s="34" t="s">
        <v>388</v>
      </c>
      <c r="B162" s="205">
        <f t="shared" ref="B162:H162" si="157">SUM(B181,B200,B219)</f>
        <v>0</v>
      </c>
      <c r="C162" s="205">
        <f t="shared" si="157"/>
        <v>0</v>
      </c>
      <c r="D162" s="205">
        <f t="shared" si="157"/>
        <v>0</v>
      </c>
      <c r="E162" s="205">
        <f t="shared" si="157"/>
        <v>0</v>
      </c>
      <c r="F162" s="205">
        <f t="shared" si="157"/>
        <v>35</v>
      </c>
      <c r="G162" s="205">
        <f t="shared" si="157"/>
        <v>0</v>
      </c>
      <c r="H162" s="205">
        <f t="shared" si="157"/>
        <v>0</v>
      </c>
      <c r="I162" s="15" t="s">
        <v>393</v>
      </c>
    </row>
    <row r="163" spans="1:9">
      <c r="A163" s="54" t="s">
        <v>5</v>
      </c>
      <c r="B163" s="205">
        <f t="shared" ref="B163:H163" si="158">SUM(B182,B201,B220)</f>
        <v>0</v>
      </c>
      <c r="C163" s="205">
        <f t="shared" si="158"/>
        <v>0</v>
      </c>
      <c r="D163" s="205">
        <f t="shared" si="158"/>
        <v>0</v>
      </c>
      <c r="E163" s="205">
        <f t="shared" si="158"/>
        <v>0</v>
      </c>
      <c r="F163" s="205">
        <f t="shared" si="158"/>
        <v>11</v>
      </c>
      <c r="G163" s="205">
        <f t="shared" si="158"/>
        <v>0</v>
      </c>
      <c r="H163" s="205">
        <f t="shared" si="158"/>
        <v>0</v>
      </c>
      <c r="I163" s="108" t="s">
        <v>10</v>
      </c>
    </row>
    <row r="164" spans="1:9">
      <c r="A164" s="54" t="s">
        <v>7</v>
      </c>
      <c r="B164" s="205">
        <f t="shared" ref="B164:H164" si="159">SUM(B183,B202,B221)</f>
        <v>0</v>
      </c>
      <c r="C164" s="205">
        <f t="shared" si="159"/>
        <v>0</v>
      </c>
      <c r="D164" s="205">
        <f t="shared" si="159"/>
        <v>0</v>
      </c>
      <c r="E164" s="205">
        <f t="shared" si="159"/>
        <v>0</v>
      </c>
      <c r="F164" s="205">
        <f t="shared" si="159"/>
        <v>24</v>
      </c>
      <c r="G164" s="205">
        <f t="shared" si="159"/>
        <v>0</v>
      </c>
      <c r="H164" s="205">
        <f t="shared" si="159"/>
        <v>0</v>
      </c>
      <c r="I164" s="108" t="s">
        <v>11</v>
      </c>
    </row>
    <row r="165" spans="1:9">
      <c r="A165" s="34" t="s">
        <v>387</v>
      </c>
      <c r="B165" s="205">
        <f t="shared" ref="B165:H165" si="160">SUM(B184,B203,B222)</f>
        <v>0</v>
      </c>
      <c r="C165" s="205">
        <f t="shared" si="160"/>
        <v>0</v>
      </c>
      <c r="D165" s="205">
        <f t="shared" si="160"/>
        <v>0</v>
      </c>
      <c r="E165" s="205">
        <f t="shared" si="160"/>
        <v>0</v>
      </c>
      <c r="F165" s="205">
        <f t="shared" si="160"/>
        <v>3072</v>
      </c>
      <c r="G165" s="205">
        <f t="shared" si="160"/>
        <v>0</v>
      </c>
      <c r="H165" s="205">
        <f t="shared" si="160"/>
        <v>0</v>
      </c>
      <c r="I165" s="15" t="s">
        <v>394</v>
      </c>
    </row>
    <row r="166" spans="1:9">
      <c r="A166" s="54" t="s">
        <v>5</v>
      </c>
      <c r="B166" s="205">
        <f t="shared" ref="B166:H166" si="161">SUM(B185,B204,B223)</f>
        <v>0</v>
      </c>
      <c r="C166" s="205">
        <f t="shared" si="161"/>
        <v>0</v>
      </c>
      <c r="D166" s="205">
        <f t="shared" si="161"/>
        <v>0</v>
      </c>
      <c r="E166" s="205">
        <f t="shared" si="161"/>
        <v>0</v>
      </c>
      <c r="F166" s="205">
        <f t="shared" si="161"/>
        <v>370</v>
      </c>
      <c r="G166" s="205">
        <f t="shared" si="161"/>
        <v>0</v>
      </c>
      <c r="H166" s="205">
        <f t="shared" si="161"/>
        <v>0</v>
      </c>
      <c r="I166" s="108" t="s">
        <v>10</v>
      </c>
    </row>
    <row r="167" spans="1:9">
      <c r="A167" s="54" t="s">
        <v>7</v>
      </c>
      <c r="B167" s="205">
        <f t="shared" ref="B167:H167" si="162">SUM(B186,B205,B224)</f>
        <v>0</v>
      </c>
      <c r="C167" s="205">
        <f t="shared" si="162"/>
        <v>0</v>
      </c>
      <c r="D167" s="205">
        <f t="shared" si="162"/>
        <v>0</v>
      </c>
      <c r="E167" s="205">
        <f t="shared" si="162"/>
        <v>0</v>
      </c>
      <c r="F167" s="205">
        <f t="shared" si="162"/>
        <v>2702</v>
      </c>
      <c r="G167" s="205">
        <f t="shared" si="162"/>
        <v>0</v>
      </c>
      <c r="H167" s="205">
        <f t="shared" si="162"/>
        <v>0</v>
      </c>
      <c r="I167" s="108" t="s">
        <v>11</v>
      </c>
    </row>
    <row r="168" spans="1:9">
      <c r="A168" s="34" t="s">
        <v>389</v>
      </c>
      <c r="B168" s="205">
        <f t="shared" ref="B168:H168" si="163">SUM(B187,B206,B225)</f>
        <v>0</v>
      </c>
      <c r="C168" s="205">
        <f t="shared" si="163"/>
        <v>0</v>
      </c>
      <c r="D168" s="205">
        <f t="shared" si="163"/>
        <v>0</v>
      </c>
      <c r="E168" s="205">
        <f t="shared" si="163"/>
        <v>0</v>
      </c>
      <c r="F168" s="205">
        <f t="shared" si="163"/>
        <v>270</v>
      </c>
      <c r="G168" s="205">
        <f t="shared" si="163"/>
        <v>0</v>
      </c>
      <c r="H168" s="205">
        <f t="shared" si="163"/>
        <v>0</v>
      </c>
      <c r="I168" s="15" t="s">
        <v>390</v>
      </c>
    </row>
    <row r="169" spans="1:9">
      <c r="A169" s="54" t="s">
        <v>5</v>
      </c>
      <c r="B169" s="205">
        <f t="shared" ref="B169:H169" si="164">SUM(B188,B207,B226)</f>
        <v>0</v>
      </c>
      <c r="C169" s="205">
        <f t="shared" si="164"/>
        <v>0</v>
      </c>
      <c r="D169" s="205">
        <f t="shared" si="164"/>
        <v>0</v>
      </c>
      <c r="E169" s="205">
        <f t="shared" si="164"/>
        <v>0</v>
      </c>
      <c r="F169" s="205">
        <f t="shared" si="164"/>
        <v>103</v>
      </c>
      <c r="G169" s="205">
        <f t="shared" si="164"/>
        <v>0</v>
      </c>
      <c r="H169" s="205">
        <f t="shared" si="164"/>
        <v>0</v>
      </c>
      <c r="I169" s="108" t="s">
        <v>10</v>
      </c>
    </row>
    <row r="170" spans="1:9">
      <c r="A170" s="54" t="s">
        <v>7</v>
      </c>
      <c r="B170" s="205">
        <f t="shared" ref="B170:H170" si="165">SUM(B189,B208,B227)</f>
        <v>0</v>
      </c>
      <c r="C170" s="205">
        <f t="shared" si="165"/>
        <v>0</v>
      </c>
      <c r="D170" s="205">
        <f t="shared" si="165"/>
        <v>0</v>
      </c>
      <c r="E170" s="205">
        <f t="shared" si="165"/>
        <v>0</v>
      </c>
      <c r="F170" s="205">
        <f t="shared" si="165"/>
        <v>167</v>
      </c>
      <c r="G170" s="205">
        <f t="shared" si="165"/>
        <v>0</v>
      </c>
      <c r="H170" s="205">
        <f t="shared" si="165"/>
        <v>0</v>
      </c>
      <c r="I170" s="108" t="s">
        <v>11</v>
      </c>
    </row>
    <row r="171" spans="1:9">
      <c r="A171" s="34" t="s">
        <v>391</v>
      </c>
      <c r="B171" s="205">
        <f t="shared" ref="B171:H171" si="166">SUM(B190,B209,B228)</f>
        <v>0</v>
      </c>
      <c r="C171" s="205">
        <f t="shared" si="166"/>
        <v>0</v>
      </c>
      <c r="D171" s="205">
        <f t="shared" si="166"/>
        <v>0</v>
      </c>
      <c r="E171" s="205">
        <f t="shared" si="166"/>
        <v>0</v>
      </c>
      <c r="F171" s="205">
        <f t="shared" si="166"/>
        <v>6</v>
      </c>
      <c r="G171" s="205">
        <f t="shared" si="166"/>
        <v>0</v>
      </c>
      <c r="H171" s="205">
        <f t="shared" si="166"/>
        <v>0</v>
      </c>
      <c r="I171" s="15" t="s">
        <v>392</v>
      </c>
    </row>
    <row r="172" spans="1:9">
      <c r="A172" s="54" t="s">
        <v>5</v>
      </c>
      <c r="B172" s="205">
        <f t="shared" ref="B172:H172" si="167">SUM(B191,B210,B229)</f>
        <v>0</v>
      </c>
      <c r="C172" s="205">
        <f t="shared" si="167"/>
        <v>0</v>
      </c>
      <c r="D172" s="205">
        <f t="shared" si="167"/>
        <v>0</v>
      </c>
      <c r="E172" s="205">
        <f t="shared" si="167"/>
        <v>0</v>
      </c>
      <c r="F172" s="205">
        <f t="shared" si="167"/>
        <v>2</v>
      </c>
      <c r="G172" s="205">
        <f t="shared" si="167"/>
        <v>0</v>
      </c>
      <c r="H172" s="205">
        <f t="shared" si="167"/>
        <v>0</v>
      </c>
      <c r="I172" s="108" t="s">
        <v>10</v>
      </c>
    </row>
    <row r="173" spans="1:9">
      <c r="A173" s="54" t="s">
        <v>7</v>
      </c>
      <c r="B173" s="205">
        <f t="shared" ref="B173:H173" si="168">SUM(B192,B211,B230)</f>
        <v>0</v>
      </c>
      <c r="C173" s="205">
        <f t="shared" si="168"/>
        <v>0</v>
      </c>
      <c r="D173" s="205">
        <f t="shared" si="168"/>
        <v>0</v>
      </c>
      <c r="E173" s="205">
        <f t="shared" si="168"/>
        <v>0</v>
      </c>
      <c r="F173" s="205">
        <f t="shared" si="168"/>
        <v>4</v>
      </c>
      <c r="G173" s="205">
        <f t="shared" si="168"/>
        <v>0</v>
      </c>
      <c r="H173" s="205">
        <f t="shared" si="168"/>
        <v>0</v>
      </c>
      <c r="I173" s="108" t="s">
        <v>11</v>
      </c>
    </row>
    <row r="174" spans="1:9">
      <c r="A174" s="34" t="s">
        <v>22</v>
      </c>
      <c r="B174" s="205">
        <f t="shared" ref="B174:H174" si="169">SUM(B193,B212,B231)</f>
        <v>0</v>
      </c>
      <c r="C174" s="205">
        <f t="shared" si="169"/>
        <v>0</v>
      </c>
      <c r="D174" s="205">
        <f t="shared" si="169"/>
        <v>0</v>
      </c>
      <c r="E174" s="205">
        <f t="shared" si="169"/>
        <v>0</v>
      </c>
      <c r="F174" s="205">
        <f t="shared" si="169"/>
        <v>101</v>
      </c>
      <c r="G174" s="205">
        <f t="shared" si="169"/>
        <v>0</v>
      </c>
      <c r="H174" s="205">
        <f t="shared" si="169"/>
        <v>0</v>
      </c>
      <c r="I174" s="15" t="s">
        <v>396</v>
      </c>
    </row>
    <row r="175" spans="1:9">
      <c r="A175" s="54" t="s">
        <v>5</v>
      </c>
      <c r="B175" s="205">
        <f t="shared" ref="B175:H175" si="170">SUM(B194,B213,B232)</f>
        <v>0</v>
      </c>
      <c r="C175" s="205">
        <f t="shared" si="170"/>
        <v>0</v>
      </c>
      <c r="D175" s="205">
        <f t="shared" si="170"/>
        <v>0</v>
      </c>
      <c r="E175" s="205">
        <f t="shared" si="170"/>
        <v>0</v>
      </c>
      <c r="F175" s="205">
        <f t="shared" si="170"/>
        <v>74</v>
      </c>
      <c r="G175" s="205">
        <f t="shared" si="170"/>
        <v>0</v>
      </c>
      <c r="H175" s="205">
        <f t="shared" si="170"/>
        <v>0</v>
      </c>
      <c r="I175" s="108" t="s">
        <v>10</v>
      </c>
    </row>
    <row r="176" spans="1:9">
      <c r="A176" s="54" t="s">
        <v>7</v>
      </c>
      <c r="B176" s="205">
        <f t="shared" ref="B176:H176" si="171">SUM(B195,B214,B233)</f>
        <v>0</v>
      </c>
      <c r="C176" s="205">
        <f t="shared" si="171"/>
        <v>0</v>
      </c>
      <c r="D176" s="205">
        <f t="shared" si="171"/>
        <v>0</v>
      </c>
      <c r="E176" s="205">
        <f t="shared" si="171"/>
        <v>0</v>
      </c>
      <c r="F176" s="205">
        <f t="shared" si="171"/>
        <v>27</v>
      </c>
      <c r="G176" s="205">
        <f t="shared" si="171"/>
        <v>0</v>
      </c>
      <c r="H176" s="205">
        <f t="shared" si="171"/>
        <v>0</v>
      </c>
      <c r="I176" s="108" t="s">
        <v>11</v>
      </c>
    </row>
    <row r="177" spans="1:9">
      <c r="A177" s="257" t="s">
        <v>29</v>
      </c>
      <c r="B177" s="148"/>
      <c r="C177" s="148"/>
      <c r="D177" s="148"/>
      <c r="E177" s="148"/>
      <c r="F177" s="148"/>
      <c r="G177" s="148"/>
      <c r="H177" s="148"/>
      <c r="I177" s="224" t="s">
        <v>395</v>
      </c>
    </row>
    <row r="178" spans="1:9">
      <c r="A178" s="34" t="s">
        <v>38</v>
      </c>
      <c r="B178" s="209">
        <f>SUM(B181,B184,B187,B190,B193)</f>
        <v>0</v>
      </c>
      <c r="C178" s="209">
        <f t="shared" ref="C178:H178" si="172">SUM(C181,C184,C187,C190,C193)</f>
        <v>0</v>
      </c>
      <c r="D178" s="209">
        <f t="shared" si="172"/>
        <v>0</v>
      </c>
      <c r="E178" s="209">
        <f t="shared" si="172"/>
        <v>0</v>
      </c>
      <c r="F178" s="209">
        <f t="shared" si="172"/>
        <v>3144</v>
      </c>
      <c r="G178" s="209">
        <f t="shared" si="172"/>
        <v>0</v>
      </c>
      <c r="H178" s="207">
        <f t="shared" si="172"/>
        <v>0</v>
      </c>
      <c r="I178" s="15" t="s">
        <v>0</v>
      </c>
    </row>
    <row r="179" spans="1:9">
      <c r="A179" s="54" t="s">
        <v>5</v>
      </c>
      <c r="B179" s="209">
        <f>SUM(B182,B185,B188,B191,B194)</f>
        <v>0</v>
      </c>
      <c r="C179" s="209">
        <f t="shared" ref="C179:H179" si="173">SUM(C182,C185,C188,C191,C194)</f>
        <v>0</v>
      </c>
      <c r="D179" s="209">
        <f t="shared" si="173"/>
        <v>0</v>
      </c>
      <c r="E179" s="209">
        <f t="shared" si="173"/>
        <v>0</v>
      </c>
      <c r="F179" s="209">
        <f t="shared" si="173"/>
        <v>322</v>
      </c>
      <c r="G179" s="209">
        <f t="shared" si="173"/>
        <v>0</v>
      </c>
      <c r="H179" s="207">
        <f t="shared" si="173"/>
        <v>0</v>
      </c>
      <c r="I179" s="108" t="s">
        <v>10</v>
      </c>
    </row>
    <row r="180" spans="1:9">
      <c r="A180" s="54" t="s">
        <v>7</v>
      </c>
      <c r="B180" s="209">
        <f>SUM(B183,B186,B189,B192,B195)</f>
        <v>0</v>
      </c>
      <c r="C180" s="209">
        <f t="shared" ref="C180:H180" si="174">SUM(C183,C186,C189,C192,C195)</f>
        <v>0</v>
      </c>
      <c r="D180" s="209">
        <f t="shared" si="174"/>
        <v>0</v>
      </c>
      <c r="E180" s="209">
        <f t="shared" si="174"/>
        <v>0</v>
      </c>
      <c r="F180" s="209">
        <f t="shared" si="174"/>
        <v>2822</v>
      </c>
      <c r="G180" s="209">
        <f t="shared" si="174"/>
        <v>0</v>
      </c>
      <c r="H180" s="207">
        <f t="shared" si="174"/>
        <v>0</v>
      </c>
      <c r="I180" s="108" t="s">
        <v>11</v>
      </c>
    </row>
    <row r="181" spans="1:9">
      <c r="A181" s="34" t="s">
        <v>388</v>
      </c>
      <c r="B181" s="311">
        <f t="shared" ref="B181" si="175">SUM(B182:B183)</f>
        <v>0</v>
      </c>
      <c r="C181" s="311">
        <f t="shared" ref="C181" si="176">SUM(C182:C183)</f>
        <v>0</v>
      </c>
      <c r="D181" s="311">
        <f t="shared" ref="D181" si="177">SUM(D182:D183)</f>
        <v>0</v>
      </c>
      <c r="E181" s="311">
        <f t="shared" ref="E181" si="178">SUM(E182:E183)</f>
        <v>0</v>
      </c>
      <c r="F181" s="311">
        <f>SUM(F182:F183)</f>
        <v>35</v>
      </c>
      <c r="G181" s="311">
        <f t="shared" ref="G181" si="179">SUM(G182:G183)</f>
        <v>0</v>
      </c>
      <c r="H181" s="350">
        <f t="shared" ref="H181" si="180">SUM(H182:H183)</f>
        <v>0</v>
      </c>
      <c r="I181" s="15" t="s">
        <v>393</v>
      </c>
    </row>
    <row r="182" spans="1:9">
      <c r="A182" s="54" t="s">
        <v>5</v>
      </c>
      <c r="B182" s="209"/>
      <c r="C182" s="209"/>
      <c r="D182" s="209"/>
      <c r="E182" s="209"/>
      <c r="F182" s="209">
        <v>11</v>
      </c>
      <c r="G182" s="209"/>
      <c r="H182" s="207"/>
      <c r="I182" s="108" t="s">
        <v>10</v>
      </c>
    </row>
    <row r="183" spans="1:9">
      <c r="A183" s="54" t="s">
        <v>7</v>
      </c>
      <c r="B183" s="209"/>
      <c r="C183" s="209"/>
      <c r="D183" s="209"/>
      <c r="E183" s="209"/>
      <c r="F183" s="209">
        <v>24</v>
      </c>
      <c r="G183" s="209"/>
      <c r="H183" s="207"/>
      <c r="I183" s="108" t="s">
        <v>11</v>
      </c>
    </row>
    <row r="184" spans="1:9">
      <c r="A184" s="34" t="s">
        <v>387</v>
      </c>
      <c r="B184" s="311">
        <f t="shared" ref="B184" si="181">SUM(B185:B186)</f>
        <v>0</v>
      </c>
      <c r="C184" s="311">
        <f t="shared" ref="C184" si="182">SUM(C185:C186)</f>
        <v>0</v>
      </c>
      <c r="D184" s="311">
        <f t="shared" ref="D184" si="183">SUM(D185:D186)</f>
        <v>0</v>
      </c>
      <c r="E184" s="311">
        <f t="shared" ref="E184" si="184">SUM(E185:E186)</f>
        <v>0</v>
      </c>
      <c r="F184" s="311">
        <f>SUM(F185:F186)</f>
        <v>2878</v>
      </c>
      <c r="G184" s="311">
        <f t="shared" ref="G184" si="185">SUM(G185:G186)</f>
        <v>0</v>
      </c>
      <c r="H184" s="350">
        <f t="shared" ref="H184" si="186">SUM(H185:H186)</f>
        <v>0</v>
      </c>
      <c r="I184" s="15" t="s">
        <v>394</v>
      </c>
    </row>
    <row r="185" spans="1:9">
      <c r="A185" s="54" t="s">
        <v>5</v>
      </c>
      <c r="B185" s="209"/>
      <c r="C185" s="209"/>
      <c r="D185" s="209"/>
      <c r="E185" s="209"/>
      <c r="F185" s="209">
        <v>230</v>
      </c>
      <c r="G185" s="209"/>
      <c r="H185" s="207"/>
      <c r="I185" s="108" t="s">
        <v>10</v>
      </c>
    </row>
    <row r="186" spans="1:9">
      <c r="A186" s="54" t="s">
        <v>7</v>
      </c>
      <c r="B186" s="209"/>
      <c r="C186" s="209"/>
      <c r="D186" s="209"/>
      <c r="E186" s="209"/>
      <c r="F186" s="209">
        <v>2648</v>
      </c>
      <c r="G186" s="209"/>
      <c r="H186" s="207"/>
      <c r="I186" s="108" t="s">
        <v>11</v>
      </c>
    </row>
    <row r="187" spans="1:9">
      <c r="A187" s="34" t="s">
        <v>389</v>
      </c>
      <c r="B187" s="311">
        <f t="shared" ref="B187" si="187">SUM(B188:B189)</f>
        <v>0</v>
      </c>
      <c r="C187" s="311">
        <f t="shared" ref="C187" si="188">SUM(C188:C189)</f>
        <v>0</v>
      </c>
      <c r="D187" s="311">
        <f t="shared" ref="D187" si="189">SUM(D188:D189)</f>
        <v>0</v>
      </c>
      <c r="E187" s="311">
        <f t="shared" ref="E187" si="190">SUM(E188:E189)</f>
        <v>0</v>
      </c>
      <c r="F187" s="311">
        <f>SUM(F188:F189)</f>
        <v>227</v>
      </c>
      <c r="G187" s="311">
        <f t="shared" ref="G187" si="191">SUM(G188:G189)</f>
        <v>0</v>
      </c>
      <c r="H187" s="350">
        <f t="shared" ref="H187" si="192">SUM(H188:H189)</f>
        <v>0</v>
      </c>
      <c r="I187" s="15" t="s">
        <v>390</v>
      </c>
    </row>
    <row r="188" spans="1:9">
      <c r="A188" s="54" t="s">
        <v>5</v>
      </c>
      <c r="B188" s="209"/>
      <c r="C188" s="209"/>
      <c r="D188" s="209"/>
      <c r="E188" s="209"/>
      <c r="F188" s="209">
        <v>80</v>
      </c>
      <c r="G188" s="209"/>
      <c r="H188" s="207"/>
      <c r="I188" s="108" t="s">
        <v>10</v>
      </c>
    </row>
    <row r="189" spans="1:9">
      <c r="A189" s="54" t="s">
        <v>7</v>
      </c>
      <c r="B189" s="209"/>
      <c r="C189" s="209"/>
      <c r="D189" s="209"/>
      <c r="E189" s="209"/>
      <c r="F189" s="209">
        <v>147</v>
      </c>
      <c r="G189" s="209"/>
      <c r="H189" s="207"/>
      <c r="I189" s="108" t="s">
        <v>11</v>
      </c>
    </row>
    <row r="190" spans="1:9">
      <c r="A190" s="34" t="s">
        <v>391</v>
      </c>
      <c r="B190" s="311">
        <f t="shared" ref="B190:E190" si="193">SUM(B191:B192)</f>
        <v>0</v>
      </c>
      <c r="C190" s="311">
        <f t="shared" si="193"/>
        <v>0</v>
      </c>
      <c r="D190" s="311">
        <f t="shared" si="193"/>
        <v>0</v>
      </c>
      <c r="E190" s="311">
        <f t="shared" si="193"/>
        <v>0</v>
      </c>
      <c r="F190" s="311">
        <f>SUM(F191:F192)</f>
        <v>4</v>
      </c>
      <c r="G190" s="311">
        <f t="shared" ref="G190:H190" si="194">SUM(G191:G192)</f>
        <v>0</v>
      </c>
      <c r="H190" s="311">
        <f t="shared" si="194"/>
        <v>0</v>
      </c>
      <c r="I190" s="15" t="s">
        <v>392</v>
      </c>
    </row>
    <row r="191" spans="1:9">
      <c r="A191" s="54" t="s">
        <v>5</v>
      </c>
      <c r="B191" s="209"/>
      <c r="C191" s="209"/>
      <c r="D191" s="209"/>
      <c r="E191" s="209"/>
      <c r="F191" s="209">
        <v>1</v>
      </c>
      <c r="G191" s="209"/>
      <c r="H191" s="207"/>
      <c r="I191" s="108" t="s">
        <v>10</v>
      </c>
    </row>
    <row r="192" spans="1:9">
      <c r="A192" s="54" t="s">
        <v>7</v>
      </c>
      <c r="B192" s="209"/>
      <c r="C192" s="209"/>
      <c r="D192" s="209"/>
      <c r="E192" s="209"/>
      <c r="F192" s="209">
        <v>3</v>
      </c>
      <c r="G192" s="209"/>
      <c r="H192" s="207"/>
      <c r="I192" s="108" t="s">
        <v>11</v>
      </c>
    </row>
    <row r="193" spans="1:9">
      <c r="A193" s="34" t="s">
        <v>22</v>
      </c>
      <c r="B193" s="209">
        <f t="shared" ref="B193" si="195">SUM(B194:B195)</f>
        <v>0</v>
      </c>
      <c r="C193" s="209">
        <f t="shared" ref="C193" si="196">SUM(C194:C195)</f>
        <v>0</v>
      </c>
      <c r="D193" s="209">
        <f t="shared" ref="D193" si="197">SUM(D194:D195)</f>
        <v>0</v>
      </c>
      <c r="E193" s="209">
        <f t="shared" ref="E193" si="198">SUM(E194:E195)</f>
        <v>0</v>
      </c>
      <c r="F193" s="209">
        <f>SUM(F194:F195)</f>
        <v>0</v>
      </c>
      <c r="G193" s="209">
        <f t="shared" ref="G193" si="199">SUM(G194:G195)</f>
        <v>0</v>
      </c>
      <c r="H193" s="207">
        <f t="shared" ref="H193" si="200">SUM(H194:H195)</f>
        <v>0</v>
      </c>
      <c r="I193" s="15" t="s">
        <v>396</v>
      </c>
    </row>
    <row r="194" spans="1:9">
      <c r="A194" s="54" t="s">
        <v>5</v>
      </c>
      <c r="B194" s="209"/>
      <c r="C194" s="209"/>
      <c r="D194" s="209"/>
      <c r="E194" s="209"/>
      <c r="F194" s="209"/>
      <c r="G194" s="209"/>
      <c r="H194" s="207"/>
      <c r="I194" s="108" t="s">
        <v>10</v>
      </c>
    </row>
    <row r="195" spans="1:9">
      <c r="A195" s="54" t="s">
        <v>7</v>
      </c>
      <c r="B195" s="209"/>
      <c r="C195" s="209"/>
      <c r="D195" s="209"/>
      <c r="E195" s="209"/>
      <c r="F195" s="209"/>
      <c r="G195" s="209"/>
      <c r="H195" s="207"/>
      <c r="I195" s="108" t="s">
        <v>11</v>
      </c>
    </row>
    <row r="196" spans="1:9">
      <c r="A196" s="257" t="s">
        <v>30</v>
      </c>
      <c r="B196" s="148"/>
      <c r="C196" s="148"/>
      <c r="D196" s="148"/>
      <c r="E196" s="148"/>
      <c r="F196" s="148"/>
      <c r="G196" s="148"/>
      <c r="H196" s="148"/>
      <c r="I196" s="224" t="s">
        <v>31</v>
      </c>
    </row>
    <row r="197" spans="1:9">
      <c r="A197" s="34" t="s">
        <v>38</v>
      </c>
      <c r="B197" s="209">
        <f>SUM(B200,B203,B206,B209,B212)</f>
        <v>0</v>
      </c>
      <c r="C197" s="209">
        <f t="shared" ref="C197:H197" si="201">SUM(C200,C203,C206,C209,C212)</f>
        <v>0</v>
      </c>
      <c r="D197" s="209">
        <f t="shared" si="201"/>
        <v>0</v>
      </c>
      <c r="E197" s="209">
        <f t="shared" si="201"/>
        <v>0</v>
      </c>
      <c r="F197" s="209">
        <f t="shared" si="201"/>
        <v>0</v>
      </c>
      <c r="G197" s="209">
        <f t="shared" si="201"/>
        <v>0</v>
      </c>
      <c r="H197" s="207">
        <f t="shared" si="201"/>
        <v>0</v>
      </c>
      <c r="I197" s="15" t="s">
        <v>0</v>
      </c>
    </row>
    <row r="198" spans="1:9">
      <c r="A198" s="54" t="s">
        <v>5</v>
      </c>
      <c r="B198" s="209">
        <f>SUM(B201,B204,B207,B210,B213)</f>
        <v>0</v>
      </c>
      <c r="C198" s="209">
        <f t="shared" ref="C198:H198" si="202">SUM(C201,C204,C207,C210,C213)</f>
        <v>0</v>
      </c>
      <c r="D198" s="209">
        <f t="shared" si="202"/>
        <v>0</v>
      </c>
      <c r="E198" s="209">
        <f t="shared" si="202"/>
        <v>0</v>
      </c>
      <c r="F198" s="209">
        <f t="shared" si="202"/>
        <v>0</v>
      </c>
      <c r="G198" s="209">
        <f t="shared" si="202"/>
        <v>0</v>
      </c>
      <c r="H198" s="207">
        <f t="shared" si="202"/>
        <v>0</v>
      </c>
      <c r="I198" s="108" t="s">
        <v>10</v>
      </c>
    </row>
    <row r="199" spans="1:9">
      <c r="A199" s="54" t="s">
        <v>7</v>
      </c>
      <c r="B199" s="209">
        <f>SUM(B202,B205,B208,B211,B214)</f>
        <v>0</v>
      </c>
      <c r="C199" s="209">
        <f t="shared" ref="C199:H199" si="203">SUM(C202,C205,C208,C211,C214)</f>
        <v>0</v>
      </c>
      <c r="D199" s="209">
        <f t="shared" si="203"/>
        <v>0</v>
      </c>
      <c r="E199" s="209">
        <f t="shared" si="203"/>
        <v>0</v>
      </c>
      <c r="F199" s="209">
        <f t="shared" si="203"/>
        <v>0</v>
      </c>
      <c r="G199" s="209">
        <f t="shared" si="203"/>
        <v>0</v>
      </c>
      <c r="H199" s="207">
        <f t="shared" si="203"/>
        <v>0</v>
      </c>
      <c r="I199" s="108" t="s">
        <v>11</v>
      </c>
    </row>
    <row r="200" spans="1:9">
      <c r="A200" s="34" t="s">
        <v>388</v>
      </c>
      <c r="B200" s="209"/>
      <c r="C200" s="209"/>
      <c r="D200" s="209"/>
      <c r="E200" s="209"/>
      <c r="F200" s="209"/>
      <c r="G200" s="209"/>
      <c r="H200" s="207"/>
      <c r="I200" s="15" t="s">
        <v>393</v>
      </c>
    </row>
    <row r="201" spans="1:9">
      <c r="A201" s="54" t="s">
        <v>5</v>
      </c>
      <c r="B201" s="209"/>
      <c r="C201" s="209"/>
      <c r="D201" s="209"/>
      <c r="E201" s="209"/>
      <c r="F201" s="209"/>
      <c r="G201" s="209"/>
      <c r="H201" s="207"/>
      <c r="I201" s="108" t="s">
        <v>10</v>
      </c>
    </row>
    <row r="202" spans="1:9">
      <c r="A202" s="54" t="s">
        <v>7</v>
      </c>
      <c r="B202" s="209"/>
      <c r="C202" s="209"/>
      <c r="D202" s="209"/>
      <c r="E202" s="209"/>
      <c r="F202" s="209"/>
      <c r="G202" s="209"/>
      <c r="H202" s="207"/>
      <c r="I202" s="108" t="s">
        <v>11</v>
      </c>
    </row>
    <row r="203" spans="1:9">
      <c r="A203" s="34" t="s">
        <v>387</v>
      </c>
      <c r="B203" s="209"/>
      <c r="C203" s="209"/>
      <c r="D203" s="209"/>
      <c r="E203" s="209"/>
      <c r="F203" s="209"/>
      <c r="G203" s="209"/>
      <c r="H203" s="207"/>
      <c r="I203" s="15" t="s">
        <v>394</v>
      </c>
    </row>
    <row r="204" spans="1:9">
      <c r="A204" s="54" t="s">
        <v>5</v>
      </c>
      <c r="B204" s="209"/>
      <c r="C204" s="209"/>
      <c r="D204" s="209"/>
      <c r="E204" s="209"/>
      <c r="F204" s="209"/>
      <c r="G204" s="209"/>
      <c r="H204" s="207"/>
      <c r="I204" s="108" t="s">
        <v>10</v>
      </c>
    </row>
    <row r="205" spans="1:9">
      <c r="A205" s="54" t="s">
        <v>7</v>
      </c>
      <c r="B205" s="209"/>
      <c r="C205" s="209"/>
      <c r="D205" s="209"/>
      <c r="E205" s="209"/>
      <c r="F205" s="209"/>
      <c r="G205" s="209"/>
      <c r="H205" s="207"/>
      <c r="I205" s="108" t="s">
        <v>11</v>
      </c>
    </row>
    <row r="206" spans="1:9">
      <c r="A206" s="34" t="s">
        <v>389</v>
      </c>
      <c r="B206" s="209"/>
      <c r="C206" s="209"/>
      <c r="D206" s="209"/>
      <c r="E206" s="209"/>
      <c r="F206" s="209"/>
      <c r="G206" s="209"/>
      <c r="H206" s="207"/>
      <c r="I206" s="15" t="s">
        <v>390</v>
      </c>
    </row>
    <row r="207" spans="1:9">
      <c r="A207" s="54" t="s">
        <v>5</v>
      </c>
      <c r="B207" s="209"/>
      <c r="C207" s="209"/>
      <c r="D207" s="209"/>
      <c r="E207" s="209"/>
      <c r="F207" s="209"/>
      <c r="G207" s="209"/>
      <c r="H207" s="207"/>
      <c r="I207" s="108" t="s">
        <v>10</v>
      </c>
    </row>
    <row r="208" spans="1:9">
      <c r="A208" s="54" t="s">
        <v>7</v>
      </c>
      <c r="B208" s="209"/>
      <c r="C208" s="209"/>
      <c r="D208" s="209"/>
      <c r="E208" s="209"/>
      <c r="F208" s="209"/>
      <c r="G208" s="209"/>
      <c r="H208" s="207"/>
      <c r="I208" s="108" t="s">
        <v>11</v>
      </c>
    </row>
    <row r="209" spans="1:9">
      <c r="A209" s="34" t="s">
        <v>391</v>
      </c>
      <c r="B209" s="209"/>
      <c r="C209" s="209"/>
      <c r="D209" s="209"/>
      <c r="E209" s="209"/>
      <c r="F209" s="209"/>
      <c r="G209" s="209"/>
      <c r="H209" s="207"/>
      <c r="I209" s="15" t="s">
        <v>392</v>
      </c>
    </row>
    <row r="210" spans="1:9">
      <c r="A210" s="54" t="s">
        <v>5</v>
      </c>
      <c r="B210" s="209"/>
      <c r="C210" s="209"/>
      <c r="D210" s="209"/>
      <c r="E210" s="209"/>
      <c r="F210" s="209"/>
      <c r="G210" s="209"/>
      <c r="H210" s="207"/>
      <c r="I210" s="108" t="s">
        <v>10</v>
      </c>
    </row>
    <row r="211" spans="1:9">
      <c r="A211" s="54" t="s">
        <v>7</v>
      </c>
      <c r="B211" s="209"/>
      <c r="C211" s="209"/>
      <c r="D211" s="209"/>
      <c r="E211" s="209"/>
      <c r="F211" s="209"/>
      <c r="G211" s="209"/>
      <c r="H211" s="207"/>
      <c r="I211" s="108" t="s">
        <v>11</v>
      </c>
    </row>
    <row r="212" spans="1:9">
      <c r="A212" s="34" t="s">
        <v>22</v>
      </c>
      <c r="B212" s="209"/>
      <c r="C212" s="209"/>
      <c r="D212" s="209"/>
      <c r="E212" s="209"/>
      <c r="F212" s="209"/>
      <c r="G212" s="209"/>
      <c r="H212" s="207"/>
      <c r="I212" s="15" t="s">
        <v>396</v>
      </c>
    </row>
    <row r="213" spans="1:9">
      <c r="A213" s="54" t="s">
        <v>5</v>
      </c>
      <c r="B213" s="209"/>
      <c r="C213" s="209"/>
      <c r="D213" s="209"/>
      <c r="E213" s="209"/>
      <c r="F213" s="209"/>
      <c r="G213" s="209"/>
      <c r="H213" s="207"/>
      <c r="I213" s="108" t="s">
        <v>10</v>
      </c>
    </row>
    <row r="214" spans="1:9">
      <c r="A214" s="54" t="s">
        <v>7</v>
      </c>
      <c r="B214" s="209"/>
      <c r="C214" s="209"/>
      <c r="D214" s="209"/>
      <c r="E214" s="209"/>
      <c r="F214" s="209"/>
      <c r="G214" s="209"/>
      <c r="H214" s="207"/>
      <c r="I214" s="108" t="s">
        <v>11</v>
      </c>
    </row>
    <row r="215" spans="1:9">
      <c r="A215" s="210" t="s">
        <v>26</v>
      </c>
      <c r="B215" s="144"/>
      <c r="C215" s="144"/>
      <c r="D215" s="144"/>
      <c r="E215" s="144"/>
      <c r="F215" s="144"/>
      <c r="G215" s="144"/>
      <c r="H215" s="145"/>
      <c r="I215" s="211" t="s">
        <v>163</v>
      </c>
    </row>
    <row r="216" spans="1:9">
      <c r="A216" s="34" t="s">
        <v>38</v>
      </c>
      <c r="B216" s="209">
        <f>SUM(B219,B222,B225,B228,B231)</f>
        <v>0</v>
      </c>
      <c r="C216" s="209">
        <f t="shared" ref="C216:H216" si="204">SUM(C219,C222,C225,C228,C231)</f>
        <v>0</v>
      </c>
      <c r="D216" s="209">
        <f t="shared" si="204"/>
        <v>0</v>
      </c>
      <c r="E216" s="209">
        <f t="shared" si="204"/>
        <v>0</v>
      </c>
      <c r="F216" s="209">
        <f t="shared" si="204"/>
        <v>340</v>
      </c>
      <c r="G216" s="209">
        <f t="shared" si="204"/>
        <v>0</v>
      </c>
      <c r="H216" s="207">
        <f t="shared" si="204"/>
        <v>0</v>
      </c>
      <c r="I216" s="15" t="s">
        <v>0</v>
      </c>
    </row>
    <row r="217" spans="1:9">
      <c r="A217" s="54" t="s">
        <v>5</v>
      </c>
      <c r="B217" s="209">
        <f>SUM(B220,B223,B226,B229,B232)</f>
        <v>0</v>
      </c>
      <c r="C217" s="209">
        <f t="shared" ref="C217:H217" si="205">SUM(C220,C223,C226,C229,C232)</f>
        <v>0</v>
      </c>
      <c r="D217" s="209">
        <f t="shared" si="205"/>
        <v>0</v>
      </c>
      <c r="E217" s="209">
        <f t="shared" si="205"/>
        <v>0</v>
      </c>
      <c r="F217" s="209">
        <f t="shared" si="205"/>
        <v>238</v>
      </c>
      <c r="G217" s="209">
        <f t="shared" si="205"/>
        <v>0</v>
      </c>
      <c r="H217" s="207">
        <f t="shared" si="205"/>
        <v>0</v>
      </c>
      <c r="I217" s="108" t="s">
        <v>10</v>
      </c>
    </row>
    <row r="218" spans="1:9">
      <c r="A218" s="54" t="s">
        <v>7</v>
      </c>
      <c r="B218" s="209">
        <f>SUM(B221,B224,B227,B230,B233)</f>
        <v>0</v>
      </c>
      <c r="C218" s="209">
        <f t="shared" ref="C218:H218" si="206">SUM(C221,C224,C227,C230,C233)</f>
        <v>0</v>
      </c>
      <c r="D218" s="209">
        <f t="shared" si="206"/>
        <v>0</v>
      </c>
      <c r="E218" s="209">
        <f t="shared" si="206"/>
        <v>0</v>
      </c>
      <c r="F218" s="209">
        <f t="shared" si="206"/>
        <v>102</v>
      </c>
      <c r="G218" s="209">
        <f t="shared" si="206"/>
        <v>0</v>
      </c>
      <c r="H218" s="207">
        <f t="shared" si="206"/>
        <v>0</v>
      </c>
      <c r="I218" s="108" t="s">
        <v>11</v>
      </c>
    </row>
    <row r="219" spans="1:9">
      <c r="A219" s="34" t="s">
        <v>388</v>
      </c>
      <c r="B219" s="311">
        <f t="shared" ref="B219" si="207">SUM(B220:B221)</f>
        <v>0</v>
      </c>
      <c r="C219" s="311">
        <f t="shared" ref="C219" si="208">SUM(C220:C221)</f>
        <v>0</v>
      </c>
      <c r="D219" s="311">
        <f t="shared" ref="D219" si="209">SUM(D220:D221)</f>
        <v>0</v>
      </c>
      <c r="E219" s="311">
        <f t="shared" ref="E219" si="210">SUM(E220:E221)</f>
        <v>0</v>
      </c>
      <c r="F219" s="311">
        <f>SUM(F220:F221)</f>
        <v>0</v>
      </c>
      <c r="G219" s="311">
        <f t="shared" ref="G219" si="211">SUM(G220:G221)</f>
        <v>0</v>
      </c>
      <c r="H219" s="350">
        <f t="shared" ref="H219" si="212">SUM(H220:H221)</f>
        <v>0</v>
      </c>
      <c r="I219" s="15" t="s">
        <v>393</v>
      </c>
    </row>
    <row r="220" spans="1:9">
      <c r="A220" s="54" t="s">
        <v>5</v>
      </c>
      <c r="B220" s="209"/>
      <c r="C220" s="209"/>
      <c r="D220" s="209"/>
      <c r="E220" s="209"/>
      <c r="F220" s="209">
        <v>0</v>
      </c>
      <c r="G220" s="209"/>
      <c r="H220" s="207"/>
      <c r="I220" s="108" t="s">
        <v>10</v>
      </c>
    </row>
    <row r="221" spans="1:9">
      <c r="A221" s="54" t="s">
        <v>7</v>
      </c>
      <c r="B221" s="209"/>
      <c r="C221" s="209"/>
      <c r="D221" s="209"/>
      <c r="E221" s="209"/>
      <c r="F221" s="209">
        <v>0</v>
      </c>
      <c r="G221" s="209"/>
      <c r="H221" s="207"/>
      <c r="I221" s="108" t="s">
        <v>11</v>
      </c>
    </row>
    <row r="222" spans="1:9">
      <c r="A222" s="34" t="s">
        <v>387</v>
      </c>
      <c r="B222" s="311">
        <f t="shared" ref="B222" si="213">SUM(B223:B224)</f>
        <v>0</v>
      </c>
      <c r="C222" s="311">
        <f t="shared" ref="C222" si="214">SUM(C223:C224)</f>
        <v>0</v>
      </c>
      <c r="D222" s="311">
        <f t="shared" ref="D222" si="215">SUM(D223:D224)</f>
        <v>0</v>
      </c>
      <c r="E222" s="311">
        <f t="shared" ref="E222" si="216">SUM(E223:E224)</f>
        <v>0</v>
      </c>
      <c r="F222" s="311">
        <f>SUM(F223:F224)</f>
        <v>194</v>
      </c>
      <c r="G222" s="311">
        <f t="shared" ref="G222" si="217">SUM(G223:G224)</f>
        <v>0</v>
      </c>
      <c r="H222" s="350">
        <f t="shared" ref="H222" si="218">SUM(H223:H224)</f>
        <v>0</v>
      </c>
      <c r="I222" s="15" t="s">
        <v>394</v>
      </c>
    </row>
    <row r="223" spans="1:9">
      <c r="A223" s="54" t="s">
        <v>5</v>
      </c>
      <c r="B223" s="209"/>
      <c r="C223" s="209"/>
      <c r="D223" s="209"/>
      <c r="E223" s="209"/>
      <c r="F223" s="209">
        <v>140</v>
      </c>
      <c r="G223" s="209"/>
      <c r="H223" s="207"/>
      <c r="I223" s="108" t="s">
        <v>10</v>
      </c>
    </row>
    <row r="224" spans="1:9">
      <c r="A224" s="54" t="s">
        <v>7</v>
      </c>
      <c r="B224" s="209"/>
      <c r="C224" s="209"/>
      <c r="D224" s="209"/>
      <c r="E224" s="209"/>
      <c r="F224" s="209">
        <v>54</v>
      </c>
      <c r="G224" s="209"/>
      <c r="H224" s="207"/>
      <c r="I224" s="108" t="s">
        <v>11</v>
      </c>
    </row>
    <row r="225" spans="1:9">
      <c r="A225" s="34" t="s">
        <v>389</v>
      </c>
      <c r="B225" s="311">
        <f t="shared" ref="B225" si="219">SUM(B226:B227)</f>
        <v>0</v>
      </c>
      <c r="C225" s="311">
        <f t="shared" ref="C225" si="220">SUM(C226:C227)</f>
        <v>0</v>
      </c>
      <c r="D225" s="311">
        <f t="shared" ref="D225" si="221">SUM(D226:D227)</f>
        <v>0</v>
      </c>
      <c r="E225" s="311">
        <f t="shared" ref="E225" si="222">SUM(E226:E227)</f>
        <v>0</v>
      </c>
      <c r="F225" s="311">
        <f>SUM(F226:F227)</f>
        <v>43</v>
      </c>
      <c r="G225" s="311">
        <f t="shared" ref="G225" si="223">SUM(G226:G227)</f>
        <v>0</v>
      </c>
      <c r="H225" s="350">
        <f t="shared" ref="H225" si="224">SUM(H226:H227)</f>
        <v>0</v>
      </c>
      <c r="I225" s="15" t="s">
        <v>390</v>
      </c>
    </row>
    <row r="226" spans="1:9">
      <c r="A226" s="54" t="s">
        <v>5</v>
      </c>
      <c r="B226" s="209"/>
      <c r="C226" s="209"/>
      <c r="D226" s="209"/>
      <c r="E226" s="209"/>
      <c r="F226" s="209">
        <v>23</v>
      </c>
      <c r="G226" s="209"/>
      <c r="H226" s="207"/>
      <c r="I226" s="108" t="s">
        <v>10</v>
      </c>
    </row>
    <row r="227" spans="1:9">
      <c r="A227" s="54" t="s">
        <v>7</v>
      </c>
      <c r="B227" s="209"/>
      <c r="C227" s="209"/>
      <c r="D227" s="209"/>
      <c r="E227" s="209"/>
      <c r="F227" s="209">
        <v>20</v>
      </c>
      <c r="G227" s="209"/>
      <c r="H227" s="207"/>
      <c r="I227" s="108" t="s">
        <v>11</v>
      </c>
    </row>
    <row r="228" spans="1:9">
      <c r="A228" s="34" t="s">
        <v>391</v>
      </c>
      <c r="B228" s="311">
        <f t="shared" ref="B228:E228" si="225">SUM(B229:B230)</f>
        <v>0</v>
      </c>
      <c r="C228" s="311">
        <f t="shared" si="225"/>
        <v>0</v>
      </c>
      <c r="D228" s="311">
        <f t="shared" si="225"/>
        <v>0</v>
      </c>
      <c r="E228" s="311">
        <f t="shared" si="225"/>
        <v>0</v>
      </c>
      <c r="F228" s="311">
        <f>SUM(F229:F230)</f>
        <v>2</v>
      </c>
      <c r="G228" s="311">
        <f t="shared" ref="G228:H228" si="226">SUM(G229:G230)</f>
        <v>0</v>
      </c>
      <c r="H228" s="311">
        <f t="shared" si="226"/>
        <v>0</v>
      </c>
      <c r="I228" s="15" t="s">
        <v>392</v>
      </c>
    </row>
    <row r="229" spans="1:9">
      <c r="A229" s="54" t="s">
        <v>5</v>
      </c>
      <c r="B229" s="209"/>
      <c r="C229" s="209"/>
      <c r="D229" s="209"/>
      <c r="E229" s="209"/>
      <c r="F229" s="209">
        <v>1</v>
      </c>
      <c r="G229" s="209"/>
      <c r="H229" s="207"/>
      <c r="I229" s="108" t="s">
        <v>10</v>
      </c>
    </row>
    <row r="230" spans="1:9">
      <c r="A230" s="54" t="s">
        <v>7</v>
      </c>
      <c r="B230" s="209"/>
      <c r="C230" s="209"/>
      <c r="D230" s="209"/>
      <c r="E230" s="209"/>
      <c r="F230" s="209">
        <v>1</v>
      </c>
      <c r="G230" s="209"/>
      <c r="H230" s="207"/>
      <c r="I230" s="108" t="s">
        <v>11</v>
      </c>
    </row>
    <row r="231" spans="1:9">
      <c r="A231" s="34" t="s">
        <v>22</v>
      </c>
      <c r="B231" s="311">
        <f t="shared" ref="B231" si="227">SUM(B232:B233)</f>
        <v>0</v>
      </c>
      <c r="C231" s="311">
        <f t="shared" ref="C231" si="228">SUM(C232:C233)</f>
        <v>0</v>
      </c>
      <c r="D231" s="311">
        <f t="shared" ref="D231" si="229">SUM(D232:D233)</f>
        <v>0</v>
      </c>
      <c r="E231" s="311">
        <f t="shared" ref="E231" si="230">SUM(E232:E233)</f>
        <v>0</v>
      </c>
      <c r="F231" s="311">
        <f>SUM(F232:F233)</f>
        <v>101</v>
      </c>
      <c r="G231" s="311">
        <f t="shared" ref="G231" si="231">SUM(G232:G233)</f>
        <v>0</v>
      </c>
      <c r="H231" s="350">
        <f t="shared" ref="H231" si="232">SUM(H232:H233)</f>
        <v>0</v>
      </c>
      <c r="I231" s="15" t="s">
        <v>396</v>
      </c>
    </row>
    <row r="232" spans="1:9">
      <c r="A232" s="54" t="s">
        <v>5</v>
      </c>
      <c r="B232" s="209"/>
      <c r="C232" s="209"/>
      <c r="D232" s="209"/>
      <c r="E232" s="209"/>
      <c r="F232" s="209">
        <v>74</v>
      </c>
      <c r="G232" s="209"/>
      <c r="H232" s="207"/>
      <c r="I232" s="108" t="s">
        <v>10</v>
      </c>
    </row>
    <row r="233" spans="1:9">
      <c r="A233" s="54" t="s">
        <v>7</v>
      </c>
      <c r="B233" s="209"/>
      <c r="C233" s="209"/>
      <c r="D233" s="209"/>
      <c r="E233" s="209"/>
      <c r="F233" s="209">
        <v>27</v>
      </c>
      <c r="G233" s="209"/>
      <c r="H233" s="207"/>
      <c r="I233" s="108" t="s">
        <v>11</v>
      </c>
    </row>
    <row r="234" spans="1:9" ht="15.75">
      <c r="A234" s="12" t="s">
        <v>372</v>
      </c>
      <c r="B234" s="31"/>
      <c r="C234" s="31"/>
      <c r="D234" s="32"/>
      <c r="E234" s="31"/>
      <c r="F234" s="31"/>
      <c r="G234" s="31"/>
      <c r="H234" s="31"/>
      <c r="I234" s="23" t="s">
        <v>372</v>
      </c>
    </row>
    <row r="235" spans="1:9">
      <c r="A235" s="257" t="s">
        <v>38</v>
      </c>
      <c r="B235" s="258">
        <f t="shared" ref="B235:H247" si="233">SUM(B254,B273)</f>
        <v>0</v>
      </c>
      <c r="C235" s="258">
        <f t="shared" si="233"/>
        <v>0</v>
      </c>
      <c r="D235" s="258">
        <f t="shared" si="233"/>
        <v>0</v>
      </c>
      <c r="E235" s="258">
        <f t="shared" si="233"/>
        <v>0</v>
      </c>
      <c r="F235" s="258">
        <f t="shared" si="233"/>
        <v>4240</v>
      </c>
      <c r="G235" s="258">
        <f t="shared" si="233"/>
        <v>0</v>
      </c>
      <c r="H235" s="258">
        <f t="shared" si="233"/>
        <v>0</v>
      </c>
      <c r="I235" s="224" t="s">
        <v>0</v>
      </c>
    </row>
    <row r="236" spans="1:9">
      <c r="A236" s="53" t="s">
        <v>5</v>
      </c>
      <c r="B236" s="205">
        <f t="shared" si="233"/>
        <v>0</v>
      </c>
      <c r="C236" s="205">
        <f t="shared" si="233"/>
        <v>0</v>
      </c>
      <c r="D236" s="205">
        <f t="shared" si="233"/>
        <v>0</v>
      </c>
      <c r="E236" s="205">
        <f t="shared" si="233"/>
        <v>0</v>
      </c>
      <c r="F236" s="205">
        <f t="shared" si="233"/>
        <v>1107</v>
      </c>
      <c r="G236" s="205">
        <f t="shared" si="233"/>
        <v>0</v>
      </c>
      <c r="H236" s="205">
        <f t="shared" si="233"/>
        <v>0</v>
      </c>
      <c r="I236" s="108" t="s">
        <v>10</v>
      </c>
    </row>
    <row r="237" spans="1:9">
      <c r="A237" s="54" t="s">
        <v>7</v>
      </c>
      <c r="B237" s="205">
        <f t="shared" si="233"/>
        <v>0</v>
      </c>
      <c r="C237" s="205">
        <f t="shared" si="233"/>
        <v>0</v>
      </c>
      <c r="D237" s="205">
        <f t="shared" si="233"/>
        <v>0</v>
      </c>
      <c r="E237" s="205">
        <f t="shared" si="233"/>
        <v>0</v>
      </c>
      <c r="F237" s="205">
        <f t="shared" si="233"/>
        <v>3133</v>
      </c>
      <c r="G237" s="205">
        <f t="shared" si="233"/>
        <v>0</v>
      </c>
      <c r="H237" s="205">
        <f t="shared" si="233"/>
        <v>0</v>
      </c>
      <c r="I237" s="108" t="s">
        <v>11</v>
      </c>
    </row>
    <row r="238" spans="1:9">
      <c r="A238" s="34" t="s">
        <v>388</v>
      </c>
      <c r="B238" s="205">
        <f t="shared" si="233"/>
        <v>0</v>
      </c>
      <c r="C238" s="205">
        <f t="shared" si="233"/>
        <v>0</v>
      </c>
      <c r="D238" s="205">
        <f t="shared" si="233"/>
        <v>0</v>
      </c>
      <c r="E238" s="205">
        <f t="shared" si="233"/>
        <v>0</v>
      </c>
      <c r="F238" s="205">
        <f t="shared" si="233"/>
        <v>29</v>
      </c>
      <c r="G238" s="205">
        <f t="shared" si="233"/>
        <v>0</v>
      </c>
      <c r="H238" s="205">
        <f t="shared" si="233"/>
        <v>0</v>
      </c>
      <c r="I238" s="15" t="s">
        <v>393</v>
      </c>
    </row>
    <row r="239" spans="1:9">
      <c r="A239" s="53" t="s">
        <v>5</v>
      </c>
      <c r="B239" s="205">
        <f t="shared" si="233"/>
        <v>0</v>
      </c>
      <c r="C239" s="205">
        <f t="shared" si="233"/>
        <v>0</v>
      </c>
      <c r="D239" s="205">
        <f t="shared" si="233"/>
        <v>0</v>
      </c>
      <c r="E239" s="205">
        <f t="shared" si="233"/>
        <v>0</v>
      </c>
      <c r="F239" s="205">
        <f t="shared" si="233"/>
        <v>9</v>
      </c>
      <c r="G239" s="205">
        <f t="shared" si="233"/>
        <v>0</v>
      </c>
      <c r="H239" s="205">
        <f t="shared" si="233"/>
        <v>0</v>
      </c>
      <c r="I239" s="108" t="s">
        <v>10</v>
      </c>
    </row>
    <row r="240" spans="1:9">
      <c r="A240" s="54" t="s">
        <v>7</v>
      </c>
      <c r="B240" s="205">
        <f t="shared" si="233"/>
        <v>0</v>
      </c>
      <c r="C240" s="205">
        <f t="shared" si="233"/>
        <v>0</v>
      </c>
      <c r="D240" s="205">
        <f t="shared" si="233"/>
        <v>0</v>
      </c>
      <c r="E240" s="205">
        <f t="shared" si="233"/>
        <v>0</v>
      </c>
      <c r="F240" s="205">
        <f t="shared" si="233"/>
        <v>20</v>
      </c>
      <c r="G240" s="205">
        <f t="shared" si="233"/>
        <v>0</v>
      </c>
      <c r="H240" s="205">
        <f t="shared" si="233"/>
        <v>0</v>
      </c>
      <c r="I240" s="108" t="s">
        <v>11</v>
      </c>
    </row>
    <row r="241" spans="1:9">
      <c r="A241" s="34" t="s">
        <v>387</v>
      </c>
      <c r="B241" s="205">
        <f t="shared" si="233"/>
        <v>0</v>
      </c>
      <c r="C241" s="205">
        <f t="shared" si="233"/>
        <v>0</v>
      </c>
      <c r="D241" s="205">
        <f t="shared" si="233"/>
        <v>0</v>
      </c>
      <c r="E241" s="205">
        <f t="shared" si="233"/>
        <v>0</v>
      </c>
      <c r="F241" s="205">
        <f t="shared" si="233"/>
        <v>3144</v>
      </c>
      <c r="G241" s="205">
        <f t="shared" si="233"/>
        <v>0</v>
      </c>
      <c r="H241" s="205">
        <f t="shared" si="233"/>
        <v>0</v>
      </c>
      <c r="I241" s="15" t="s">
        <v>394</v>
      </c>
    </row>
    <row r="242" spans="1:9">
      <c r="A242" s="53" t="s">
        <v>5</v>
      </c>
      <c r="B242" s="205">
        <f t="shared" si="233"/>
        <v>0</v>
      </c>
      <c r="C242" s="205">
        <f t="shared" si="233"/>
        <v>0</v>
      </c>
      <c r="D242" s="205">
        <f t="shared" si="233"/>
        <v>0</v>
      </c>
      <c r="E242" s="205">
        <f t="shared" si="233"/>
        <v>0</v>
      </c>
      <c r="F242" s="205">
        <f t="shared" si="233"/>
        <v>742</v>
      </c>
      <c r="G242" s="205">
        <f t="shared" si="233"/>
        <v>0</v>
      </c>
      <c r="H242" s="205">
        <f t="shared" si="233"/>
        <v>0</v>
      </c>
      <c r="I242" s="108" t="s">
        <v>10</v>
      </c>
    </row>
    <row r="243" spans="1:9">
      <c r="A243" s="54" t="s">
        <v>7</v>
      </c>
      <c r="B243" s="205">
        <f t="shared" si="233"/>
        <v>0</v>
      </c>
      <c r="C243" s="205">
        <f t="shared" si="233"/>
        <v>0</v>
      </c>
      <c r="D243" s="205">
        <f t="shared" si="233"/>
        <v>0</v>
      </c>
      <c r="E243" s="205">
        <f t="shared" si="233"/>
        <v>0</v>
      </c>
      <c r="F243" s="205">
        <f t="shared" si="233"/>
        <v>2402</v>
      </c>
      <c r="G243" s="205">
        <f t="shared" si="233"/>
        <v>0</v>
      </c>
      <c r="H243" s="205">
        <f t="shared" si="233"/>
        <v>0</v>
      </c>
      <c r="I243" s="108" t="s">
        <v>11</v>
      </c>
    </row>
    <row r="244" spans="1:9">
      <c r="A244" s="34" t="s">
        <v>389</v>
      </c>
      <c r="B244" s="205">
        <f t="shared" si="233"/>
        <v>0</v>
      </c>
      <c r="C244" s="205">
        <f t="shared" si="233"/>
        <v>0</v>
      </c>
      <c r="D244" s="205">
        <f t="shared" si="233"/>
        <v>0</v>
      </c>
      <c r="E244" s="205">
        <f t="shared" si="233"/>
        <v>0</v>
      </c>
      <c r="F244" s="205">
        <f t="shared" si="233"/>
        <v>289</v>
      </c>
      <c r="G244" s="205">
        <f t="shared" si="233"/>
        <v>0</v>
      </c>
      <c r="H244" s="205">
        <f t="shared" si="233"/>
        <v>0</v>
      </c>
      <c r="I244" s="15" t="s">
        <v>390</v>
      </c>
    </row>
    <row r="245" spans="1:9">
      <c r="A245" s="53" t="s">
        <v>5</v>
      </c>
      <c r="B245" s="205">
        <f t="shared" si="233"/>
        <v>0</v>
      </c>
      <c r="C245" s="205">
        <f t="shared" si="233"/>
        <v>0</v>
      </c>
      <c r="D245" s="205">
        <f t="shared" si="233"/>
        <v>0</v>
      </c>
      <c r="E245" s="205">
        <f t="shared" si="233"/>
        <v>0</v>
      </c>
      <c r="F245" s="205">
        <f t="shared" si="233"/>
        <v>107</v>
      </c>
      <c r="G245" s="205">
        <f t="shared" si="233"/>
        <v>0</v>
      </c>
      <c r="H245" s="205">
        <f t="shared" si="233"/>
        <v>0</v>
      </c>
      <c r="I245" s="108" t="s">
        <v>10</v>
      </c>
    </row>
    <row r="246" spans="1:9">
      <c r="A246" s="54" t="s">
        <v>7</v>
      </c>
      <c r="B246" s="205">
        <f t="shared" si="233"/>
        <v>0</v>
      </c>
      <c r="C246" s="205">
        <f t="shared" si="233"/>
        <v>0</v>
      </c>
      <c r="D246" s="205">
        <f t="shared" si="233"/>
        <v>0</v>
      </c>
      <c r="E246" s="205">
        <f t="shared" si="233"/>
        <v>0</v>
      </c>
      <c r="F246" s="205">
        <f t="shared" si="233"/>
        <v>182</v>
      </c>
      <c r="G246" s="205">
        <f t="shared" si="233"/>
        <v>0</v>
      </c>
      <c r="H246" s="205">
        <f t="shared" si="233"/>
        <v>0</v>
      </c>
      <c r="I246" s="108" t="s">
        <v>11</v>
      </c>
    </row>
    <row r="247" spans="1:9">
      <c r="A247" s="34" t="s">
        <v>391</v>
      </c>
      <c r="B247" s="205">
        <f t="shared" si="233"/>
        <v>0</v>
      </c>
      <c r="C247" s="205">
        <f t="shared" si="233"/>
        <v>0</v>
      </c>
      <c r="D247" s="205">
        <f t="shared" si="233"/>
        <v>0</v>
      </c>
      <c r="E247" s="205">
        <f t="shared" si="233"/>
        <v>0</v>
      </c>
      <c r="F247" s="205">
        <f t="shared" si="233"/>
        <v>12</v>
      </c>
      <c r="G247" s="205">
        <f t="shared" si="233"/>
        <v>0</v>
      </c>
      <c r="H247" s="205">
        <f t="shared" si="233"/>
        <v>0</v>
      </c>
      <c r="I247" s="15" t="s">
        <v>392</v>
      </c>
    </row>
    <row r="248" spans="1:9">
      <c r="A248" s="53" t="s">
        <v>5</v>
      </c>
      <c r="B248" s="205">
        <f t="shared" ref="B248:H249" si="234">SUM(B270,B286)</f>
        <v>0</v>
      </c>
      <c r="C248" s="205">
        <f t="shared" si="234"/>
        <v>0</v>
      </c>
      <c r="D248" s="205">
        <f t="shared" si="234"/>
        <v>0</v>
      </c>
      <c r="E248" s="205">
        <f t="shared" si="234"/>
        <v>0</v>
      </c>
      <c r="F248" s="205">
        <f t="shared" si="234"/>
        <v>246</v>
      </c>
      <c r="G248" s="205">
        <f t="shared" si="234"/>
        <v>0</v>
      </c>
      <c r="H248" s="205">
        <f t="shared" si="234"/>
        <v>0</v>
      </c>
      <c r="I248" s="108" t="s">
        <v>10</v>
      </c>
    </row>
    <row r="249" spans="1:9">
      <c r="A249" s="54" t="s">
        <v>7</v>
      </c>
      <c r="B249" s="205">
        <f t="shared" si="234"/>
        <v>0</v>
      </c>
      <c r="C249" s="205">
        <f t="shared" si="234"/>
        <v>0</v>
      </c>
      <c r="D249" s="205">
        <f t="shared" si="234"/>
        <v>0</v>
      </c>
      <c r="E249" s="205">
        <f t="shared" si="234"/>
        <v>0</v>
      </c>
      <c r="F249" s="205">
        <f t="shared" si="234"/>
        <v>520</v>
      </c>
      <c r="G249" s="205">
        <f t="shared" si="234"/>
        <v>0</v>
      </c>
      <c r="H249" s="205">
        <f t="shared" si="234"/>
        <v>0</v>
      </c>
      <c r="I249" s="108" t="s">
        <v>11</v>
      </c>
    </row>
    <row r="250" spans="1:9">
      <c r="A250" s="34" t="s">
        <v>22</v>
      </c>
      <c r="B250" s="311">
        <f>SUM(B269,B288,B307)</f>
        <v>0</v>
      </c>
      <c r="C250" s="311">
        <f t="shared" ref="C250:H250" si="235">SUM(C269,C288,C307)</f>
        <v>0</v>
      </c>
      <c r="D250" s="311">
        <f t="shared" si="235"/>
        <v>0</v>
      </c>
      <c r="E250" s="311">
        <f t="shared" si="235"/>
        <v>0</v>
      </c>
      <c r="F250" s="311">
        <f t="shared" si="235"/>
        <v>774</v>
      </c>
      <c r="G250" s="311">
        <f t="shared" si="235"/>
        <v>0</v>
      </c>
      <c r="H250" s="311">
        <f t="shared" si="235"/>
        <v>0</v>
      </c>
      <c r="I250" s="15" t="s">
        <v>396</v>
      </c>
    </row>
    <row r="251" spans="1:9">
      <c r="A251" s="54" t="s">
        <v>5</v>
      </c>
      <c r="B251" s="311">
        <f t="shared" ref="B251:H252" si="236">SUM(B270,B289,B308)</f>
        <v>0</v>
      </c>
      <c r="C251" s="311">
        <f t="shared" si="236"/>
        <v>0</v>
      </c>
      <c r="D251" s="311">
        <f t="shared" si="236"/>
        <v>0</v>
      </c>
      <c r="E251" s="311">
        <f t="shared" si="236"/>
        <v>0</v>
      </c>
      <c r="F251" s="311">
        <f t="shared" si="236"/>
        <v>251</v>
      </c>
      <c r="G251" s="311">
        <f t="shared" si="236"/>
        <v>0</v>
      </c>
      <c r="H251" s="311">
        <f t="shared" si="236"/>
        <v>0</v>
      </c>
      <c r="I251" s="108" t="s">
        <v>10</v>
      </c>
    </row>
    <row r="252" spans="1:9">
      <c r="A252" s="54" t="s">
        <v>7</v>
      </c>
      <c r="B252" s="311">
        <f t="shared" si="236"/>
        <v>0</v>
      </c>
      <c r="C252" s="311">
        <f t="shared" si="236"/>
        <v>0</v>
      </c>
      <c r="D252" s="311">
        <f t="shared" si="236"/>
        <v>0</v>
      </c>
      <c r="E252" s="311">
        <f t="shared" si="236"/>
        <v>0</v>
      </c>
      <c r="F252" s="311">
        <f t="shared" si="236"/>
        <v>523</v>
      </c>
      <c r="G252" s="311">
        <f t="shared" si="236"/>
        <v>0</v>
      </c>
      <c r="H252" s="311">
        <f t="shared" si="236"/>
        <v>0</v>
      </c>
      <c r="I252" s="108" t="s">
        <v>11</v>
      </c>
    </row>
    <row r="253" spans="1:9">
      <c r="A253" s="257" t="s">
        <v>29</v>
      </c>
      <c r="B253" s="148"/>
      <c r="C253" s="148"/>
      <c r="D253" s="148"/>
      <c r="E253" s="148"/>
      <c r="F253" s="148"/>
      <c r="G253" s="148"/>
      <c r="H253" s="148"/>
      <c r="I253" s="224" t="s">
        <v>395</v>
      </c>
    </row>
    <row r="254" spans="1:9">
      <c r="A254" s="34" t="s">
        <v>38</v>
      </c>
      <c r="B254" s="311">
        <f>SUM(B257,B260,B263,B266,B269)</f>
        <v>0</v>
      </c>
      <c r="C254" s="311">
        <f t="shared" ref="C254:H254" si="237">SUM(C257,C260,C263,C266,C269)</f>
        <v>0</v>
      </c>
      <c r="D254" s="311">
        <f t="shared" si="237"/>
        <v>0</v>
      </c>
      <c r="E254" s="311">
        <f t="shared" si="237"/>
        <v>0</v>
      </c>
      <c r="F254" s="311">
        <f t="shared" si="237"/>
        <v>4240</v>
      </c>
      <c r="G254" s="311">
        <f t="shared" si="237"/>
        <v>0</v>
      </c>
      <c r="H254" s="311">
        <f t="shared" si="237"/>
        <v>0</v>
      </c>
      <c r="I254" s="15" t="s">
        <v>0</v>
      </c>
    </row>
    <row r="255" spans="1:9">
      <c r="A255" s="54" t="s">
        <v>5</v>
      </c>
      <c r="B255" s="311">
        <f t="shared" ref="B255:H256" si="238">SUM(B258,B261,B264,B267,B270)</f>
        <v>0</v>
      </c>
      <c r="C255" s="311">
        <f t="shared" si="238"/>
        <v>0</v>
      </c>
      <c r="D255" s="311">
        <f t="shared" si="238"/>
        <v>0</v>
      </c>
      <c r="E255" s="311">
        <f t="shared" si="238"/>
        <v>0</v>
      </c>
      <c r="F255" s="311">
        <f t="shared" si="238"/>
        <v>1107</v>
      </c>
      <c r="G255" s="311">
        <f t="shared" si="238"/>
        <v>0</v>
      </c>
      <c r="H255" s="311">
        <f t="shared" si="238"/>
        <v>0</v>
      </c>
      <c r="I255" s="108" t="s">
        <v>10</v>
      </c>
    </row>
    <row r="256" spans="1:9">
      <c r="A256" s="54" t="s">
        <v>7</v>
      </c>
      <c r="B256" s="311">
        <f t="shared" si="238"/>
        <v>0</v>
      </c>
      <c r="C256" s="311">
        <f t="shared" si="238"/>
        <v>0</v>
      </c>
      <c r="D256" s="311">
        <f t="shared" si="238"/>
        <v>0</v>
      </c>
      <c r="E256" s="311">
        <f t="shared" si="238"/>
        <v>0</v>
      </c>
      <c r="F256" s="311">
        <f t="shared" si="238"/>
        <v>3133</v>
      </c>
      <c r="G256" s="311">
        <f t="shared" si="238"/>
        <v>0</v>
      </c>
      <c r="H256" s="311">
        <f t="shared" si="238"/>
        <v>0</v>
      </c>
      <c r="I256" s="108" t="s">
        <v>11</v>
      </c>
    </row>
    <row r="257" spans="1:9">
      <c r="A257" s="34" t="s">
        <v>388</v>
      </c>
      <c r="B257" s="311">
        <f t="shared" ref="B257:E257" si="239">SUM(B258:B259)</f>
        <v>0</v>
      </c>
      <c r="C257" s="311">
        <f t="shared" si="239"/>
        <v>0</v>
      </c>
      <c r="D257" s="311">
        <f t="shared" si="239"/>
        <v>0</v>
      </c>
      <c r="E257" s="311">
        <f t="shared" si="239"/>
        <v>0</v>
      </c>
      <c r="F257" s="311">
        <f>SUM(F258:F259)</f>
        <v>29</v>
      </c>
      <c r="G257" s="311">
        <f t="shared" ref="G257:H257" si="240">SUM(G258:G259)</f>
        <v>0</v>
      </c>
      <c r="H257" s="311">
        <f t="shared" si="240"/>
        <v>0</v>
      </c>
      <c r="I257" s="15" t="s">
        <v>393</v>
      </c>
    </row>
    <row r="258" spans="1:9">
      <c r="A258" s="54" t="s">
        <v>5</v>
      </c>
      <c r="B258" s="209"/>
      <c r="C258" s="209"/>
      <c r="D258" s="209"/>
      <c r="E258" s="209"/>
      <c r="F258" s="209">
        <v>9</v>
      </c>
      <c r="G258" s="209"/>
      <c r="H258" s="207"/>
      <c r="I258" s="108" t="s">
        <v>10</v>
      </c>
    </row>
    <row r="259" spans="1:9">
      <c r="A259" s="54" t="s">
        <v>7</v>
      </c>
      <c r="B259" s="209"/>
      <c r="C259" s="209"/>
      <c r="D259" s="209"/>
      <c r="E259" s="209"/>
      <c r="F259" s="209">
        <v>20</v>
      </c>
      <c r="G259" s="209"/>
      <c r="H259" s="207"/>
      <c r="I259" s="108" t="s">
        <v>11</v>
      </c>
    </row>
    <row r="260" spans="1:9">
      <c r="A260" s="34" t="s">
        <v>387</v>
      </c>
      <c r="B260" s="311">
        <f t="shared" ref="B260:E260" si="241">SUM(B261:B262)</f>
        <v>0</v>
      </c>
      <c r="C260" s="311">
        <f t="shared" si="241"/>
        <v>0</v>
      </c>
      <c r="D260" s="311">
        <f t="shared" si="241"/>
        <v>0</v>
      </c>
      <c r="E260" s="311">
        <f t="shared" si="241"/>
        <v>0</v>
      </c>
      <c r="F260" s="311">
        <f>SUM(F261:F262)</f>
        <v>3144</v>
      </c>
      <c r="G260" s="311">
        <f t="shared" ref="G260:H260" si="242">SUM(G261:G262)</f>
        <v>0</v>
      </c>
      <c r="H260" s="311">
        <f t="shared" si="242"/>
        <v>0</v>
      </c>
      <c r="I260" s="15" t="s">
        <v>394</v>
      </c>
    </row>
    <row r="261" spans="1:9">
      <c r="A261" s="54" t="s">
        <v>5</v>
      </c>
      <c r="B261" s="209"/>
      <c r="C261" s="209"/>
      <c r="D261" s="209"/>
      <c r="E261" s="209"/>
      <c r="F261" s="209">
        <v>742</v>
      </c>
      <c r="G261" s="209"/>
      <c r="H261" s="207"/>
      <c r="I261" s="108" t="s">
        <v>10</v>
      </c>
    </row>
    <row r="262" spans="1:9">
      <c r="A262" s="54" t="s">
        <v>7</v>
      </c>
      <c r="B262" s="209"/>
      <c r="C262" s="209"/>
      <c r="D262" s="209"/>
      <c r="E262" s="209"/>
      <c r="F262" s="209">
        <v>2402</v>
      </c>
      <c r="G262" s="209"/>
      <c r="H262" s="207"/>
      <c r="I262" s="108" t="s">
        <v>11</v>
      </c>
    </row>
    <row r="263" spans="1:9">
      <c r="A263" s="34" t="s">
        <v>389</v>
      </c>
      <c r="B263" s="311">
        <f t="shared" ref="B263:E263" si="243">SUM(B264:B265)</f>
        <v>0</v>
      </c>
      <c r="C263" s="311">
        <f t="shared" si="243"/>
        <v>0</v>
      </c>
      <c r="D263" s="311">
        <f t="shared" si="243"/>
        <v>0</v>
      </c>
      <c r="E263" s="311">
        <f t="shared" si="243"/>
        <v>0</v>
      </c>
      <c r="F263" s="311">
        <f>SUM(F264:F265)</f>
        <v>289</v>
      </c>
      <c r="G263" s="311">
        <f t="shared" ref="G263:H263" si="244">SUM(G264:G265)</f>
        <v>0</v>
      </c>
      <c r="H263" s="311">
        <f t="shared" si="244"/>
        <v>0</v>
      </c>
      <c r="I263" s="15" t="s">
        <v>390</v>
      </c>
    </row>
    <row r="264" spans="1:9">
      <c r="A264" s="54" t="s">
        <v>5</v>
      </c>
      <c r="B264" s="209"/>
      <c r="C264" s="209"/>
      <c r="D264" s="209"/>
      <c r="E264" s="209"/>
      <c r="F264" s="209">
        <v>107</v>
      </c>
      <c r="G264" s="209"/>
      <c r="H264" s="207"/>
      <c r="I264" s="108" t="s">
        <v>10</v>
      </c>
    </row>
    <row r="265" spans="1:9">
      <c r="A265" s="54" t="s">
        <v>7</v>
      </c>
      <c r="B265" s="209"/>
      <c r="C265" s="209"/>
      <c r="D265" s="209"/>
      <c r="E265" s="209"/>
      <c r="F265" s="209">
        <v>182</v>
      </c>
      <c r="G265" s="209"/>
      <c r="H265" s="207"/>
      <c r="I265" s="108" t="s">
        <v>11</v>
      </c>
    </row>
    <row r="266" spans="1:9">
      <c r="A266" s="34" t="s">
        <v>391</v>
      </c>
      <c r="B266" s="311">
        <f>SUM(B267:B268)</f>
        <v>0</v>
      </c>
      <c r="C266" s="311">
        <f t="shared" ref="C266:H266" si="245">SUM(C267:C268)</f>
        <v>0</v>
      </c>
      <c r="D266" s="311">
        <f t="shared" si="245"/>
        <v>0</v>
      </c>
      <c r="E266" s="311">
        <f t="shared" si="245"/>
        <v>0</v>
      </c>
      <c r="F266" s="311">
        <f t="shared" si="245"/>
        <v>12</v>
      </c>
      <c r="G266" s="311">
        <f t="shared" si="245"/>
        <v>0</v>
      </c>
      <c r="H266" s="311">
        <f t="shared" si="245"/>
        <v>0</v>
      </c>
      <c r="I266" s="15" t="s">
        <v>392</v>
      </c>
    </row>
    <row r="267" spans="1:9">
      <c r="A267" s="54" t="s">
        <v>5</v>
      </c>
      <c r="B267" s="351"/>
      <c r="C267" s="351"/>
      <c r="D267" s="351"/>
      <c r="E267" s="351"/>
      <c r="F267" s="351">
        <v>3</v>
      </c>
      <c r="G267" s="351"/>
      <c r="H267" s="352"/>
      <c r="I267" s="108" t="s">
        <v>10</v>
      </c>
    </row>
    <row r="268" spans="1:9">
      <c r="A268" s="54" t="s">
        <v>7</v>
      </c>
      <c r="B268" s="351"/>
      <c r="C268" s="351"/>
      <c r="D268" s="351"/>
      <c r="E268" s="351"/>
      <c r="F268" s="351">
        <v>9</v>
      </c>
      <c r="G268" s="351"/>
      <c r="H268" s="352"/>
      <c r="I268" s="108" t="s">
        <v>11</v>
      </c>
    </row>
    <row r="269" spans="1:9">
      <c r="A269" s="34" t="s">
        <v>22</v>
      </c>
      <c r="B269" s="311">
        <f t="shared" ref="B269" si="246">SUM(B270:B271)</f>
        <v>0</v>
      </c>
      <c r="C269" s="311">
        <f t="shared" ref="C269" si="247">SUM(C270:C271)</f>
        <v>0</v>
      </c>
      <c r="D269" s="311">
        <f t="shared" ref="D269" si="248">SUM(D270:D271)</f>
        <v>0</v>
      </c>
      <c r="E269" s="311">
        <f t="shared" ref="E269" si="249">SUM(E270:E271)</f>
        <v>0</v>
      </c>
      <c r="F269" s="311">
        <f>SUM(F270:F271)</f>
        <v>766</v>
      </c>
      <c r="G269" s="311">
        <f t="shared" ref="G269" si="250">SUM(G270:G271)</f>
        <v>0</v>
      </c>
      <c r="H269" s="350">
        <f t="shared" ref="H269" si="251">SUM(H270:H271)</f>
        <v>0</v>
      </c>
      <c r="I269" s="15" t="s">
        <v>396</v>
      </c>
    </row>
    <row r="270" spans="1:9">
      <c r="A270" s="54" t="s">
        <v>5</v>
      </c>
      <c r="B270" s="209"/>
      <c r="C270" s="209"/>
      <c r="D270" s="209"/>
      <c r="E270" s="209"/>
      <c r="F270" s="209">
        <v>246</v>
      </c>
      <c r="G270" s="209"/>
      <c r="H270" s="207"/>
      <c r="I270" s="108" t="s">
        <v>10</v>
      </c>
    </row>
    <row r="271" spans="1:9">
      <c r="A271" s="54" t="s">
        <v>7</v>
      </c>
      <c r="B271" s="209"/>
      <c r="C271" s="209"/>
      <c r="D271" s="209"/>
      <c r="E271" s="209"/>
      <c r="F271" s="209">
        <v>520</v>
      </c>
      <c r="G271" s="209"/>
      <c r="H271" s="207"/>
      <c r="I271" s="108" t="s">
        <v>11</v>
      </c>
    </row>
    <row r="272" spans="1:9">
      <c r="A272" s="257" t="s">
        <v>30</v>
      </c>
      <c r="B272" s="148"/>
      <c r="C272" s="148"/>
      <c r="D272" s="148"/>
      <c r="E272" s="148"/>
      <c r="F272" s="148"/>
      <c r="G272" s="148"/>
      <c r="H272" s="148"/>
      <c r="I272" s="224" t="s">
        <v>31</v>
      </c>
    </row>
    <row r="273" spans="1:9">
      <c r="A273" s="34" t="s">
        <v>38</v>
      </c>
      <c r="B273" s="209">
        <f>SUM(B276,B279,B282,B285,B288)</f>
        <v>0</v>
      </c>
      <c r="C273" s="209">
        <f t="shared" ref="C273:H273" si="252">SUM(C276,C279,C282,C285,C288)</f>
        <v>0</v>
      </c>
      <c r="D273" s="209">
        <f t="shared" si="252"/>
        <v>0</v>
      </c>
      <c r="E273" s="209">
        <f t="shared" si="252"/>
        <v>0</v>
      </c>
      <c r="F273" s="209">
        <f t="shared" si="252"/>
        <v>0</v>
      </c>
      <c r="G273" s="209">
        <f t="shared" si="252"/>
        <v>0</v>
      </c>
      <c r="H273" s="209">
        <f t="shared" si="252"/>
        <v>0</v>
      </c>
      <c r="I273" s="15" t="s">
        <v>0</v>
      </c>
    </row>
    <row r="274" spans="1:9">
      <c r="A274" s="54" t="s">
        <v>5</v>
      </c>
      <c r="B274" s="209">
        <f t="shared" ref="B274:H275" si="253">SUM(B277,B280,B283,B286,B289)</f>
        <v>0</v>
      </c>
      <c r="C274" s="209">
        <f t="shared" si="253"/>
        <v>0</v>
      </c>
      <c r="D274" s="209">
        <f t="shared" si="253"/>
        <v>0</v>
      </c>
      <c r="E274" s="209">
        <f t="shared" si="253"/>
        <v>0</v>
      </c>
      <c r="F274" s="209">
        <f t="shared" si="253"/>
        <v>0</v>
      </c>
      <c r="G274" s="209">
        <f t="shared" si="253"/>
        <v>0</v>
      </c>
      <c r="H274" s="209">
        <f t="shared" si="253"/>
        <v>0</v>
      </c>
      <c r="I274" s="108" t="s">
        <v>10</v>
      </c>
    </row>
    <row r="275" spans="1:9">
      <c r="A275" s="54" t="s">
        <v>7</v>
      </c>
      <c r="B275" s="209">
        <f t="shared" si="253"/>
        <v>0</v>
      </c>
      <c r="C275" s="209">
        <f t="shared" si="253"/>
        <v>0</v>
      </c>
      <c r="D275" s="209">
        <f t="shared" si="253"/>
        <v>0</v>
      </c>
      <c r="E275" s="209">
        <f t="shared" si="253"/>
        <v>0</v>
      </c>
      <c r="F275" s="209">
        <f t="shared" si="253"/>
        <v>0</v>
      </c>
      <c r="G275" s="209">
        <f t="shared" si="253"/>
        <v>0</v>
      </c>
      <c r="H275" s="209">
        <f t="shared" si="253"/>
        <v>0</v>
      </c>
      <c r="I275" s="108" t="s">
        <v>11</v>
      </c>
    </row>
    <row r="276" spans="1:9">
      <c r="A276" s="34" t="s">
        <v>388</v>
      </c>
      <c r="B276" s="209"/>
      <c r="C276" s="209"/>
      <c r="D276" s="209"/>
      <c r="E276" s="209"/>
      <c r="F276" s="209"/>
      <c r="G276" s="209"/>
      <c r="H276" s="207"/>
      <c r="I276" s="15" t="s">
        <v>393</v>
      </c>
    </row>
    <row r="277" spans="1:9">
      <c r="A277" s="54" t="s">
        <v>5</v>
      </c>
      <c r="B277" s="209"/>
      <c r="C277" s="209"/>
      <c r="D277" s="209"/>
      <c r="E277" s="209"/>
      <c r="F277" s="209"/>
      <c r="G277" s="209"/>
      <c r="H277" s="207"/>
      <c r="I277" s="108" t="s">
        <v>10</v>
      </c>
    </row>
    <row r="278" spans="1:9">
      <c r="A278" s="54" t="s">
        <v>7</v>
      </c>
      <c r="B278" s="209"/>
      <c r="C278" s="209"/>
      <c r="D278" s="209"/>
      <c r="E278" s="209"/>
      <c r="F278" s="209"/>
      <c r="G278" s="209"/>
      <c r="H278" s="207"/>
      <c r="I278" s="108" t="s">
        <v>11</v>
      </c>
    </row>
    <row r="279" spans="1:9">
      <c r="A279" s="34" t="s">
        <v>387</v>
      </c>
      <c r="B279" s="209"/>
      <c r="C279" s="209"/>
      <c r="D279" s="209"/>
      <c r="E279" s="209"/>
      <c r="F279" s="209"/>
      <c r="G279" s="209"/>
      <c r="H279" s="207"/>
      <c r="I279" s="15" t="s">
        <v>394</v>
      </c>
    </row>
    <row r="280" spans="1:9">
      <c r="A280" s="54" t="s">
        <v>5</v>
      </c>
      <c r="B280" s="209"/>
      <c r="C280" s="209"/>
      <c r="D280" s="209"/>
      <c r="E280" s="209"/>
      <c r="F280" s="209"/>
      <c r="G280" s="209"/>
      <c r="H280" s="207"/>
      <c r="I280" s="108" t="s">
        <v>10</v>
      </c>
    </row>
    <row r="281" spans="1:9">
      <c r="A281" s="54" t="s">
        <v>7</v>
      </c>
      <c r="B281" s="209"/>
      <c r="C281" s="209"/>
      <c r="D281" s="209"/>
      <c r="E281" s="209"/>
      <c r="F281" s="209"/>
      <c r="G281" s="209"/>
      <c r="H281" s="207"/>
      <c r="I281" s="108" t="s">
        <v>11</v>
      </c>
    </row>
    <row r="282" spans="1:9">
      <c r="A282" s="34" t="s">
        <v>389</v>
      </c>
      <c r="B282" s="209"/>
      <c r="C282" s="209"/>
      <c r="D282" s="209"/>
      <c r="E282" s="209"/>
      <c r="F282" s="209"/>
      <c r="G282" s="209"/>
      <c r="H282" s="207"/>
      <c r="I282" s="15" t="s">
        <v>390</v>
      </c>
    </row>
    <row r="283" spans="1:9">
      <c r="A283" s="54" t="s">
        <v>5</v>
      </c>
      <c r="B283" s="209"/>
      <c r="C283" s="209"/>
      <c r="D283" s="209"/>
      <c r="E283" s="209"/>
      <c r="F283" s="209"/>
      <c r="G283" s="209"/>
      <c r="H283" s="207"/>
      <c r="I283" s="108" t="s">
        <v>10</v>
      </c>
    </row>
    <row r="284" spans="1:9">
      <c r="A284" s="54" t="s">
        <v>7</v>
      </c>
      <c r="B284" s="209"/>
      <c r="C284" s="209"/>
      <c r="D284" s="209"/>
      <c r="E284" s="209"/>
      <c r="F284" s="209"/>
      <c r="G284" s="209"/>
      <c r="H284" s="207"/>
      <c r="I284" s="108" t="s">
        <v>11</v>
      </c>
    </row>
    <row r="285" spans="1:9">
      <c r="A285" s="34" t="s">
        <v>391</v>
      </c>
      <c r="B285" s="209"/>
      <c r="C285" s="209"/>
      <c r="D285" s="209"/>
      <c r="E285" s="209"/>
      <c r="F285" s="209"/>
      <c r="G285" s="209"/>
      <c r="H285" s="207"/>
      <c r="I285" s="15" t="s">
        <v>392</v>
      </c>
    </row>
    <row r="286" spans="1:9">
      <c r="A286" s="54" t="s">
        <v>5</v>
      </c>
      <c r="B286" s="209"/>
      <c r="C286" s="209"/>
      <c r="D286" s="209"/>
      <c r="E286" s="209"/>
      <c r="F286" s="209"/>
      <c r="G286" s="209"/>
      <c r="H286" s="207"/>
      <c r="I286" s="108" t="s">
        <v>10</v>
      </c>
    </row>
    <row r="287" spans="1:9">
      <c r="A287" s="54" t="s">
        <v>7</v>
      </c>
      <c r="B287" s="209"/>
      <c r="C287" s="209"/>
      <c r="D287" s="209"/>
      <c r="E287" s="209"/>
      <c r="F287" s="209"/>
      <c r="G287" s="209"/>
      <c r="H287" s="207"/>
      <c r="I287" s="108" t="s">
        <v>11</v>
      </c>
    </row>
    <row r="288" spans="1:9">
      <c r="A288" s="34" t="s">
        <v>22</v>
      </c>
      <c r="B288" s="311">
        <f t="shared" ref="B288" si="254">SUM(B289:B290)</f>
        <v>0</v>
      </c>
      <c r="C288" s="311">
        <f t="shared" ref="C288" si="255">SUM(C289:C290)</f>
        <v>0</v>
      </c>
      <c r="D288" s="311">
        <f t="shared" ref="D288" si="256">SUM(D289:D290)</f>
        <v>0</v>
      </c>
      <c r="E288" s="311">
        <f t="shared" ref="E288" si="257">SUM(E289:E290)</f>
        <v>0</v>
      </c>
      <c r="F288" s="311">
        <f>SUM(F289:F290)</f>
        <v>0</v>
      </c>
      <c r="G288" s="311">
        <f t="shared" ref="G288" si="258">SUM(G289:G290)</f>
        <v>0</v>
      </c>
      <c r="H288" s="311">
        <f t="shared" ref="H288" si="259">SUM(H289:H290)</f>
        <v>0</v>
      </c>
      <c r="I288" s="15" t="s">
        <v>396</v>
      </c>
    </row>
    <row r="289" spans="1:9">
      <c r="A289" s="54" t="s">
        <v>5</v>
      </c>
      <c r="B289" s="209"/>
      <c r="C289" s="209"/>
      <c r="D289" s="209"/>
      <c r="E289" s="209"/>
      <c r="F289" s="209"/>
      <c r="G289" s="209"/>
      <c r="H289" s="207"/>
      <c r="I289" s="108" t="s">
        <v>10</v>
      </c>
    </row>
    <row r="290" spans="1:9">
      <c r="A290" s="54" t="s">
        <v>7</v>
      </c>
      <c r="B290" s="209"/>
      <c r="C290" s="209"/>
      <c r="D290" s="209"/>
      <c r="E290" s="209"/>
      <c r="F290" s="209"/>
      <c r="G290" s="209"/>
      <c r="H290" s="207"/>
      <c r="I290" s="108" t="s">
        <v>11</v>
      </c>
    </row>
    <row r="291" spans="1:9">
      <c r="A291" s="210" t="s">
        <v>26</v>
      </c>
      <c r="B291" s="144"/>
      <c r="C291" s="144"/>
      <c r="D291" s="144"/>
      <c r="E291" s="144"/>
      <c r="F291" s="144"/>
      <c r="G291" s="144"/>
      <c r="H291" s="145"/>
      <c r="I291" s="211" t="s">
        <v>163</v>
      </c>
    </row>
    <row r="292" spans="1:9">
      <c r="A292" s="34" t="s">
        <v>38</v>
      </c>
      <c r="B292" s="311">
        <f>SUM(B295,B298,B301,B304,B307)</f>
        <v>0</v>
      </c>
      <c r="C292" s="311">
        <f t="shared" ref="C292:H292" si="260">SUM(C295,C298,C301,C304,C307)</f>
        <v>0</v>
      </c>
      <c r="D292" s="311">
        <f t="shared" si="260"/>
        <v>0</v>
      </c>
      <c r="E292" s="311">
        <f t="shared" si="260"/>
        <v>0</v>
      </c>
      <c r="F292" s="311">
        <f t="shared" si="260"/>
        <v>290</v>
      </c>
      <c r="G292" s="311">
        <f t="shared" si="260"/>
        <v>0</v>
      </c>
      <c r="H292" s="311">
        <f t="shared" si="260"/>
        <v>0</v>
      </c>
      <c r="I292" s="15" t="s">
        <v>0</v>
      </c>
    </row>
    <row r="293" spans="1:9">
      <c r="A293" s="54" t="s">
        <v>5</v>
      </c>
      <c r="B293" s="311">
        <f t="shared" ref="B293:H294" si="261">SUM(B296,B299,B302,B305,B308)</f>
        <v>0</v>
      </c>
      <c r="C293" s="311">
        <f t="shared" si="261"/>
        <v>0</v>
      </c>
      <c r="D293" s="311">
        <f t="shared" si="261"/>
        <v>0</v>
      </c>
      <c r="E293" s="311">
        <f t="shared" si="261"/>
        <v>0</v>
      </c>
      <c r="F293" s="311">
        <f t="shared" si="261"/>
        <v>202</v>
      </c>
      <c r="G293" s="311">
        <f t="shared" si="261"/>
        <v>0</v>
      </c>
      <c r="H293" s="311">
        <f t="shared" si="261"/>
        <v>0</v>
      </c>
      <c r="I293" s="108" t="s">
        <v>10</v>
      </c>
    </row>
    <row r="294" spans="1:9">
      <c r="A294" s="54" t="s">
        <v>7</v>
      </c>
      <c r="B294" s="311">
        <f t="shared" si="261"/>
        <v>0</v>
      </c>
      <c r="C294" s="311">
        <f t="shared" si="261"/>
        <v>0</v>
      </c>
      <c r="D294" s="311">
        <f t="shared" si="261"/>
        <v>0</v>
      </c>
      <c r="E294" s="311">
        <f t="shared" si="261"/>
        <v>0</v>
      </c>
      <c r="F294" s="311">
        <f t="shared" si="261"/>
        <v>88</v>
      </c>
      <c r="G294" s="311">
        <f t="shared" si="261"/>
        <v>0</v>
      </c>
      <c r="H294" s="311">
        <f t="shared" si="261"/>
        <v>0</v>
      </c>
      <c r="I294" s="108" t="s">
        <v>11</v>
      </c>
    </row>
    <row r="295" spans="1:9">
      <c r="A295" s="34" t="s">
        <v>388</v>
      </c>
      <c r="B295" s="209">
        <f t="shared" ref="B295" si="262">SUM(B296:B297)</f>
        <v>0</v>
      </c>
      <c r="C295" s="209">
        <f t="shared" ref="C295" si="263">SUM(C296:C297)</f>
        <v>0</v>
      </c>
      <c r="D295" s="209">
        <f t="shared" ref="D295" si="264">SUM(D296:D297)</f>
        <v>0</v>
      </c>
      <c r="E295" s="209">
        <f t="shared" ref="E295" si="265">SUM(E296:E297)</f>
        <v>0</v>
      </c>
      <c r="F295" s="209">
        <f>SUM(F296:F297)</f>
        <v>0</v>
      </c>
      <c r="G295" s="209">
        <f t="shared" ref="G295" si="266">SUM(G296:G297)</f>
        <v>0</v>
      </c>
      <c r="H295" s="207">
        <f t="shared" ref="H295" si="267">SUM(H296:H297)</f>
        <v>0</v>
      </c>
      <c r="I295" s="15" t="s">
        <v>393</v>
      </c>
    </row>
    <row r="296" spans="1:9">
      <c r="A296" s="54" t="s">
        <v>5</v>
      </c>
      <c r="B296" s="209"/>
      <c r="C296" s="209"/>
      <c r="D296" s="209"/>
      <c r="E296" s="209"/>
      <c r="F296" s="209">
        <v>0</v>
      </c>
      <c r="G296" s="209"/>
      <c r="H296" s="207"/>
      <c r="I296" s="108" t="s">
        <v>10</v>
      </c>
    </row>
    <row r="297" spans="1:9">
      <c r="A297" s="54" t="s">
        <v>7</v>
      </c>
      <c r="B297" s="209"/>
      <c r="C297" s="209"/>
      <c r="D297" s="209"/>
      <c r="E297" s="209"/>
      <c r="F297" s="209">
        <v>0</v>
      </c>
      <c r="G297" s="209"/>
      <c r="H297" s="207"/>
      <c r="I297" s="108" t="s">
        <v>11</v>
      </c>
    </row>
    <row r="298" spans="1:9">
      <c r="A298" s="34" t="s">
        <v>387</v>
      </c>
      <c r="B298" s="311">
        <f t="shared" ref="B298" si="268">SUM(B299:B300)</f>
        <v>0</v>
      </c>
      <c r="C298" s="311">
        <f t="shared" ref="C298" si="269">SUM(C299:C300)</f>
        <v>0</v>
      </c>
      <c r="D298" s="311">
        <f t="shared" ref="D298" si="270">SUM(D299:D300)</f>
        <v>0</v>
      </c>
      <c r="E298" s="311">
        <f t="shared" ref="E298" si="271">SUM(E299:E300)</f>
        <v>0</v>
      </c>
      <c r="F298" s="311">
        <f>SUM(F299:F300)</f>
        <v>252</v>
      </c>
      <c r="G298" s="311">
        <f t="shared" ref="G298" si="272">SUM(G299:G300)</f>
        <v>0</v>
      </c>
      <c r="H298" s="350">
        <f t="shared" ref="H298" si="273">SUM(H299:H300)</f>
        <v>0</v>
      </c>
      <c r="I298" s="15" t="s">
        <v>394</v>
      </c>
    </row>
    <row r="299" spans="1:9">
      <c r="A299" s="54" t="s">
        <v>5</v>
      </c>
      <c r="B299" s="209"/>
      <c r="C299" s="209"/>
      <c r="D299" s="209"/>
      <c r="E299" s="209"/>
      <c r="F299" s="209">
        <v>178</v>
      </c>
      <c r="G299" s="209"/>
      <c r="H299" s="207"/>
      <c r="I299" s="108" t="s">
        <v>10</v>
      </c>
    </row>
    <row r="300" spans="1:9">
      <c r="A300" s="54" t="s">
        <v>7</v>
      </c>
      <c r="B300" s="209"/>
      <c r="C300" s="209"/>
      <c r="D300" s="209"/>
      <c r="E300" s="209"/>
      <c r="F300" s="209">
        <v>74</v>
      </c>
      <c r="G300" s="209"/>
      <c r="H300" s="207"/>
      <c r="I300" s="108" t="s">
        <v>11</v>
      </c>
    </row>
    <row r="301" spans="1:9">
      <c r="A301" s="34" t="s">
        <v>389</v>
      </c>
      <c r="B301" s="311">
        <f t="shared" ref="B301" si="274">SUM(B302:B303)</f>
        <v>0</v>
      </c>
      <c r="C301" s="311">
        <f t="shared" ref="C301" si="275">SUM(C302:C303)</f>
        <v>0</v>
      </c>
      <c r="D301" s="311">
        <f t="shared" ref="D301" si="276">SUM(D302:D303)</f>
        <v>0</v>
      </c>
      <c r="E301" s="311">
        <f t="shared" ref="E301" si="277">SUM(E302:E303)</f>
        <v>0</v>
      </c>
      <c r="F301" s="311">
        <f>SUM(F302:F303)</f>
        <v>22</v>
      </c>
      <c r="G301" s="311">
        <f t="shared" ref="G301" si="278">SUM(G302:G303)</f>
        <v>0</v>
      </c>
      <c r="H301" s="350">
        <f t="shared" ref="H301" si="279">SUM(H302:H303)</f>
        <v>0</v>
      </c>
      <c r="I301" s="15" t="s">
        <v>390</v>
      </c>
    </row>
    <row r="302" spans="1:9">
      <c r="A302" s="54" t="s">
        <v>5</v>
      </c>
      <c r="B302" s="209"/>
      <c r="C302" s="209"/>
      <c r="D302" s="209"/>
      <c r="E302" s="209"/>
      <c r="F302" s="209">
        <v>14</v>
      </c>
      <c r="G302" s="209"/>
      <c r="H302" s="207"/>
      <c r="I302" s="108" t="s">
        <v>10</v>
      </c>
    </row>
    <row r="303" spans="1:9">
      <c r="A303" s="54" t="s">
        <v>7</v>
      </c>
      <c r="B303" s="209"/>
      <c r="C303" s="209"/>
      <c r="D303" s="209"/>
      <c r="E303" s="209"/>
      <c r="F303" s="209">
        <v>8</v>
      </c>
      <c r="G303" s="209"/>
      <c r="H303" s="207"/>
      <c r="I303" s="108" t="s">
        <v>11</v>
      </c>
    </row>
    <row r="304" spans="1:9">
      <c r="A304" s="34" t="s">
        <v>391</v>
      </c>
      <c r="B304" s="311">
        <f t="shared" ref="B304:E304" si="280">SUM(B305:B306)</f>
        <v>0</v>
      </c>
      <c r="C304" s="311">
        <f t="shared" si="280"/>
        <v>0</v>
      </c>
      <c r="D304" s="311">
        <f t="shared" si="280"/>
        <v>0</v>
      </c>
      <c r="E304" s="311">
        <f t="shared" si="280"/>
        <v>0</v>
      </c>
      <c r="F304" s="311">
        <f>SUM(F305:F306)</f>
        <v>8</v>
      </c>
      <c r="G304" s="311">
        <f t="shared" ref="G304:H304" si="281">SUM(G305:G306)</f>
        <v>0</v>
      </c>
      <c r="H304" s="311">
        <f t="shared" si="281"/>
        <v>0</v>
      </c>
      <c r="I304" s="15" t="s">
        <v>392</v>
      </c>
    </row>
    <row r="305" spans="1:9">
      <c r="A305" s="54" t="s">
        <v>5</v>
      </c>
      <c r="B305" s="209"/>
      <c r="C305" s="209"/>
      <c r="D305" s="209"/>
      <c r="E305" s="209"/>
      <c r="F305" s="209">
        <v>5</v>
      </c>
      <c r="G305" s="209"/>
      <c r="H305" s="207"/>
      <c r="I305" s="108" t="s">
        <v>10</v>
      </c>
    </row>
    <row r="306" spans="1:9">
      <c r="A306" s="54" t="s">
        <v>7</v>
      </c>
      <c r="B306" s="209"/>
      <c r="C306" s="209"/>
      <c r="D306" s="209"/>
      <c r="E306" s="209"/>
      <c r="F306" s="209">
        <v>3</v>
      </c>
      <c r="G306" s="209"/>
      <c r="H306" s="207"/>
      <c r="I306" s="108" t="s">
        <v>11</v>
      </c>
    </row>
    <row r="307" spans="1:9">
      <c r="A307" s="34" t="s">
        <v>22</v>
      </c>
      <c r="B307" s="311">
        <f t="shared" ref="B307" si="282">SUM(B308:B309)</f>
        <v>0</v>
      </c>
      <c r="C307" s="311">
        <f t="shared" ref="C307" si="283">SUM(C308:C309)</f>
        <v>0</v>
      </c>
      <c r="D307" s="311">
        <f t="shared" ref="D307" si="284">SUM(D308:D309)</f>
        <v>0</v>
      </c>
      <c r="E307" s="311">
        <f t="shared" ref="E307" si="285">SUM(E308:E309)</f>
        <v>0</v>
      </c>
      <c r="F307" s="311">
        <f>SUM(F308:F309)</f>
        <v>8</v>
      </c>
      <c r="G307" s="311">
        <f t="shared" ref="G307" si="286">SUM(G308:G309)</f>
        <v>0</v>
      </c>
      <c r="H307" s="311">
        <f t="shared" ref="H307" si="287">SUM(H308:H309)</f>
        <v>0</v>
      </c>
      <c r="I307" s="15" t="s">
        <v>396</v>
      </c>
    </row>
    <row r="308" spans="1:9">
      <c r="A308" s="54" t="s">
        <v>5</v>
      </c>
      <c r="B308" s="209"/>
      <c r="C308" s="209"/>
      <c r="D308" s="209"/>
      <c r="E308" s="209"/>
      <c r="F308" s="209">
        <v>5</v>
      </c>
      <c r="G308" s="209"/>
      <c r="H308" s="207"/>
      <c r="I308" s="108" t="s">
        <v>10</v>
      </c>
    </row>
    <row r="309" spans="1:9">
      <c r="A309" s="54" t="s">
        <v>7</v>
      </c>
      <c r="B309" s="209"/>
      <c r="C309" s="209"/>
      <c r="D309" s="209"/>
      <c r="E309" s="209"/>
      <c r="F309" s="209">
        <v>3</v>
      </c>
      <c r="G309" s="209"/>
      <c r="H309" s="207"/>
      <c r="I309" s="108" t="s">
        <v>11</v>
      </c>
    </row>
    <row r="310" spans="1:9" ht="15.75">
      <c r="A310" s="12" t="s">
        <v>372</v>
      </c>
      <c r="B310" s="31"/>
      <c r="C310" s="31"/>
      <c r="D310" s="32"/>
      <c r="E310" s="31"/>
      <c r="F310" s="31"/>
      <c r="G310" s="31"/>
      <c r="H310" s="31"/>
      <c r="I310" s="23" t="s">
        <v>372</v>
      </c>
    </row>
    <row r="311" spans="1:9">
      <c r="A311" s="34" t="s">
        <v>38</v>
      </c>
      <c r="B311" s="258">
        <f>SUM(B330,B349)</f>
        <v>0</v>
      </c>
      <c r="C311" s="258">
        <f t="shared" ref="C311:E311" si="288">SUM(C330,C349)</f>
        <v>0</v>
      </c>
      <c r="D311" s="258">
        <f t="shared" si="288"/>
        <v>0</v>
      </c>
      <c r="E311" s="258">
        <f t="shared" si="288"/>
        <v>0</v>
      </c>
      <c r="F311" s="258">
        <f>SUM(F330,F349)</f>
        <v>0</v>
      </c>
      <c r="G311" s="258">
        <f t="shared" ref="G311:H311" si="289">SUM(G330,G349)</f>
        <v>0</v>
      </c>
      <c r="H311" s="258">
        <f t="shared" si="289"/>
        <v>0</v>
      </c>
      <c r="I311" s="15" t="s">
        <v>0</v>
      </c>
    </row>
    <row r="312" spans="1:9">
      <c r="A312" s="54" t="s">
        <v>5</v>
      </c>
      <c r="B312" s="205">
        <f>SUM(B331,B350)</f>
        <v>0</v>
      </c>
      <c r="C312" s="205">
        <f t="shared" ref="C312:E312" si="290">SUM(C331,C350)</f>
        <v>0</v>
      </c>
      <c r="D312" s="205">
        <f t="shared" si="290"/>
        <v>0</v>
      </c>
      <c r="E312" s="205">
        <f t="shared" si="290"/>
        <v>0</v>
      </c>
      <c r="F312" s="205">
        <f>SUM(F331,F350)</f>
        <v>0</v>
      </c>
      <c r="G312" s="205">
        <f t="shared" ref="G312:H312" si="291">SUM(G331,G350)</f>
        <v>0</v>
      </c>
      <c r="H312" s="205">
        <f t="shared" si="291"/>
        <v>0</v>
      </c>
      <c r="I312" s="108" t="s">
        <v>10</v>
      </c>
    </row>
    <row r="313" spans="1:9">
      <c r="A313" s="54" t="s">
        <v>7</v>
      </c>
      <c r="B313" s="205">
        <f>SUM(B332,B351)</f>
        <v>0</v>
      </c>
      <c r="C313" s="205">
        <f t="shared" ref="C313:E313" si="292">SUM(C332,C351)</f>
        <v>0</v>
      </c>
      <c r="D313" s="205">
        <f t="shared" si="292"/>
        <v>0</v>
      </c>
      <c r="E313" s="205">
        <f t="shared" si="292"/>
        <v>0</v>
      </c>
      <c r="F313" s="205">
        <f>SUM(F332,F351)</f>
        <v>0</v>
      </c>
      <c r="G313" s="205">
        <f t="shared" ref="G313:H313" si="293">SUM(G332,G351)</f>
        <v>0</v>
      </c>
      <c r="H313" s="205">
        <f t="shared" si="293"/>
        <v>0</v>
      </c>
      <c r="I313" s="108" t="s">
        <v>11</v>
      </c>
    </row>
    <row r="314" spans="1:9">
      <c r="A314" s="34" t="s">
        <v>388</v>
      </c>
      <c r="B314" s="205">
        <f>SUM(B333,B352)</f>
        <v>0</v>
      </c>
      <c r="C314" s="205">
        <f t="shared" ref="C314:E314" si="294">SUM(C333,C352)</f>
        <v>0</v>
      </c>
      <c r="D314" s="205">
        <f t="shared" si="294"/>
        <v>0</v>
      </c>
      <c r="E314" s="205">
        <f t="shared" si="294"/>
        <v>0</v>
      </c>
      <c r="F314" s="205">
        <f>SUM(F333,F352)</f>
        <v>0</v>
      </c>
      <c r="G314" s="205">
        <f t="shared" ref="G314:H314" si="295">SUM(G333,G352)</f>
        <v>0</v>
      </c>
      <c r="H314" s="205">
        <f t="shared" si="295"/>
        <v>0</v>
      </c>
      <c r="I314" s="15" t="s">
        <v>393</v>
      </c>
    </row>
    <row r="315" spans="1:9">
      <c r="A315" s="54" t="s">
        <v>5</v>
      </c>
      <c r="B315" s="205">
        <f t="shared" ref="B315:H315" si="296">SUM(B334,B353)</f>
        <v>0</v>
      </c>
      <c r="C315" s="205">
        <f t="shared" si="296"/>
        <v>0</v>
      </c>
      <c r="D315" s="205">
        <f t="shared" si="296"/>
        <v>0</v>
      </c>
      <c r="E315" s="205">
        <f t="shared" si="296"/>
        <v>0</v>
      </c>
      <c r="F315" s="205">
        <f t="shared" si="296"/>
        <v>0</v>
      </c>
      <c r="G315" s="205">
        <f t="shared" si="296"/>
        <v>0</v>
      </c>
      <c r="H315" s="205">
        <f t="shared" si="296"/>
        <v>0</v>
      </c>
      <c r="I315" s="108" t="s">
        <v>10</v>
      </c>
    </row>
    <row r="316" spans="1:9">
      <c r="A316" s="54" t="s">
        <v>7</v>
      </c>
      <c r="B316" s="205">
        <f t="shared" ref="B316:E316" si="297">SUM(B335,B354)</f>
        <v>0</v>
      </c>
      <c r="C316" s="205">
        <f t="shared" si="297"/>
        <v>0</v>
      </c>
      <c r="D316" s="205">
        <f t="shared" si="297"/>
        <v>0</v>
      </c>
      <c r="E316" s="205">
        <f t="shared" si="297"/>
        <v>0</v>
      </c>
      <c r="F316" s="205">
        <f t="shared" ref="F316:F328" si="298">SUM(F335,F354)</f>
        <v>0</v>
      </c>
      <c r="G316" s="205">
        <f t="shared" ref="G316:H316" si="299">SUM(G335,G354)</f>
        <v>0</v>
      </c>
      <c r="H316" s="205">
        <f t="shared" si="299"/>
        <v>0</v>
      </c>
      <c r="I316" s="108" t="s">
        <v>11</v>
      </c>
    </row>
    <row r="317" spans="1:9">
      <c r="A317" s="34" t="s">
        <v>387</v>
      </c>
      <c r="B317" s="205">
        <f t="shared" ref="B317:E317" si="300">SUM(B336,B355)</f>
        <v>0</v>
      </c>
      <c r="C317" s="205">
        <f t="shared" si="300"/>
        <v>0</v>
      </c>
      <c r="D317" s="205">
        <f t="shared" si="300"/>
        <v>0</v>
      </c>
      <c r="E317" s="205">
        <f t="shared" si="300"/>
        <v>0</v>
      </c>
      <c r="F317" s="205">
        <f t="shared" si="298"/>
        <v>0</v>
      </c>
      <c r="G317" s="205">
        <f t="shared" ref="G317:H317" si="301">SUM(G336,G355)</f>
        <v>0</v>
      </c>
      <c r="H317" s="205">
        <f t="shared" si="301"/>
        <v>0</v>
      </c>
      <c r="I317" s="15" t="s">
        <v>394</v>
      </c>
    </row>
    <row r="318" spans="1:9">
      <c r="A318" s="54" t="s">
        <v>5</v>
      </c>
      <c r="B318" s="205">
        <f t="shared" ref="B318:E318" si="302">SUM(B337,B356)</f>
        <v>0</v>
      </c>
      <c r="C318" s="205">
        <f t="shared" si="302"/>
        <v>0</v>
      </c>
      <c r="D318" s="205">
        <f t="shared" si="302"/>
        <v>0</v>
      </c>
      <c r="E318" s="205">
        <f t="shared" si="302"/>
        <v>0</v>
      </c>
      <c r="F318" s="205">
        <f t="shared" si="298"/>
        <v>0</v>
      </c>
      <c r="G318" s="205">
        <f t="shared" ref="G318:H318" si="303">SUM(G337,G356)</f>
        <v>0</v>
      </c>
      <c r="H318" s="205">
        <f t="shared" si="303"/>
        <v>0</v>
      </c>
      <c r="I318" s="108" t="s">
        <v>10</v>
      </c>
    </row>
    <row r="319" spans="1:9">
      <c r="A319" s="54" t="s">
        <v>7</v>
      </c>
      <c r="B319" s="205">
        <f t="shared" ref="B319:E319" si="304">SUM(B338,B357)</f>
        <v>0</v>
      </c>
      <c r="C319" s="205">
        <f t="shared" si="304"/>
        <v>0</v>
      </c>
      <c r="D319" s="205">
        <f t="shared" si="304"/>
        <v>0</v>
      </c>
      <c r="E319" s="205">
        <f t="shared" si="304"/>
        <v>0</v>
      </c>
      <c r="F319" s="205">
        <f t="shared" si="298"/>
        <v>0</v>
      </c>
      <c r="G319" s="205">
        <f t="shared" ref="G319:H319" si="305">SUM(G338,G357)</f>
        <v>0</v>
      </c>
      <c r="H319" s="205">
        <f t="shared" si="305"/>
        <v>0</v>
      </c>
      <c r="I319" s="108" t="s">
        <v>11</v>
      </c>
    </row>
    <row r="320" spans="1:9">
      <c r="A320" s="34" t="s">
        <v>389</v>
      </c>
      <c r="B320" s="205">
        <f t="shared" ref="B320:E320" si="306">SUM(B339,B358)</f>
        <v>0</v>
      </c>
      <c r="C320" s="205">
        <f t="shared" si="306"/>
        <v>0</v>
      </c>
      <c r="D320" s="205">
        <f t="shared" si="306"/>
        <v>0</v>
      </c>
      <c r="E320" s="205">
        <f t="shared" si="306"/>
        <v>0</v>
      </c>
      <c r="F320" s="205">
        <f t="shared" si="298"/>
        <v>0</v>
      </c>
      <c r="G320" s="205">
        <f t="shared" ref="G320:H320" si="307">SUM(G339,G358)</f>
        <v>0</v>
      </c>
      <c r="H320" s="205">
        <f t="shared" si="307"/>
        <v>0</v>
      </c>
      <c r="I320" s="15" t="s">
        <v>390</v>
      </c>
    </row>
    <row r="321" spans="1:9">
      <c r="A321" s="54" t="s">
        <v>5</v>
      </c>
      <c r="B321" s="205">
        <f t="shared" ref="B321:E321" si="308">SUM(B340,B359)</f>
        <v>0</v>
      </c>
      <c r="C321" s="205">
        <f t="shared" si="308"/>
        <v>0</v>
      </c>
      <c r="D321" s="205">
        <f t="shared" si="308"/>
        <v>0</v>
      </c>
      <c r="E321" s="205">
        <f t="shared" si="308"/>
        <v>0</v>
      </c>
      <c r="F321" s="205">
        <f t="shared" si="298"/>
        <v>0</v>
      </c>
      <c r="G321" s="205">
        <f t="shared" ref="G321:H321" si="309">SUM(G340,G359)</f>
        <v>0</v>
      </c>
      <c r="H321" s="205">
        <f t="shared" si="309"/>
        <v>0</v>
      </c>
      <c r="I321" s="108" t="s">
        <v>10</v>
      </c>
    </row>
    <row r="322" spans="1:9">
      <c r="A322" s="54" t="s">
        <v>7</v>
      </c>
      <c r="B322" s="205">
        <f t="shared" ref="B322:E322" si="310">SUM(B341,B360)</f>
        <v>0</v>
      </c>
      <c r="C322" s="205">
        <f t="shared" si="310"/>
        <v>0</v>
      </c>
      <c r="D322" s="205">
        <f t="shared" si="310"/>
        <v>0</v>
      </c>
      <c r="E322" s="205">
        <f t="shared" si="310"/>
        <v>0</v>
      </c>
      <c r="F322" s="205">
        <f t="shared" si="298"/>
        <v>0</v>
      </c>
      <c r="G322" s="205">
        <f t="shared" ref="G322:H322" si="311">SUM(G341,G360)</f>
        <v>0</v>
      </c>
      <c r="H322" s="205">
        <f t="shared" si="311"/>
        <v>0</v>
      </c>
      <c r="I322" s="108" t="s">
        <v>11</v>
      </c>
    </row>
    <row r="323" spans="1:9">
      <c r="A323" s="34" t="s">
        <v>391</v>
      </c>
      <c r="B323" s="205">
        <f t="shared" ref="B323:E323" si="312">SUM(B342,B361)</f>
        <v>0</v>
      </c>
      <c r="C323" s="205">
        <f t="shared" si="312"/>
        <v>0</v>
      </c>
      <c r="D323" s="205">
        <f t="shared" si="312"/>
        <v>0</v>
      </c>
      <c r="E323" s="205">
        <f t="shared" si="312"/>
        <v>0</v>
      </c>
      <c r="F323" s="205">
        <f t="shared" si="298"/>
        <v>0</v>
      </c>
      <c r="G323" s="205">
        <f t="shared" ref="G323:H323" si="313">SUM(G342,G361)</f>
        <v>0</v>
      </c>
      <c r="H323" s="205">
        <f t="shared" si="313"/>
        <v>0</v>
      </c>
      <c r="I323" s="15" t="s">
        <v>392</v>
      </c>
    </row>
    <row r="324" spans="1:9">
      <c r="A324" s="54" t="s">
        <v>5</v>
      </c>
      <c r="B324" s="205">
        <f t="shared" ref="B324:E324" si="314">SUM(B343,B362)</f>
        <v>0</v>
      </c>
      <c r="C324" s="205">
        <f t="shared" si="314"/>
        <v>0</v>
      </c>
      <c r="D324" s="205">
        <f t="shared" si="314"/>
        <v>0</v>
      </c>
      <c r="E324" s="205">
        <f t="shared" si="314"/>
        <v>0</v>
      </c>
      <c r="F324" s="205">
        <f t="shared" si="298"/>
        <v>0</v>
      </c>
      <c r="G324" s="205">
        <f t="shared" ref="G324:H324" si="315">SUM(G343,G362)</f>
        <v>0</v>
      </c>
      <c r="H324" s="205">
        <f t="shared" si="315"/>
        <v>0</v>
      </c>
      <c r="I324" s="108" t="s">
        <v>10</v>
      </c>
    </row>
    <row r="325" spans="1:9">
      <c r="A325" s="54" t="s">
        <v>7</v>
      </c>
      <c r="B325" s="205">
        <f t="shared" ref="B325:E325" si="316">SUM(B344,B363)</f>
        <v>0</v>
      </c>
      <c r="C325" s="205">
        <f t="shared" si="316"/>
        <v>0</v>
      </c>
      <c r="D325" s="205">
        <f t="shared" si="316"/>
        <v>0</v>
      </c>
      <c r="E325" s="205">
        <f t="shared" si="316"/>
        <v>0</v>
      </c>
      <c r="F325" s="205">
        <f t="shared" si="298"/>
        <v>0</v>
      </c>
      <c r="G325" s="205">
        <f t="shared" ref="G325:H325" si="317">SUM(G344,G363)</f>
        <v>0</v>
      </c>
      <c r="H325" s="205">
        <f t="shared" si="317"/>
        <v>0</v>
      </c>
      <c r="I325" s="108" t="s">
        <v>11</v>
      </c>
    </row>
    <row r="326" spans="1:9">
      <c r="A326" s="34" t="s">
        <v>22</v>
      </c>
      <c r="B326" s="205">
        <f t="shared" ref="B326:E326" si="318">SUM(B345,B364)</f>
        <v>0</v>
      </c>
      <c r="C326" s="205">
        <f t="shared" si="318"/>
        <v>0</v>
      </c>
      <c r="D326" s="205">
        <f t="shared" si="318"/>
        <v>0</v>
      </c>
      <c r="E326" s="205">
        <f t="shared" si="318"/>
        <v>0</v>
      </c>
      <c r="F326" s="205">
        <f t="shared" si="298"/>
        <v>0</v>
      </c>
      <c r="G326" s="205">
        <f t="shared" ref="G326:H326" si="319">SUM(G345,G364)</f>
        <v>0</v>
      </c>
      <c r="H326" s="205">
        <f t="shared" si="319"/>
        <v>0</v>
      </c>
      <c r="I326" s="15" t="s">
        <v>396</v>
      </c>
    </row>
    <row r="327" spans="1:9">
      <c r="A327" s="54" t="s">
        <v>5</v>
      </c>
      <c r="B327" s="205">
        <f t="shared" ref="B327:E327" si="320">SUM(B346,B365)</f>
        <v>0</v>
      </c>
      <c r="C327" s="205">
        <f t="shared" si="320"/>
        <v>0</v>
      </c>
      <c r="D327" s="205">
        <f t="shared" si="320"/>
        <v>0</v>
      </c>
      <c r="E327" s="205">
        <f t="shared" si="320"/>
        <v>0</v>
      </c>
      <c r="F327" s="205">
        <f t="shared" si="298"/>
        <v>0</v>
      </c>
      <c r="G327" s="205">
        <f t="shared" ref="G327:H327" si="321">SUM(G346,G365)</f>
        <v>0</v>
      </c>
      <c r="H327" s="205">
        <f t="shared" si="321"/>
        <v>0</v>
      </c>
      <c r="I327" s="108" t="s">
        <v>10</v>
      </c>
    </row>
    <row r="328" spans="1:9">
      <c r="A328" s="54" t="s">
        <v>7</v>
      </c>
      <c r="B328" s="205">
        <f>SUM(B347,B366)</f>
        <v>0</v>
      </c>
      <c r="C328" s="205">
        <f>SUM(C347,C366)</f>
        <v>0</v>
      </c>
      <c r="D328" s="205">
        <f>SUM(D347,D366)</f>
        <v>0</v>
      </c>
      <c r="E328" s="205">
        <f>SUM(E347,E366)</f>
        <v>0</v>
      </c>
      <c r="F328" s="205">
        <f t="shared" si="298"/>
        <v>0</v>
      </c>
      <c r="G328" s="205">
        <f>SUM(G347,G366)</f>
        <v>0</v>
      </c>
      <c r="H328" s="205">
        <f>SUM(H347,H366)</f>
        <v>0</v>
      </c>
      <c r="I328" s="108" t="s">
        <v>11</v>
      </c>
    </row>
    <row r="329" spans="1:9">
      <c r="A329" s="257" t="s">
        <v>29</v>
      </c>
      <c r="B329" s="148"/>
      <c r="C329" s="148"/>
      <c r="D329" s="148"/>
      <c r="E329" s="148"/>
      <c r="F329" s="148"/>
      <c r="G329" s="148"/>
      <c r="H329" s="148"/>
      <c r="I329" s="224" t="s">
        <v>395</v>
      </c>
    </row>
    <row r="330" spans="1:9">
      <c r="A330" s="34" t="s">
        <v>38</v>
      </c>
      <c r="B330" s="209">
        <f>SUM(B333,B336,B339,B342,B345)</f>
        <v>0</v>
      </c>
      <c r="C330" s="209">
        <f t="shared" ref="C330:H330" si="322">SUM(C333,C336,C339,C342,C345)</f>
        <v>0</v>
      </c>
      <c r="D330" s="209">
        <f t="shared" si="322"/>
        <v>0</v>
      </c>
      <c r="E330" s="209">
        <f t="shared" si="322"/>
        <v>0</v>
      </c>
      <c r="F330" s="209">
        <f t="shared" si="322"/>
        <v>0</v>
      </c>
      <c r="G330" s="209">
        <f t="shared" si="322"/>
        <v>0</v>
      </c>
      <c r="H330" s="207">
        <f t="shared" si="322"/>
        <v>0</v>
      </c>
      <c r="I330" s="15" t="s">
        <v>0</v>
      </c>
    </row>
    <row r="331" spans="1:9">
      <c r="A331" s="54" t="s">
        <v>5</v>
      </c>
      <c r="B331" s="209">
        <f>SUM(B334,B337,B340,B343,B346)</f>
        <v>0</v>
      </c>
      <c r="C331" s="209">
        <f t="shared" ref="C331:H331" si="323">SUM(C334,C337,C340,C343,C346)</f>
        <v>0</v>
      </c>
      <c r="D331" s="209">
        <f t="shared" si="323"/>
        <v>0</v>
      </c>
      <c r="E331" s="209">
        <f t="shared" si="323"/>
        <v>0</v>
      </c>
      <c r="F331" s="209">
        <f t="shared" si="323"/>
        <v>0</v>
      </c>
      <c r="G331" s="209">
        <f t="shared" si="323"/>
        <v>0</v>
      </c>
      <c r="H331" s="207">
        <f t="shared" si="323"/>
        <v>0</v>
      </c>
      <c r="I331" s="108" t="s">
        <v>10</v>
      </c>
    </row>
    <row r="332" spans="1:9">
      <c r="A332" s="54" t="s">
        <v>7</v>
      </c>
      <c r="B332" s="209">
        <f>SUM(B335,B338,B341,B344,B347)</f>
        <v>0</v>
      </c>
      <c r="C332" s="209">
        <f t="shared" ref="C332:H332" si="324">SUM(C335,C338,C341,C344,C347)</f>
        <v>0</v>
      </c>
      <c r="D332" s="209">
        <f t="shared" si="324"/>
        <v>0</v>
      </c>
      <c r="E332" s="209">
        <f t="shared" si="324"/>
        <v>0</v>
      </c>
      <c r="F332" s="209">
        <f t="shared" si="324"/>
        <v>0</v>
      </c>
      <c r="G332" s="209">
        <f t="shared" si="324"/>
        <v>0</v>
      </c>
      <c r="H332" s="207">
        <f t="shared" si="324"/>
        <v>0</v>
      </c>
      <c r="I332" s="108" t="s">
        <v>11</v>
      </c>
    </row>
    <row r="333" spans="1:9">
      <c r="A333" s="34" t="s">
        <v>388</v>
      </c>
      <c r="B333" s="209"/>
      <c r="C333" s="209"/>
      <c r="D333" s="209"/>
      <c r="E333" s="209"/>
      <c r="F333" s="209"/>
      <c r="G333" s="209"/>
      <c r="H333" s="207"/>
      <c r="I333" s="15" t="s">
        <v>393</v>
      </c>
    </row>
    <row r="334" spans="1:9">
      <c r="A334" s="54" t="s">
        <v>5</v>
      </c>
      <c r="B334" s="209"/>
      <c r="C334" s="209"/>
      <c r="D334" s="209"/>
      <c r="E334" s="209"/>
      <c r="F334" s="209"/>
      <c r="G334" s="209"/>
      <c r="H334" s="207"/>
      <c r="I334" s="108" t="s">
        <v>10</v>
      </c>
    </row>
    <row r="335" spans="1:9">
      <c r="A335" s="54" t="s">
        <v>7</v>
      </c>
      <c r="B335" s="209"/>
      <c r="C335" s="209"/>
      <c r="D335" s="209"/>
      <c r="E335" s="209"/>
      <c r="F335" s="209"/>
      <c r="G335" s="209"/>
      <c r="H335" s="207"/>
      <c r="I335" s="108" t="s">
        <v>11</v>
      </c>
    </row>
    <row r="336" spans="1:9">
      <c r="A336" s="34" t="s">
        <v>387</v>
      </c>
      <c r="B336" s="209"/>
      <c r="C336" s="209"/>
      <c r="D336" s="209"/>
      <c r="E336" s="209"/>
      <c r="F336" s="209"/>
      <c r="G336" s="209"/>
      <c r="H336" s="207"/>
      <c r="I336" s="15" t="s">
        <v>394</v>
      </c>
    </row>
    <row r="337" spans="1:9">
      <c r="A337" s="54" t="s">
        <v>5</v>
      </c>
      <c r="B337" s="209"/>
      <c r="C337" s="209"/>
      <c r="D337" s="209"/>
      <c r="E337" s="209"/>
      <c r="F337" s="209"/>
      <c r="G337" s="209"/>
      <c r="H337" s="207"/>
      <c r="I337" s="108" t="s">
        <v>10</v>
      </c>
    </row>
    <row r="338" spans="1:9">
      <c r="A338" s="54" t="s">
        <v>7</v>
      </c>
      <c r="B338" s="209"/>
      <c r="C338" s="209"/>
      <c r="D338" s="209"/>
      <c r="E338" s="209"/>
      <c r="F338" s="209"/>
      <c r="G338" s="209"/>
      <c r="H338" s="207"/>
      <c r="I338" s="108" t="s">
        <v>11</v>
      </c>
    </row>
    <row r="339" spans="1:9">
      <c r="A339" s="34" t="s">
        <v>389</v>
      </c>
      <c r="B339" s="209"/>
      <c r="C339" s="209"/>
      <c r="D339" s="209"/>
      <c r="E339" s="209"/>
      <c r="F339" s="209"/>
      <c r="G339" s="209"/>
      <c r="H339" s="207"/>
      <c r="I339" s="15" t="s">
        <v>390</v>
      </c>
    </row>
    <row r="340" spans="1:9">
      <c r="A340" s="54" t="s">
        <v>5</v>
      </c>
      <c r="B340" s="209"/>
      <c r="C340" s="209"/>
      <c r="D340" s="209"/>
      <c r="E340" s="209"/>
      <c r="F340" s="209"/>
      <c r="G340" s="209"/>
      <c r="H340" s="207"/>
      <c r="I340" s="108" t="s">
        <v>10</v>
      </c>
    </row>
    <row r="341" spans="1:9">
      <c r="A341" s="54" t="s">
        <v>7</v>
      </c>
      <c r="B341" s="209"/>
      <c r="C341" s="209"/>
      <c r="D341" s="209"/>
      <c r="E341" s="209"/>
      <c r="F341" s="209"/>
      <c r="G341" s="209"/>
      <c r="H341" s="207"/>
      <c r="I341" s="108" t="s">
        <v>11</v>
      </c>
    </row>
    <row r="342" spans="1:9">
      <c r="A342" s="34" t="s">
        <v>391</v>
      </c>
      <c r="B342" s="209"/>
      <c r="C342" s="209"/>
      <c r="D342" s="209"/>
      <c r="E342" s="209"/>
      <c r="F342" s="209"/>
      <c r="G342" s="209"/>
      <c r="H342" s="207"/>
      <c r="I342" s="15" t="s">
        <v>392</v>
      </c>
    </row>
    <row r="343" spans="1:9">
      <c r="A343" s="54" t="s">
        <v>5</v>
      </c>
      <c r="B343" s="209"/>
      <c r="C343" s="209"/>
      <c r="D343" s="209"/>
      <c r="E343" s="209"/>
      <c r="F343" s="209"/>
      <c r="G343" s="209"/>
      <c r="H343" s="207"/>
      <c r="I343" s="108" t="s">
        <v>10</v>
      </c>
    </row>
    <row r="344" spans="1:9">
      <c r="A344" s="54" t="s">
        <v>7</v>
      </c>
      <c r="B344" s="209"/>
      <c r="C344" s="209"/>
      <c r="D344" s="209"/>
      <c r="E344" s="209"/>
      <c r="F344" s="209"/>
      <c r="G344" s="209"/>
      <c r="H344" s="207"/>
      <c r="I344" s="108" t="s">
        <v>11</v>
      </c>
    </row>
    <row r="345" spans="1:9">
      <c r="A345" s="34" t="s">
        <v>22</v>
      </c>
      <c r="B345" s="209"/>
      <c r="C345" s="209"/>
      <c r="D345" s="209"/>
      <c r="E345" s="209"/>
      <c r="F345" s="209"/>
      <c r="G345" s="209"/>
      <c r="H345" s="207"/>
      <c r="I345" s="15" t="s">
        <v>396</v>
      </c>
    </row>
    <row r="346" spans="1:9">
      <c r="A346" s="54" t="s">
        <v>5</v>
      </c>
      <c r="B346" s="209"/>
      <c r="C346" s="209"/>
      <c r="D346" s="209"/>
      <c r="E346" s="209"/>
      <c r="F346" s="209"/>
      <c r="G346" s="209"/>
      <c r="H346" s="207"/>
      <c r="I346" s="108" t="s">
        <v>10</v>
      </c>
    </row>
    <row r="347" spans="1:9">
      <c r="A347" s="54" t="s">
        <v>7</v>
      </c>
      <c r="B347" s="209"/>
      <c r="C347" s="209"/>
      <c r="D347" s="209"/>
      <c r="E347" s="209"/>
      <c r="F347" s="209"/>
      <c r="G347" s="209"/>
      <c r="H347" s="207"/>
      <c r="I347" s="108" t="s">
        <v>11</v>
      </c>
    </row>
    <row r="348" spans="1:9">
      <c r="A348" s="257" t="s">
        <v>30</v>
      </c>
      <c r="B348" s="148"/>
      <c r="C348" s="148"/>
      <c r="D348" s="148"/>
      <c r="E348" s="148"/>
      <c r="F348" s="148"/>
      <c r="G348" s="148"/>
      <c r="H348" s="148"/>
      <c r="I348" s="224" t="s">
        <v>31</v>
      </c>
    </row>
    <row r="349" spans="1:9">
      <c r="A349" s="34" t="s">
        <v>38</v>
      </c>
      <c r="B349" s="209">
        <f>SUM(B352,B355,B358,B361,B364)</f>
        <v>0</v>
      </c>
      <c r="C349" s="209">
        <f t="shared" ref="C349:H349" si="325">SUM(C352,C355,C358,C361,C364)</f>
        <v>0</v>
      </c>
      <c r="D349" s="209">
        <f t="shared" si="325"/>
        <v>0</v>
      </c>
      <c r="E349" s="209">
        <f t="shared" si="325"/>
        <v>0</v>
      </c>
      <c r="F349" s="209">
        <f t="shared" si="325"/>
        <v>0</v>
      </c>
      <c r="G349" s="209">
        <f t="shared" si="325"/>
        <v>0</v>
      </c>
      <c r="H349" s="207">
        <f t="shared" si="325"/>
        <v>0</v>
      </c>
      <c r="I349" s="15" t="s">
        <v>0</v>
      </c>
    </row>
    <row r="350" spans="1:9">
      <c r="A350" s="54" t="s">
        <v>5</v>
      </c>
      <c r="B350" s="209">
        <f>SUM(B353,B356,B359,B362,B365)</f>
        <v>0</v>
      </c>
      <c r="C350" s="209">
        <f t="shared" ref="C350:H350" si="326">SUM(C353,C356,C359,C362,C365)</f>
        <v>0</v>
      </c>
      <c r="D350" s="209">
        <f t="shared" si="326"/>
        <v>0</v>
      </c>
      <c r="E350" s="209">
        <f t="shared" si="326"/>
        <v>0</v>
      </c>
      <c r="F350" s="209">
        <f t="shared" si="326"/>
        <v>0</v>
      </c>
      <c r="G350" s="209">
        <f t="shared" si="326"/>
        <v>0</v>
      </c>
      <c r="H350" s="207">
        <f t="shared" si="326"/>
        <v>0</v>
      </c>
      <c r="I350" s="108" t="s">
        <v>10</v>
      </c>
    </row>
    <row r="351" spans="1:9">
      <c r="A351" s="54" t="s">
        <v>7</v>
      </c>
      <c r="B351" s="209">
        <f>SUM(B354,B357,B360,B363,B366)</f>
        <v>0</v>
      </c>
      <c r="C351" s="209">
        <f t="shared" ref="C351:H351" si="327">SUM(C354,C357,C360,C363,C366)</f>
        <v>0</v>
      </c>
      <c r="D351" s="209">
        <f t="shared" si="327"/>
        <v>0</v>
      </c>
      <c r="E351" s="209">
        <f t="shared" si="327"/>
        <v>0</v>
      </c>
      <c r="F351" s="209">
        <f t="shared" si="327"/>
        <v>0</v>
      </c>
      <c r="G351" s="209">
        <f t="shared" si="327"/>
        <v>0</v>
      </c>
      <c r="H351" s="207">
        <f t="shared" si="327"/>
        <v>0</v>
      </c>
      <c r="I351" s="108" t="s">
        <v>11</v>
      </c>
    </row>
    <row r="352" spans="1:9">
      <c r="A352" s="34" t="s">
        <v>388</v>
      </c>
      <c r="B352" s="209"/>
      <c r="C352" s="209"/>
      <c r="D352" s="209"/>
      <c r="E352" s="209"/>
      <c r="F352" s="209"/>
      <c r="G352" s="209"/>
      <c r="H352" s="207"/>
      <c r="I352" s="15" t="s">
        <v>393</v>
      </c>
    </row>
    <row r="353" spans="1:9">
      <c r="A353" s="54" t="s">
        <v>5</v>
      </c>
      <c r="B353" s="209"/>
      <c r="C353" s="209"/>
      <c r="D353" s="209"/>
      <c r="E353" s="209"/>
      <c r="F353" s="209"/>
      <c r="G353" s="209"/>
      <c r="H353" s="207"/>
      <c r="I353" s="108" t="s">
        <v>10</v>
      </c>
    </row>
    <row r="354" spans="1:9">
      <c r="A354" s="54" t="s">
        <v>7</v>
      </c>
      <c r="B354" s="209"/>
      <c r="C354" s="209"/>
      <c r="D354" s="209"/>
      <c r="E354" s="209"/>
      <c r="F354" s="209"/>
      <c r="G354" s="209"/>
      <c r="H354" s="207"/>
      <c r="I354" s="108" t="s">
        <v>11</v>
      </c>
    </row>
    <row r="355" spans="1:9">
      <c r="A355" s="34" t="s">
        <v>387</v>
      </c>
      <c r="B355" s="209"/>
      <c r="C355" s="209"/>
      <c r="D355" s="209"/>
      <c r="E355" s="209"/>
      <c r="F355" s="209"/>
      <c r="G355" s="209"/>
      <c r="H355" s="207"/>
      <c r="I355" s="15" t="s">
        <v>394</v>
      </c>
    </row>
    <row r="356" spans="1:9">
      <c r="A356" s="54" t="s">
        <v>5</v>
      </c>
      <c r="B356" s="209"/>
      <c r="C356" s="209"/>
      <c r="D356" s="209"/>
      <c r="E356" s="209"/>
      <c r="F356" s="209"/>
      <c r="G356" s="209"/>
      <c r="H356" s="207"/>
      <c r="I356" s="108" t="s">
        <v>10</v>
      </c>
    </row>
    <row r="357" spans="1:9">
      <c r="A357" s="54" t="s">
        <v>7</v>
      </c>
      <c r="B357" s="209"/>
      <c r="C357" s="209"/>
      <c r="D357" s="209"/>
      <c r="E357" s="209"/>
      <c r="F357" s="209"/>
      <c r="G357" s="209"/>
      <c r="H357" s="207"/>
      <c r="I357" s="108" t="s">
        <v>11</v>
      </c>
    </row>
    <row r="358" spans="1:9">
      <c r="A358" s="34" t="s">
        <v>389</v>
      </c>
      <c r="B358" s="209"/>
      <c r="C358" s="209"/>
      <c r="D358" s="209"/>
      <c r="E358" s="209"/>
      <c r="F358" s="209"/>
      <c r="G358" s="209"/>
      <c r="H358" s="207"/>
      <c r="I358" s="15" t="s">
        <v>390</v>
      </c>
    </row>
    <row r="359" spans="1:9">
      <c r="A359" s="54" t="s">
        <v>5</v>
      </c>
      <c r="B359" s="209"/>
      <c r="C359" s="209"/>
      <c r="D359" s="209"/>
      <c r="E359" s="209"/>
      <c r="F359" s="209"/>
      <c r="G359" s="209"/>
      <c r="H359" s="207"/>
      <c r="I359" s="108" t="s">
        <v>10</v>
      </c>
    </row>
    <row r="360" spans="1:9">
      <c r="A360" s="54" t="s">
        <v>7</v>
      </c>
      <c r="B360" s="209"/>
      <c r="C360" s="209"/>
      <c r="D360" s="209"/>
      <c r="E360" s="209"/>
      <c r="F360" s="209"/>
      <c r="G360" s="209"/>
      <c r="H360" s="207"/>
      <c r="I360" s="108" t="s">
        <v>11</v>
      </c>
    </row>
    <row r="361" spans="1:9">
      <c r="A361" s="34" t="s">
        <v>391</v>
      </c>
      <c r="B361" s="209"/>
      <c r="C361" s="209"/>
      <c r="D361" s="209"/>
      <c r="E361" s="209"/>
      <c r="F361" s="209"/>
      <c r="G361" s="209"/>
      <c r="H361" s="207"/>
      <c r="I361" s="15" t="s">
        <v>392</v>
      </c>
    </row>
    <row r="362" spans="1:9">
      <c r="A362" s="54" t="s">
        <v>5</v>
      </c>
      <c r="B362" s="209"/>
      <c r="C362" s="209"/>
      <c r="D362" s="209"/>
      <c r="E362" s="209"/>
      <c r="F362" s="209"/>
      <c r="G362" s="209"/>
      <c r="H362" s="207"/>
      <c r="I362" s="108" t="s">
        <v>10</v>
      </c>
    </row>
    <row r="363" spans="1:9">
      <c r="A363" s="54" t="s">
        <v>7</v>
      </c>
      <c r="B363" s="209"/>
      <c r="C363" s="209"/>
      <c r="D363" s="209"/>
      <c r="E363" s="209"/>
      <c r="F363" s="209"/>
      <c r="G363" s="209"/>
      <c r="H363" s="207"/>
      <c r="I363" s="108" t="s">
        <v>11</v>
      </c>
    </row>
    <row r="364" spans="1:9">
      <c r="A364" s="34" t="s">
        <v>22</v>
      </c>
      <c r="B364" s="209"/>
      <c r="C364" s="209"/>
      <c r="D364" s="209"/>
      <c r="E364" s="209"/>
      <c r="F364" s="209"/>
      <c r="G364" s="209"/>
      <c r="H364" s="207"/>
      <c r="I364" s="15" t="s">
        <v>396</v>
      </c>
    </row>
    <row r="365" spans="1:9">
      <c r="A365" s="54" t="s">
        <v>5</v>
      </c>
      <c r="B365" s="209"/>
      <c r="C365" s="209"/>
      <c r="D365" s="209"/>
      <c r="E365" s="209"/>
      <c r="F365" s="209"/>
      <c r="G365" s="209"/>
      <c r="H365" s="207"/>
      <c r="I365" s="108" t="s">
        <v>10</v>
      </c>
    </row>
    <row r="366" spans="1:9">
      <c r="A366" s="54" t="s">
        <v>7</v>
      </c>
      <c r="B366" s="209"/>
      <c r="C366" s="209"/>
      <c r="D366" s="209"/>
      <c r="E366" s="209"/>
      <c r="F366" s="209"/>
      <c r="G366" s="209"/>
      <c r="H366" s="207"/>
      <c r="I366" s="108" t="s">
        <v>11</v>
      </c>
    </row>
    <row r="367" spans="1:9">
      <c r="A367" s="210" t="s">
        <v>26</v>
      </c>
      <c r="B367" s="144"/>
      <c r="C367" s="144"/>
      <c r="D367" s="144"/>
      <c r="E367" s="144"/>
      <c r="F367" s="144"/>
      <c r="G367" s="144"/>
      <c r="H367" s="145"/>
      <c r="I367" s="211" t="s">
        <v>163</v>
      </c>
    </row>
    <row r="368" spans="1:9">
      <c r="A368" s="34" t="s">
        <v>38</v>
      </c>
      <c r="B368" s="209">
        <f>SUM(B371,B374,B377,B380,B383)</f>
        <v>0</v>
      </c>
      <c r="C368" s="209">
        <f t="shared" ref="C368:H368" si="328">SUM(C371,C374,C377,C380,C383)</f>
        <v>0</v>
      </c>
      <c r="D368" s="209">
        <f t="shared" si="328"/>
        <v>0</v>
      </c>
      <c r="E368" s="209">
        <f t="shared" si="328"/>
        <v>0</v>
      </c>
      <c r="F368" s="209">
        <f t="shared" si="328"/>
        <v>0</v>
      </c>
      <c r="G368" s="209">
        <f t="shared" si="328"/>
        <v>0</v>
      </c>
      <c r="H368" s="207">
        <f t="shared" si="328"/>
        <v>0</v>
      </c>
      <c r="I368" s="15" t="s">
        <v>0</v>
      </c>
    </row>
    <row r="369" spans="1:9">
      <c r="A369" s="54" t="s">
        <v>5</v>
      </c>
      <c r="B369" s="209">
        <f>SUM(B372,B375,B378,B381,B384)</f>
        <v>0</v>
      </c>
      <c r="C369" s="209">
        <f t="shared" ref="C369:H369" si="329">SUM(C372,C375,C378,C381,C384)</f>
        <v>0</v>
      </c>
      <c r="D369" s="209">
        <f t="shared" si="329"/>
        <v>0</v>
      </c>
      <c r="E369" s="209">
        <f t="shared" si="329"/>
        <v>0</v>
      </c>
      <c r="F369" s="209">
        <f t="shared" si="329"/>
        <v>0</v>
      </c>
      <c r="G369" s="209">
        <f t="shared" si="329"/>
        <v>0</v>
      </c>
      <c r="H369" s="207">
        <f t="shared" si="329"/>
        <v>0</v>
      </c>
      <c r="I369" s="108" t="s">
        <v>10</v>
      </c>
    </row>
    <row r="370" spans="1:9">
      <c r="A370" s="54" t="s">
        <v>7</v>
      </c>
      <c r="B370" s="209">
        <f>SUM(B373,B376,B379,B382,B385)</f>
        <v>0</v>
      </c>
      <c r="C370" s="209">
        <f t="shared" ref="C370:H370" si="330">SUM(C373,C376,C379,C382,C385)</f>
        <v>0</v>
      </c>
      <c r="D370" s="209">
        <f t="shared" si="330"/>
        <v>0</v>
      </c>
      <c r="E370" s="209">
        <f t="shared" si="330"/>
        <v>0</v>
      </c>
      <c r="F370" s="209">
        <f t="shared" si="330"/>
        <v>0</v>
      </c>
      <c r="G370" s="209">
        <f t="shared" si="330"/>
        <v>0</v>
      </c>
      <c r="H370" s="207">
        <f t="shared" si="330"/>
        <v>0</v>
      </c>
      <c r="I370" s="108" t="s">
        <v>11</v>
      </c>
    </row>
    <row r="371" spans="1:9">
      <c r="A371" s="34" t="s">
        <v>388</v>
      </c>
      <c r="B371" s="209"/>
      <c r="C371" s="209"/>
      <c r="D371" s="209"/>
      <c r="E371" s="209"/>
      <c r="F371" s="209"/>
      <c r="G371" s="209"/>
      <c r="H371" s="207"/>
      <c r="I371" s="15" t="s">
        <v>393</v>
      </c>
    </row>
    <row r="372" spans="1:9">
      <c r="A372" s="54" t="s">
        <v>5</v>
      </c>
      <c r="B372" s="209"/>
      <c r="C372" s="209"/>
      <c r="D372" s="209"/>
      <c r="E372" s="209"/>
      <c r="F372" s="209"/>
      <c r="G372" s="209"/>
      <c r="H372" s="207"/>
      <c r="I372" s="108" t="s">
        <v>10</v>
      </c>
    </row>
    <row r="373" spans="1:9">
      <c r="A373" s="54" t="s">
        <v>7</v>
      </c>
      <c r="B373" s="209"/>
      <c r="C373" s="209"/>
      <c r="D373" s="209"/>
      <c r="E373" s="209"/>
      <c r="F373" s="209"/>
      <c r="G373" s="209"/>
      <c r="H373" s="207"/>
      <c r="I373" s="108" t="s">
        <v>11</v>
      </c>
    </row>
    <row r="374" spans="1:9">
      <c r="A374" s="34" t="s">
        <v>387</v>
      </c>
      <c r="B374" s="209"/>
      <c r="C374" s="209"/>
      <c r="D374" s="209"/>
      <c r="E374" s="209"/>
      <c r="F374" s="209"/>
      <c r="G374" s="209"/>
      <c r="H374" s="207"/>
      <c r="I374" s="15" t="s">
        <v>394</v>
      </c>
    </row>
    <row r="375" spans="1:9">
      <c r="A375" s="54" t="s">
        <v>5</v>
      </c>
      <c r="B375" s="209"/>
      <c r="C375" s="209"/>
      <c r="D375" s="209"/>
      <c r="E375" s="209"/>
      <c r="F375" s="209"/>
      <c r="G375" s="209"/>
      <c r="H375" s="207"/>
      <c r="I375" s="108" t="s">
        <v>10</v>
      </c>
    </row>
    <row r="376" spans="1:9">
      <c r="A376" s="54" t="s">
        <v>7</v>
      </c>
      <c r="B376" s="209"/>
      <c r="C376" s="209"/>
      <c r="D376" s="209"/>
      <c r="E376" s="209"/>
      <c r="F376" s="209"/>
      <c r="G376" s="209"/>
      <c r="H376" s="207"/>
      <c r="I376" s="108" t="s">
        <v>11</v>
      </c>
    </row>
    <row r="377" spans="1:9">
      <c r="A377" s="34" t="s">
        <v>389</v>
      </c>
      <c r="B377" s="209"/>
      <c r="C377" s="209"/>
      <c r="D377" s="209"/>
      <c r="E377" s="209"/>
      <c r="F377" s="209"/>
      <c r="G377" s="209"/>
      <c r="H377" s="207"/>
      <c r="I377" s="15" t="s">
        <v>390</v>
      </c>
    </row>
    <row r="378" spans="1:9">
      <c r="A378" s="54" t="s">
        <v>5</v>
      </c>
      <c r="B378" s="209"/>
      <c r="C378" s="209"/>
      <c r="D378" s="209"/>
      <c r="E378" s="209"/>
      <c r="F378" s="209"/>
      <c r="G378" s="209"/>
      <c r="H378" s="207"/>
      <c r="I378" s="108" t="s">
        <v>10</v>
      </c>
    </row>
    <row r="379" spans="1:9">
      <c r="A379" s="54" t="s">
        <v>7</v>
      </c>
      <c r="B379" s="209"/>
      <c r="C379" s="209"/>
      <c r="D379" s="209"/>
      <c r="E379" s="209"/>
      <c r="F379" s="209"/>
      <c r="G379" s="209"/>
      <c r="H379" s="207"/>
      <c r="I379" s="108" t="s">
        <v>11</v>
      </c>
    </row>
    <row r="380" spans="1:9">
      <c r="A380" s="34" t="s">
        <v>391</v>
      </c>
      <c r="B380" s="209"/>
      <c r="C380" s="209"/>
      <c r="D380" s="209"/>
      <c r="E380" s="209"/>
      <c r="F380" s="209"/>
      <c r="G380" s="209"/>
      <c r="H380" s="207"/>
      <c r="I380" s="15" t="s">
        <v>392</v>
      </c>
    </row>
    <row r="381" spans="1:9">
      <c r="A381" s="54" t="s">
        <v>5</v>
      </c>
      <c r="B381" s="209"/>
      <c r="C381" s="209"/>
      <c r="D381" s="209"/>
      <c r="E381" s="209"/>
      <c r="F381" s="209"/>
      <c r="G381" s="209"/>
      <c r="H381" s="207"/>
      <c r="I381" s="108" t="s">
        <v>10</v>
      </c>
    </row>
    <row r="382" spans="1:9">
      <c r="A382" s="54" t="s">
        <v>7</v>
      </c>
      <c r="B382" s="209"/>
      <c r="C382" s="209"/>
      <c r="D382" s="209"/>
      <c r="E382" s="209"/>
      <c r="F382" s="209"/>
      <c r="G382" s="209"/>
      <c r="H382" s="207"/>
      <c r="I382" s="108" t="s">
        <v>11</v>
      </c>
    </row>
    <row r="383" spans="1:9">
      <c r="A383" s="34" t="s">
        <v>22</v>
      </c>
      <c r="B383" s="209"/>
      <c r="C383" s="209"/>
      <c r="D383" s="209"/>
      <c r="E383" s="209"/>
      <c r="F383" s="209"/>
      <c r="G383" s="209"/>
      <c r="H383" s="207"/>
      <c r="I383" s="15" t="s">
        <v>396</v>
      </c>
    </row>
    <row r="384" spans="1:9">
      <c r="A384" s="54" t="s">
        <v>5</v>
      </c>
      <c r="B384" s="209"/>
      <c r="C384" s="209"/>
      <c r="D384" s="209"/>
      <c r="E384" s="209"/>
      <c r="F384" s="209"/>
      <c r="G384" s="209"/>
      <c r="H384" s="207"/>
      <c r="I384" s="108" t="s">
        <v>10</v>
      </c>
    </row>
    <row r="385" spans="1:9">
      <c r="A385" s="54" t="s">
        <v>7</v>
      </c>
      <c r="B385" s="209"/>
      <c r="C385" s="209"/>
      <c r="D385" s="209"/>
      <c r="E385" s="209"/>
      <c r="F385" s="209"/>
      <c r="G385" s="209"/>
      <c r="H385" s="207"/>
      <c r="I385" s="108" t="s">
        <v>11</v>
      </c>
    </row>
  </sheetData>
  <mergeCells count="3">
    <mergeCell ref="A4:A5"/>
    <mergeCell ref="H4:H5"/>
    <mergeCell ref="I4:I5"/>
  </mergeCells>
  <printOptions horizontalCentered="1" verticalCentered="1"/>
  <pageMargins left="0.196850393700787" right="0.44685039399999998" top="0.196850393700787" bottom="0.196850393700787" header="0.511811023622047" footer="0.511811023622047"/>
  <pageSetup paperSize="9" scale="34"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H4" sqref="H4:H5"/>
    </sheetView>
  </sheetViews>
  <sheetFormatPr defaultRowHeight="15"/>
  <cols>
    <col min="1" max="1" width="63" bestFit="1" customWidth="1"/>
  </cols>
  <sheetData>
    <row r="1" spans="1:2" ht="150.75" customHeight="1">
      <c r="A1" s="86" t="s">
        <v>73</v>
      </c>
    </row>
    <row r="2" spans="1:2" ht="138" customHeight="1">
      <c r="A2" s="87" t="s">
        <v>74</v>
      </c>
    </row>
    <row r="4" spans="1:2">
      <c r="A4" s="124"/>
      <c r="B4" s="124"/>
    </row>
    <row r="11" spans="1:2">
      <c r="A11" s="299"/>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rightToLeft="1" view="pageBreakPreview" topLeftCell="A40" zoomScale="80" zoomScaleNormal="100" zoomScaleSheetLayoutView="80" workbookViewId="0">
      <selection activeCell="K49" sqref="K49"/>
    </sheetView>
  </sheetViews>
  <sheetFormatPr defaultRowHeight="15"/>
  <cols>
    <col min="1" max="1" width="22" customWidth="1"/>
    <col min="2" max="2" width="9.7109375" customWidth="1"/>
    <col min="3" max="3" width="9.85546875" customWidth="1"/>
    <col min="4" max="4" width="8.42578125" customWidth="1"/>
    <col min="5" max="7" width="9.7109375" customWidth="1"/>
    <col min="8" max="8" width="20.7109375" customWidth="1"/>
    <col min="10" max="10" width="26.7109375" customWidth="1"/>
    <col min="12" max="12" width="16.7109375" customWidth="1"/>
  </cols>
  <sheetData>
    <row r="1" spans="1:11" s="218" customFormat="1" ht="17.25">
      <c r="A1" s="200" t="s">
        <v>249</v>
      </c>
      <c r="B1" s="200"/>
      <c r="C1" s="200"/>
      <c r="D1" s="200"/>
      <c r="E1" s="200"/>
      <c r="F1" s="200"/>
      <c r="G1" s="200"/>
      <c r="H1" s="200"/>
      <c r="I1" s="197"/>
      <c r="J1" s="197"/>
      <c r="K1" s="197"/>
    </row>
    <row r="2" spans="1:11" s="219" customFormat="1" ht="15.75">
      <c r="A2" s="201" t="s">
        <v>272</v>
      </c>
      <c r="B2" s="201"/>
      <c r="C2" s="201"/>
      <c r="D2" s="201"/>
      <c r="E2" s="201"/>
      <c r="F2" s="201"/>
      <c r="G2" s="201"/>
      <c r="H2" s="201"/>
      <c r="I2" s="199"/>
      <c r="J2" s="199"/>
      <c r="K2" s="199"/>
    </row>
    <row r="3" spans="1:11" ht="14.25" customHeight="1">
      <c r="A3" s="10" t="s">
        <v>75</v>
      </c>
      <c r="B3" s="9"/>
      <c r="C3" s="4"/>
      <c r="D3" s="4"/>
      <c r="E3" s="8"/>
      <c r="F3" s="5"/>
      <c r="G3" s="5"/>
      <c r="H3" s="11" t="s">
        <v>76</v>
      </c>
    </row>
    <row r="4" spans="1:11" ht="15.75">
      <c r="A4" s="502" t="s">
        <v>14</v>
      </c>
      <c r="B4" s="46" t="s">
        <v>44</v>
      </c>
      <c r="C4" s="46" t="s">
        <v>43</v>
      </c>
      <c r="D4" s="46" t="s">
        <v>42</v>
      </c>
      <c r="E4" s="46" t="s">
        <v>41</v>
      </c>
      <c r="F4" s="46" t="s">
        <v>40</v>
      </c>
      <c r="G4" s="46" t="s">
        <v>39</v>
      </c>
      <c r="H4" s="503" t="s">
        <v>15</v>
      </c>
    </row>
    <row r="5" spans="1:11" ht="24" customHeight="1">
      <c r="A5" s="502"/>
      <c r="B5" s="45" t="s">
        <v>36</v>
      </c>
      <c r="C5" s="45" t="s">
        <v>16</v>
      </c>
      <c r="D5" s="45" t="s">
        <v>37</v>
      </c>
      <c r="E5" s="45" t="s">
        <v>17</v>
      </c>
      <c r="F5" s="45" t="s">
        <v>18</v>
      </c>
      <c r="G5" s="45" t="s">
        <v>19</v>
      </c>
      <c r="H5" s="503"/>
    </row>
    <row r="6" spans="1:11" ht="15.75">
      <c r="A6" s="12" t="s">
        <v>20</v>
      </c>
      <c r="B6" s="102"/>
      <c r="C6" s="103"/>
      <c r="D6" s="103"/>
      <c r="E6" s="103"/>
      <c r="F6" s="102"/>
      <c r="G6" s="102"/>
      <c r="H6" s="23" t="s">
        <v>21</v>
      </c>
    </row>
    <row r="7" spans="1:11" s="215" customFormat="1">
      <c r="A7" s="47" t="s">
        <v>252</v>
      </c>
      <c r="B7" s="205"/>
      <c r="C7" s="205"/>
      <c r="D7" s="205"/>
      <c r="E7" s="205"/>
      <c r="F7" s="205"/>
      <c r="G7" s="205"/>
      <c r="H7" s="214" t="s">
        <v>240</v>
      </c>
    </row>
    <row r="8" spans="1:11" s="215" customFormat="1">
      <c r="A8" s="53" t="s">
        <v>77</v>
      </c>
      <c r="B8" s="250" t="s">
        <v>32</v>
      </c>
      <c r="C8" s="251" t="s">
        <v>32</v>
      </c>
      <c r="D8" s="251">
        <v>106.35</v>
      </c>
      <c r="E8" s="251">
        <v>101.4</v>
      </c>
      <c r="F8" s="251">
        <v>102.1</v>
      </c>
      <c r="G8" s="251" t="s">
        <v>32</v>
      </c>
      <c r="H8" s="52" t="s">
        <v>81</v>
      </c>
    </row>
    <row r="9" spans="1:11" s="215" customFormat="1">
      <c r="A9" s="54" t="s">
        <v>78</v>
      </c>
      <c r="B9" s="250" t="s">
        <v>32</v>
      </c>
      <c r="C9" s="251" t="s">
        <v>32</v>
      </c>
      <c r="D9" s="251">
        <v>109.46</v>
      </c>
      <c r="E9" s="251">
        <v>99.4</v>
      </c>
      <c r="F9" s="251">
        <v>99.4</v>
      </c>
      <c r="G9" s="251" t="s">
        <v>32</v>
      </c>
      <c r="H9" s="52" t="s">
        <v>82</v>
      </c>
    </row>
    <row r="10" spans="1:11" s="215" customFormat="1">
      <c r="A10" s="53" t="s">
        <v>79</v>
      </c>
      <c r="B10" s="250" t="s">
        <v>32</v>
      </c>
      <c r="C10" s="251" t="s">
        <v>32</v>
      </c>
      <c r="D10" s="251">
        <v>111.64</v>
      </c>
      <c r="E10" s="251">
        <v>95.6</v>
      </c>
      <c r="F10" s="251">
        <v>97</v>
      </c>
      <c r="G10" s="251" t="s">
        <v>32</v>
      </c>
      <c r="H10" s="52" t="s">
        <v>83</v>
      </c>
    </row>
    <row r="11" spans="1:11" s="215" customFormat="1">
      <c r="A11" s="47" t="s">
        <v>253</v>
      </c>
      <c r="B11" s="250"/>
      <c r="C11" s="251"/>
      <c r="D11" s="251"/>
      <c r="E11" s="251"/>
      <c r="F11" s="251"/>
      <c r="G11" s="251"/>
      <c r="H11" s="214" t="s">
        <v>80</v>
      </c>
    </row>
    <row r="12" spans="1:11" s="215" customFormat="1">
      <c r="A12" s="53" t="s">
        <v>77</v>
      </c>
      <c r="B12" s="250" t="s">
        <v>32</v>
      </c>
      <c r="C12" s="251" t="s">
        <v>32</v>
      </c>
      <c r="D12" s="251">
        <v>96.24</v>
      </c>
      <c r="E12" s="251">
        <v>96</v>
      </c>
      <c r="F12" s="251">
        <v>92.6</v>
      </c>
      <c r="G12" s="251">
        <v>83.2</v>
      </c>
      <c r="H12" s="52" t="s">
        <v>81</v>
      </c>
    </row>
    <row r="13" spans="1:11" s="215" customFormat="1">
      <c r="A13" s="54" t="s">
        <v>78</v>
      </c>
      <c r="B13" s="250" t="s">
        <v>32</v>
      </c>
      <c r="C13" s="251" t="s">
        <v>32</v>
      </c>
      <c r="D13" s="251">
        <v>84.38</v>
      </c>
      <c r="E13" s="251">
        <v>83.1</v>
      </c>
      <c r="F13" s="251">
        <v>82.2</v>
      </c>
      <c r="G13" s="251">
        <v>84.1</v>
      </c>
      <c r="H13" s="52" t="s">
        <v>82</v>
      </c>
    </row>
    <row r="14" spans="1:11" s="215" customFormat="1">
      <c r="A14" s="53" t="s">
        <v>79</v>
      </c>
      <c r="B14" s="250" t="s">
        <v>32</v>
      </c>
      <c r="C14" s="251" t="s">
        <v>32</v>
      </c>
      <c r="D14" s="251">
        <v>83.62</v>
      </c>
      <c r="E14" s="251">
        <v>77.7</v>
      </c>
      <c r="F14" s="251">
        <v>77.900000000000006</v>
      </c>
      <c r="G14" s="251">
        <v>75.2</v>
      </c>
      <c r="H14" s="52" t="s">
        <v>83</v>
      </c>
    </row>
    <row r="15" spans="1:11" s="215" customFormat="1">
      <c r="A15" s="47" t="s">
        <v>84</v>
      </c>
      <c r="B15" s="209"/>
      <c r="C15" s="251"/>
      <c r="D15" s="251"/>
      <c r="E15" s="251"/>
      <c r="F15" s="251"/>
      <c r="G15" s="251"/>
      <c r="H15" s="214" t="s">
        <v>85</v>
      </c>
    </row>
    <row r="16" spans="1:11" s="215" customFormat="1">
      <c r="A16" s="53" t="s">
        <v>77</v>
      </c>
      <c r="B16" s="250" t="s">
        <v>32</v>
      </c>
      <c r="C16" s="251">
        <v>11.7</v>
      </c>
      <c r="D16" s="251">
        <v>9</v>
      </c>
      <c r="E16" s="251" t="s">
        <v>32</v>
      </c>
      <c r="F16" s="251">
        <v>11.1</v>
      </c>
      <c r="G16" s="251">
        <v>6.3</v>
      </c>
      <c r="H16" s="52" t="s">
        <v>81</v>
      </c>
    </row>
    <row r="17" spans="1:9" s="215" customFormat="1">
      <c r="A17" s="54" t="s">
        <v>78</v>
      </c>
      <c r="B17" s="250" t="s">
        <v>32</v>
      </c>
      <c r="C17" s="251">
        <v>10.9</v>
      </c>
      <c r="D17" s="251">
        <v>10</v>
      </c>
      <c r="E17" s="263" t="s">
        <v>32</v>
      </c>
      <c r="F17" s="251">
        <v>10.5</v>
      </c>
      <c r="G17" s="251">
        <v>5.7</v>
      </c>
      <c r="H17" s="52" t="s">
        <v>82</v>
      </c>
    </row>
    <row r="18" spans="1:9" s="215" customFormat="1">
      <c r="A18" s="53" t="s">
        <v>79</v>
      </c>
      <c r="B18" s="250" t="s">
        <v>32</v>
      </c>
      <c r="C18" s="251">
        <v>9</v>
      </c>
      <c r="D18" s="263">
        <v>10</v>
      </c>
      <c r="E18" s="251" t="s">
        <v>32</v>
      </c>
      <c r="F18" s="251">
        <v>8.9</v>
      </c>
      <c r="G18" s="251">
        <v>5.0999999999999996</v>
      </c>
      <c r="H18" s="52" t="s">
        <v>83</v>
      </c>
    </row>
    <row r="19" spans="1:9" s="215" customFormat="1">
      <c r="A19" s="47" t="s">
        <v>86</v>
      </c>
      <c r="B19" s="260"/>
      <c r="C19" s="263"/>
      <c r="D19" s="263"/>
      <c r="E19" s="263"/>
      <c r="F19" s="263"/>
      <c r="G19" s="263"/>
      <c r="H19" s="252" t="s">
        <v>88</v>
      </c>
    </row>
    <row r="20" spans="1:9" s="215" customFormat="1">
      <c r="A20" s="53" t="s">
        <v>87</v>
      </c>
      <c r="B20" s="253" t="s">
        <v>32</v>
      </c>
      <c r="C20" s="263">
        <v>94.8</v>
      </c>
      <c r="D20" s="263" t="s">
        <v>32</v>
      </c>
      <c r="E20" s="263">
        <v>90.8</v>
      </c>
      <c r="F20" s="263">
        <v>97.7</v>
      </c>
      <c r="G20" s="263">
        <v>99.09</v>
      </c>
      <c r="H20" s="52" t="s">
        <v>89</v>
      </c>
    </row>
    <row r="21" spans="1:9" s="215" customFormat="1">
      <c r="A21" s="54" t="s">
        <v>92</v>
      </c>
      <c r="B21" s="253" t="s">
        <v>32</v>
      </c>
      <c r="C21" s="263" t="s">
        <v>32</v>
      </c>
      <c r="D21" s="263" t="s">
        <v>32</v>
      </c>
      <c r="E21" s="263">
        <v>99</v>
      </c>
      <c r="F21" s="263">
        <v>98.7</v>
      </c>
      <c r="G21" s="263">
        <v>95.37</v>
      </c>
      <c r="H21" s="52" t="s">
        <v>91</v>
      </c>
    </row>
    <row r="22" spans="1:9" s="215" customFormat="1">
      <c r="A22" s="53" t="s">
        <v>90</v>
      </c>
      <c r="B22" s="253" t="s">
        <v>32</v>
      </c>
      <c r="C22" s="263" t="s">
        <v>32</v>
      </c>
      <c r="D22" s="251" t="s">
        <v>32</v>
      </c>
      <c r="E22" s="263">
        <v>66.3</v>
      </c>
      <c r="F22" s="263">
        <v>78.900000000000006</v>
      </c>
      <c r="G22" s="263">
        <v>3.15</v>
      </c>
      <c r="H22" s="52" t="s">
        <v>93</v>
      </c>
    </row>
    <row r="23" spans="1:9" s="215" customFormat="1">
      <c r="A23" s="47" t="s">
        <v>357</v>
      </c>
      <c r="B23" s="253"/>
      <c r="C23" s="261"/>
      <c r="D23" s="261"/>
      <c r="E23" s="259"/>
      <c r="F23" s="253"/>
      <c r="G23" s="262"/>
      <c r="H23" s="214" t="s">
        <v>358</v>
      </c>
    </row>
    <row r="24" spans="1:9" s="215" customFormat="1" ht="38.25">
      <c r="A24" s="312" t="s">
        <v>359</v>
      </c>
      <c r="B24" s="253"/>
      <c r="C24" s="261"/>
      <c r="D24" s="261"/>
      <c r="E24" s="259">
        <v>5</v>
      </c>
      <c r="F24" s="253" t="s">
        <v>32</v>
      </c>
      <c r="G24" s="262"/>
      <c r="H24" s="313" t="s">
        <v>362</v>
      </c>
    </row>
    <row r="25" spans="1:9" s="215" customFormat="1" ht="38.25">
      <c r="A25" s="312" t="s">
        <v>360</v>
      </c>
      <c r="B25" s="253"/>
      <c r="C25" s="261"/>
      <c r="D25" s="261"/>
      <c r="E25" s="259">
        <v>17.100000000000001</v>
      </c>
      <c r="F25" s="253" t="s">
        <v>32</v>
      </c>
      <c r="G25" s="262"/>
      <c r="H25" s="313" t="s">
        <v>363</v>
      </c>
    </row>
    <row r="26" spans="1:9" s="215" customFormat="1" ht="38.25">
      <c r="A26" s="312" t="s">
        <v>361</v>
      </c>
      <c r="B26" s="253"/>
      <c r="C26" s="261"/>
      <c r="D26" s="261"/>
      <c r="E26" s="259">
        <v>6.9</v>
      </c>
      <c r="F26" s="253" t="s">
        <v>32</v>
      </c>
      <c r="G26" s="262"/>
      <c r="H26" s="313" t="s">
        <v>364</v>
      </c>
      <c r="I26" s="52"/>
    </row>
    <row r="27" spans="1:9" ht="15.75">
      <c r="A27" s="12" t="s">
        <v>235</v>
      </c>
      <c r="B27" s="102"/>
      <c r="C27" s="103"/>
      <c r="D27" s="103"/>
      <c r="E27" s="103"/>
      <c r="F27" s="102"/>
      <c r="G27" s="102"/>
      <c r="H27" s="23" t="s">
        <v>234</v>
      </c>
    </row>
    <row r="28" spans="1:9" s="215" customFormat="1">
      <c r="A28" s="47" t="s">
        <v>252</v>
      </c>
      <c r="C28" s="205"/>
      <c r="D28" s="205"/>
      <c r="E28" s="205"/>
      <c r="F28" s="205"/>
      <c r="G28" s="205"/>
      <c r="H28" s="214" t="s">
        <v>240</v>
      </c>
    </row>
    <row r="29" spans="1:9" s="215" customFormat="1">
      <c r="A29" s="53" t="s">
        <v>77</v>
      </c>
      <c r="B29" s="250" t="s">
        <v>32</v>
      </c>
      <c r="C29" s="251">
        <v>105</v>
      </c>
      <c r="D29" s="251">
        <v>107.8</v>
      </c>
      <c r="E29" s="251">
        <v>101.6</v>
      </c>
      <c r="F29" s="251">
        <v>101.1</v>
      </c>
      <c r="G29" s="251" t="s">
        <v>32</v>
      </c>
      <c r="H29" s="52" t="s">
        <v>81</v>
      </c>
    </row>
    <row r="30" spans="1:9" s="215" customFormat="1">
      <c r="A30" s="54" t="s">
        <v>78</v>
      </c>
      <c r="B30" s="250" t="s">
        <v>32</v>
      </c>
      <c r="C30" s="251">
        <v>101</v>
      </c>
      <c r="D30" s="251">
        <v>110.25</v>
      </c>
      <c r="E30" s="251">
        <v>101.4</v>
      </c>
      <c r="F30" s="251">
        <v>96.5</v>
      </c>
      <c r="G30" s="251" t="s">
        <v>32</v>
      </c>
      <c r="H30" s="52" t="s">
        <v>82</v>
      </c>
    </row>
    <row r="31" spans="1:9" s="215" customFormat="1">
      <c r="A31" s="53" t="s">
        <v>79</v>
      </c>
      <c r="B31" s="250" t="s">
        <v>32</v>
      </c>
      <c r="C31" s="251">
        <v>100</v>
      </c>
      <c r="D31" s="251">
        <v>111.51</v>
      </c>
      <c r="E31" s="251">
        <v>94.5</v>
      </c>
      <c r="F31" s="251">
        <v>96.5</v>
      </c>
      <c r="G31" s="251" t="s">
        <v>32</v>
      </c>
      <c r="H31" s="52" t="s">
        <v>83</v>
      </c>
    </row>
    <row r="32" spans="1:9" s="215" customFormat="1">
      <c r="A32" s="47" t="s">
        <v>253</v>
      </c>
      <c r="B32" s="250"/>
      <c r="C32" s="251"/>
      <c r="D32" s="251"/>
      <c r="E32" s="251"/>
      <c r="G32" s="251"/>
      <c r="H32" s="214" t="s">
        <v>80</v>
      </c>
    </row>
    <row r="33" spans="1:8" s="215" customFormat="1">
      <c r="A33" s="53" t="s">
        <v>77</v>
      </c>
      <c r="B33" s="250" t="s">
        <v>32</v>
      </c>
      <c r="C33" s="251">
        <v>98</v>
      </c>
      <c r="D33" s="251">
        <v>84.26</v>
      </c>
      <c r="E33" s="251">
        <v>96</v>
      </c>
      <c r="F33" s="251">
        <v>91.2</v>
      </c>
      <c r="G33" s="251">
        <v>82.6</v>
      </c>
      <c r="H33" s="52" t="s">
        <v>81</v>
      </c>
    </row>
    <row r="34" spans="1:8" s="215" customFormat="1">
      <c r="A34" s="54" t="s">
        <v>78</v>
      </c>
      <c r="B34" s="250" t="s">
        <v>32</v>
      </c>
      <c r="C34" s="251">
        <v>91</v>
      </c>
      <c r="D34" s="251">
        <v>88.33</v>
      </c>
      <c r="E34" s="251">
        <v>84</v>
      </c>
      <c r="F34" s="251">
        <v>79.3</v>
      </c>
      <c r="G34" s="251">
        <v>84.2</v>
      </c>
      <c r="H34" s="52" t="s">
        <v>82</v>
      </c>
    </row>
    <row r="35" spans="1:8" s="215" customFormat="1">
      <c r="A35" s="53" t="s">
        <v>79</v>
      </c>
      <c r="B35" s="250" t="s">
        <v>32</v>
      </c>
      <c r="C35" s="251">
        <v>85</v>
      </c>
      <c r="D35" s="251">
        <v>97.9</v>
      </c>
      <c r="E35" s="251">
        <v>79.3</v>
      </c>
      <c r="F35" s="251">
        <v>77.8</v>
      </c>
      <c r="G35" s="251">
        <v>76.8</v>
      </c>
      <c r="H35" s="52" t="s">
        <v>83</v>
      </c>
    </row>
    <row r="36" spans="1:8" s="215" customFormat="1">
      <c r="A36" s="47" t="s">
        <v>84</v>
      </c>
      <c r="B36" s="209"/>
      <c r="C36" s="251"/>
      <c r="D36" s="251"/>
      <c r="E36" s="251"/>
      <c r="F36" s="251"/>
      <c r="G36" s="251"/>
      <c r="H36" s="214" t="s">
        <v>85</v>
      </c>
    </row>
    <row r="37" spans="1:8" s="215" customFormat="1">
      <c r="A37" s="53" t="s">
        <v>77</v>
      </c>
      <c r="B37" s="250" t="s">
        <v>32</v>
      </c>
      <c r="C37" s="251">
        <v>11.6</v>
      </c>
      <c r="D37" s="251" t="s">
        <v>32</v>
      </c>
      <c r="E37" s="251" t="s">
        <v>32</v>
      </c>
      <c r="F37" s="251">
        <v>11.5</v>
      </c>
      <c r="G37" s="251">
        <v>6.2</v>
      </c>
      <c r="H37" s="52" t="s">
        <v>81</v>
      </c>
    </row>
    <row r="38" spans="1:8" s="215" customFormat="1">
      <c r="A38" s="54" t="s">
        <v>78</v>
      </c>
      <c r="B38" s="250" t="s">
        <v>32</v>
      </c>
      <c r="C38" s="251">
        <v>10.5</v>
      </c>
      <c r="D38" s="251" t="s">
        <v>32</v>
      </c>
      <c r="E38" s="263" t="s">
        <v>32</v>
      </c>
      <c r="F38" s="251">
        <v>10.9</v>
      </c>
      <c r="G38" s="251">
        <v>5.5</v>
      </c>
      <c r="H38" s="52" t="s">
        <v>82</v>
      </c>
    </row>
    <row r="39" spans="1:8" s="215" customFormat="1">
      <c r="A39" s="53" t="s">
        <v>79</v>
      </c>
      <c r="B39" s="250" t="s">
        <v>32</v>
      </c>
      <c r="C39" s="251">
        <v>8.3000000000000007</v>
      </c>
      <c r="D39" s="263" t="s">
        <v>32</v>
      </c>
      <c r="E39" s="251" t="s">
        <v>32</v>
      </c>
      <c r="F39" s="251">
        <v>9.3000000000000007</v>
      </c>
      <c r="G39" s="251">
        <v>4.9000000000000004</v>
      </c>
      <c r="H39" s="52" t="s">
        <v>83</v>
      </c>
    </row>
    <row r="40" spans="1:8" s="215" customFormat="1">
      <c r="A40" s="47" t="s">
        <v>86</v>
      </c>
      <c r="B40" s="260"/>
      <c r="C40" s="263"/>
      <c r="D40" s="263"/>
      <c r="E40" s="263"/>
      <c r="F40" s="263"/>
      <c r="G40" s="263"/>
      <c r="H40" s="252" t="s">
        <v>88</v>
      </c>
    </row>
    <row r="41" spans="1:8" s="215" customFormat="1">
      <c r="A41" s="53" t="s">
        <v>87</v>
      </c>
      <c r="B41" s="253" t="s">
        <v>32</v>
      </c>
      <c r="C41" s="263" t="s">
        <v>32</v>
      </c>
      <c r="D41" s="263" t="s">
        <v>32</v>
      </c>
      <c r="E41" s="263">
        <v>91.8</v>
      </c>
      <c r="F41" s="251">
        <v>98.22542099022553</v>
      </c>
      <c r="G41" s="263">
        <v>99.26</v>
      </c>
      <c r="H41" s="52" t="s">
        <v>89</v>
      </c>
    </row>
    <row r="42" spans="1:8" s="215" customFormat="1">
      <c r="A42" s="54" t="s">
        <v>92</v>
      </c>
      <c r="B42" s="253" t="s">
        <v>32</v>
      </c>
      <c r="C42" s="263">
        <v>94.84</v>
      </c>
      <c r="D42" s="263" t="s">
        <v>32</v>
      </c>
      <c r="E42" s="263">
        <v>99.1</v>
      </c>
      <c r="F42" s="251">
        <v>98.390910392135183</v>
      </c>
      <c r="G42" s="251">
        <v>95.74</v>
      </c>
      <c r="H42" s="52" t="s">
        <v>91</v>
      </c>
    </row>
    <row r="43" spans="1:8" s="215" customFormat="1">
      <c r="A43" s="54" t="s">
        <v>90</v>
      </c>
      <c r="B43" s="279" t="s">
        <v>32</v>
      </c>
      <c r="C43" s="279" t="s">
        <v>32</v>
      </c>
      <c r="D43" s="279" t="s">
        <v>32</v>
      </c>
      <c r="E43" s="279">
        <v>73.3</v>
      </c>
      <c r="F43" s="280">
        <v>87.126407451117984</v>
      </c>
      <c r="G43" s="308">
        <v>3.35</v>
      </c>
      <c r="H43" s="309" t="s">
        <v>93</v>
      </c>
    </row>
    <row r="44" spans="1:8" s="215" customFormat="1">
      <c r="A44" s="47" t="s">
        <v>357</v>
      </c>
      <c r="B44" s="253"/>
      <c r="C44" s="261"/>
      <c r="D44" s="261"/>
      <c r="E44" s="259"/>
      <c r="F44" s="253"/>
      <c r="G44" s="262"/>
      <c r="H44" s="214" t="s">
        <v>358</v>
      </c>
    </row>
    <row r="45" spans="1:8" s="215" customFormat="1" ht="38.25">
      <c r="A45" s="312" t="s">
        <v>359</v>
      </c>
      <c r="B45" s="253"/>
      <c r="C45" s="262">
        <v>2.9</v>
      </c>
      <c r="D45" s="261"/>
      <c r="E45" s="259">
        <v>6.3</v>
      </c>
      <c r="F45" s="253" t="s">
        <v>32</v>
      </c>
      <c r="G45" s="262"/>
      <c r="H45" s="313" t="s">
        <v>362</v>
      </c>
    </row>
    <row r="46" spans="1:8" s="215" customFormat="1" ht="38.25">
      <c r="A46" s="312" t="s">
        <v>360</v>
      </c>
      <c r="B46" s="253"/>
      <c r="C46" s="262">
        <v>9.5</v>
      </c>
      <c r="D46" s="261"/>
      <c r="E46" s="259">
        <v>16.5</v>
      </c>
      <c r="F46" s="253" t="s">
        <v>32</v>
      </c>
      <c r="G46" s="262"/>
      <c r="H46" s="313" t="s">
        <v>363</v>
      </c>
    </row>
    <row r="47" spans="1:8" s="215" customFormat="1" ht="38.25">
      <c r="A47" s="312" t="s">
        <v>361</v>
      </c>
      <c r="B47" s="253"/>
      <c r="C47" s="261"/>
      <c r="D47" s="261"/>
      <c r="E47" s="259">
        <v>8.6999999999999993</v>
      </c>
      <c r="F47" s="253" t="s">
        <v>32</v>
      </c>
      <c r="G47" s="262"/>
      <c r="H47" s="313" t="s">
        <v>364</v>
      </c>
    </row>
    <row r="48" spans="1:8" s="215" customFormat="1" ht="15.75">
      <c r="A48" s="12" t="s">
        <v>339</v>
      </c>
      <c r="B48" s="102"/>
      <c r="C48" s="103"/>
      <c r="D48" s="103"/>
      <c r="E48" s="103"/>
      <c r="F48" s="102"/>
      <c r="G48" s="102"/>
      <c r="H48" s="23" t="s">
        <v>340</v>
      </c>
    </row>
    <row r="49" spans="1:8" s="215" customFormat="1">
      <c r="A49" s="47" t="s">
        <v>252</v>
      </c>
      <c r="B49" s="205"/>
      <c r="C49" s="205"/>
      <c r="D49" s="205"/>
      <c r="E49" s="205"/>
      <c r="F49" s="205"/>
      <c r="G49" s="205"/>
      <c r="H49" s="214" t="s">
        <v>240</v>
      </c>
    </row>
    <row r="50" spans="1:8" s="215" customFormat="1">
      <c r="A50" s="53" t="s">
        <v>77</v>
      </c>
      <c r="B50" s="250"/>
      <c r="C50" s="251"/>
      <c r="D50" s="251">
        <v>107.8</v>
      </c>
      <c r="E50" s="251">
        <v>101.4</v>
      </c>
      <c r="F50" s="251">
        <v>103.7</v>
      </c>
      <c r="G50" s="251"/>
      <c r="H50" s="52" t="s">
        <v>81</v>
      </c>
    </row>
    <row r="51" spans="1:8" s="215" customFormat="1">
      <c r="A51" s="54" t="s">
        <v>78</v>
      </c>
      <c r="B51" s="250"/>
      <c r="C51" s="251"/>
      <c r="D51" s="251">
        <v>110.25</v>
      </c>
      <c r="E51" s="251">
        <v>101.4</v>
      </c>
      <c r="F51" s="251">
        <v>97.1</v>
      </c>
      <c r="G51" s="251"/>
      <c r="H51" s="52" t="s">
        <v>82</v>
      </c>
    </row>
    <row r="52" spans="1:8" s="215" customFormat="1">
      <c r="A52" s="53" t="s">
        <v>79</v>
      </c>
      <c r="B52" s="250"/>
      <c r="C52" s="251"/>
      <c r="D52" s="251">
        <v>111.5</v>
      </c>
      <c r="E52" s="251">
        <v>95.4</v>
      </c>
      <c r="F52" s="251">
        <v>95.6</v>
      </c>
      <c r="G52" s="251"/>
      <c r="H52" s="52" t="s">
        <v>83</v>
      </c>
    </row>
    <row r="53" spans="1:8" s="215" customFormat="1">
      <c r="A53" s="47" t="s">
        <v>253</v>
      </c>
      <c r="B53" s="250"/>
      <c r="C53" s="251"/>
      <c r="D53" s="251"/>
      <c r="E53" s="251"/>
      <c r="G53" s="251"/>
      <c r="H53" s="214" t="s">
        <v>80</v>
      </c>
    </row>
    <row r="54" spans="1:8" s="215" customFormat="1">
      <c r="A54" s="53" t="s">
        <v>77</v>
      </c>
      <c r="B54" s="250"/>
      <c r="C54" s="251"/>
      <c r="D54" s="251">
        <v>97.9</v>
      </c>
      <c r="E54" s="251">
        <v>98</v>
      </c>
      <c r="F54" s="251">
        <v>93.9</v>
      </c>
      <c r="G54" s="251">
        <v>82.5</v>
      </c>
      <c r="H54" s="52" t="s">
        <v>81</v>
      </c>
    </row>
    <row r="55" spans="1:8" s="215" customFormat="1">
      <c r="A55" s="54" t="s">
        <v>78</v>
      </c>
      <c r="B55" s="250"/>
      <c r="C55" s="251"/>
      <c r="D55" s="251">
        <v>88.33</v>
      </c>
      <c r="E55" s="251">
        <v>78.8</v>
      </c>
      <c r="F55" s="251">
        <v>80.5</v>
      </c>
      <c r="G55" s="251">
        <v>86.6</v>
      </c>
      <c r="H55" s="52" t="s">
        <v>82</v>
      </c>
    </row>
    <row r="56" spans="1:8" s="215" customFormat="1">
      <c r="A56" s="53" t="s">
        <v>79</v>
      </c>
      <c r="B56" s="250"/>
      <c r="C56" s="251"/>
      <c r="D56" s="316">
        <v>84.26</v>
      </c>
      <c r="E56" s="251">
        <v>78.8</v>
      </c>
      <c r="F56" s="251">
        <v>75.7</v>
      </c>
      <c r="G56" s="251">
        <v>78.099999999999994</v>
      </c>
      <c r="H56" s="52" t="s">
        <v>83</v>
      </c>
    </row>
    <row r="57" spans="1:8" s="215" customFormat="1">
      <c r="A57" s="47" t="s">
        <v>84</v>
      </c>
      <c r="B57" s="209"/>
      <c r="C57" s="251"/>
      <c r="D57" s="251"/>
      <c r="E57" s="251"/>
      <c r="F57" s="251"/>
      <c r="G57" s="251"/>
      <c r="H57" s="214" t="s">
        <v>85</v>
      </c>
    </row>
    <row r="58" spans="1:8" s="215" customFormat="1">
      <c r="A58" s="53" t="s">
        <v>77</v>
      </c>
      <c r="B58" s="250"/>
      <c r="C58" s="251"/>
      <c r="D58" s="251" t="s">
        <v>32</v>
      </c>
      <c r="E58" s="251" t="s">
        <v>32</v>
      </c>
      <c r="F58" s="251">
        <v>11.6</v>
      </c>
      <c r="G58" s="251">
        <v>6.4</v>
      </c>
      <c r="H58" s="52" t="s">
        <v>81</v>
      </c>
    </row>
    <row r="59" spans="1:8" s="215" customFormat="1">
      <c r="A59" s="54" t="s">
        <v>78</v>
      </c>
      <c r="B59" s="250"/>
      <c r="C59" s="251"/>
      <c r="D59" s="251" t="s">
        <v>32</v>
      </c>
      <c r="E59" s="263" t="s">
        <v>32</v>
      </c>
      <c r="F59" s="251">
        <v>10.8</v>
      </c>
      <c r="G59" s="251">
        <v>5.5</v>
      </c>
      <c r="H59" s="52" t="s">
        <v>82</v>
      </c>
    </row>
    <row r="60" spans="1:8" s="215" customFormat="1">
      <c r="A60" s="53" t="s">
        <v>79</v>
      </c>
      <c r="B60" s="250"/>
      <c r="C60" s="251"/>
      <c r="D60" s="263" t="s">
        <v>32</v>
      </c>
      <c r="E60" s="251" t="s">
        <v>32</v>
      </c>
      <c r="F60" s="251">
        <v>9.1999999999999993</v>
      </c>
      <c r="G60" s="251">
        <v>5.0999999999999996</v>
      </c>
      <c r="H60" s="52" t="s">
        <v>83</v>
      </c>
    </row>
    <row r="61" spans="1:8" s="215" customFormat="1">
      <c r="A61" s="47" t="s">
        <v>86</v>
      </c>
      <c r="B61" s="260"/>
      <c r="C61" s="263"/>
      <c r="D61" s="263"/>
      <c r="E61" s="263"/>
      <c r="F61" s="263"/>
      <c r="G61" s="263"/>
      <c r="H61" s="252" t="s">
        <v>88</v>
      </c>
    </row>
    <row r="62" spans="1:8" s="215" customFormat="1">
      <c r="A62" s="53" t="s">
        <v>87</v>
      </c>
      <c r="B62" s="253"/>
      <c r="C62" s="263"/>
      <c r="D62" s="263"/>
      <c r="E62" s="263">
        <v>99.13</v>
      </c>
      <c r="F62" s="251">
        <v>98.8</v>
      </c>
      <c r="G62" s="263">
        <v>99.34</v>
      </c>
      <c r="H62" s="52" t="s">
        <v>89</v>
      </c>
    </row>
    <row r="63" spans="1:8" s="215" customFormat="1">
      <c r="A63" s="54" t="s">
        <v>92</v>
      </c>
      <c r="B63" s="253"/>
      <c r="C63" s="263"/>
      <c r="D63" s="263"/>
      <c r="E63" s="263">
        <v>92.63</v>
      </c>
      <c r="F63" s="251">
        <v>98.5</v>
      </c>
      <c r="G63" s="251">
        <v>95.98</v>
      </c>
      <c r="H63" s="52" t="s">
        <v>91</v>
      </c>
    </row>
    <row r="64" spans="1:8" s="215" customFormat="1">
      <c r="A64" s="54" t="s">
        <v>90</v>
      </c>
      <c r="E64" s="215">
        <v>78.61</v>
      </c>
      <c r="F64" s="251">
        <v>87.8</v>
      </c>
      <c r="G64" s="215">
        <v>1.7</v>
      </c>
      <c r="H64" s="52" t="s">
        <v>93</v>
      </c>
    </row>
    <row r="65" spans="1:8" s="215" customFormat="1">
      <c r="A65" s="47" t="s">
        <v>357</v>
      </c>
      <c r="B65" s="253"/>
      <c r="C65" s="261"/>
      <c r="D65" s="261"/>
      <c r="E65" s="259"/>
      <c r="F65" s="253"/>
      <c r="G65" s="262"/>
      <c r="H65" s="214" t="s">
        <v>358</v>
      </c>
    </row>
    <row r="66" spans="1:8" s="215" customFormat="1" ht="38.25">
      <c r="A66" s="312" t="s">
        <v>359</v>
      </c>
      <c r="B66" s="253"/>
      <c r="C66" s="261"/>
      <c r="D66" s="261"/>
      <c r="E66" s="259">
        <v>7.2</v>
      </c>
      <c r="F66" s="253" t="s">
        <v>32</v>
      </c>
      <c r="G66" s="262"/>
      <c r="H66" s="313" t="s">
        <v>362</v>
      </c>
    </row>
    <row r="67" spans="1:8" s="215" customFormat="1" ht="38.25">
      <c r="A67" s="312" t="s">
        <v>360</v>
      </c>
      <c r="B67" s="253"/>
      <c r="C67" s="261"/>
      <c r="D67" s="261"/>
      <c r="E67" s="259">
        <v>19.7</v>
      </c>
      <c r="F67" s="253" t="s">
        <v>32</v>
      </c>
      <c r="G67" s="262"/>
      <c r="H67" s="313" t="s">
        <v>363</v>
      </c>
    </row>
    <row r="68" spans="1:8" s="215" customFormat="1" ht="38.25">
      <c r="A68" s="312" t="s">
        <v>361</v>
      </c>
      <c r="B68" s="253"/>
      <c r="C68" s="261"/>
      <c r="D68" s="261"/>
      <c r="E68" s="259">
        <v>9.6</v>
      </c>
      <c r="F68" s="253" t="s">
        <v>32</v>
      </c>
      <c r="G68" s="262"/>
      <c r="H68" s="313" t="s">
        <v>364</v>
      </c>
    </row>
    <row r="69" spans="1:8" s="215" customFormat="1" ht="15.75">
      <c r="A69" s="12" t="s">
        <v>346</v>
      </c>
      <c r="B69" s="102"/>
      <c r="C69" s="103"/>
      <c r="D69" s="103"/>
      <c r="E69" s="103"/>
      <c r="F69" s="102"/>
      <c r="G69" s="102"/>
      <c r="H69" s="23" t="s">
        <v>347</v>
      </c>
    </row>
    <row r="70" spans="1:8" s="215" customFormat="1">
      <c r="A70" s="47" t="s">
        <v>252</v>
      </c>
      <c r="B70" s="205"/>
      <c r="C70" s="205"/>
      <c r="D70" s="205"/>
      <c r="E70" s="205"/>
      <c r="F70" s="205"/>
      <c r="G70" s="205"/>
      <c r="H70" s="214" t="s">
        <v>240</v>
      </c>
    </row>
    <row r="71" spans="1:8" s="215" customFormat="1">
      <c r="A71" s="53" t="s">
        <v>77</v>
      </c>
      <c r="B71" s="250"/>
      <c r="C71" s="251"/>
      <c r="D71" s="251">
        <v>102.13</v>
      </c>
      <c r="E71" s="251">
        <v>101.5</v>
      </c>
      <c r="F71" s="251">
        <v>106.1</v>
      </c>
      <c r="G71" s="251"/>
      <c r="H71" s="52" t="s">
        <v>81</v>
      </c>
    </row>
    <row r="72" spans="1:8" s="215" customFormat="1">
      <c r="A72" s="54" t="s">
        <v>78</v>
      </c>
      <c r="B72" s="250"/>
      <c r="C72" s="251"/>
      <c r="D72" s="251">
        <v>102.84</v>
      </c>
      <c r="E72" s="251">
        <v>102.1</v>
      </c>
      <c r="F72" s="251">
        <v>103.4</v>
      </c>
      <c r="G72" s="251"/>
      <c r="H72" s="52" t="s">
        <v>82</v>
      </c>
    </row>
    <row r="73" spans="1:8" s="215" customFormat="1">
      <c r="A73" s="53" t="s">
        <v>79</v>
      </c>
      <c r="B73" s="250"/>
      <c r="C73" s="251"/>
      <c r="D73" s="251">
        <v>115.85</v>
      </c>
      <c r="E73" s="251">
        <v>96.6</v>
      </c>
      <c r="F73" s="251">
        <v>98.6</v>
      </c>
      <c r="G73" s="251"/>
      <c r="H73" s="52" t="s">
        <v>83</v>
      </c>
    </row>
    <row r="74" spans="1:8" s="215" customFormat="1">
      <c r="A74" s="47" t="s">
        <v>253</v>
      </c>
      <c r="B74" s="250"/>
      <c r="C74" s="251"/>
      <c r="D74" s="251"/>
      <c r="E74" s="251"/>
      <c r="G74" s="251"/>
      <c r="H74" s="214" t="s">
        <v>80</v>
      </c>
    </row>
    <row r="75" spans="1:8" s="215" customFormat="1">
      <c r="A75" s="53" t="s">
        <v>77</v>
      </c>
      <c r="B75" s="250"/>
      <c r="C75" s="251"/>
      <c r="D75" s="251">
        <v>95.44</v>
      </c>
      <c r="E75" s="251">
        <v>96.1</v>
      </c>
      <c r="F75" s="251">
        <v>96.4</v>
      </c>
      <c r="G75" s="251"/>
      <c r="H75" s="52" t="s">
        <v>81</v>
      </c>
    </row>
    <row r="76" spans="1:8" s="215" customFormat="1">
      <c r="A76" s="54" t="s">
        <v>78</v>
      </c>
      <c r="B76" s="250"/>
      <c r="C76" s="251"/>
      <c r="D76" s="251">
        <v>85.28</v>
      </c>
      <c r="E76" s="251">
        <v>84.9</v>
      </c>
      <c r="F76" s="251">
        <v>84.8</v>
      </c>
      <c r="G76" s="251"/>
      <c r="H76" s="52" t="s">
        <v>82</v>
      </c>
    </row>
    <row r="77" spans="1:8" s="215" customFormat="1">
      <c r="A77" s="53" t="s">
        <v>79</v>
      </c>
      <c r="B77" s="250"/>
      <c r="C77" s="251"/>
      <c r="D77" s="251">
        <v>81.739999999999995</v>
      </c>
      <c r="E77" s="251">
        <v>79.3</v>
      </c>
      <c r="F77" s="251">
        <v>79.400000000000006</v>
      </c>
      <c r="G77" s="251"/>
      <c r="H77" s="52" t="s">
        <v>83</v>
      </c>
    </row>
    <row r="78" spans="1:8" s="215" customFormat="1">
      <c r="A78" s="47" t="s">
        <v>84</v>
      </c>
      <c r="B78" s="209"/>
      <c r="C78" s="251"/>
      <c r="D78" s="251"/>
      <c r="E78" s="251"/>
      <c r="F78" s="251"/>
      <c r="G78" s="251"/>
      <c r="H78" s="214" t="s">
        <v>85</v>
      </c>
    </row>
    <row r="79" spans="1:8" s="215" customFormat="1">
      <c r="A79" s="53" t="s">
        <v>77</v>
      </c>
      <c r="B79" s="250"/>
      <c r="C79" s="251"/>
      <c r="D79" s="251" t="s">
        <v>32</v>
      </c>
      <c r="E79" s="251" t="s">
        <v>32</v>
      </c>
      <c r="F79" s="251">
        <v>11.7</v>
      </c>
      <c r="G79" s="251"/>
      <c r="H79" s="52" t="s">
        <v>81</v>
      </c>
    </row>
    <row r="80" spans="1:8" s="215" customFormat="1">
      <c r="A80" s="54" t="s">
        <v>78</v>
      </c>
      <c r="B80" s="250"/>
      <c r="C80" s="251"/>
      <c r="D80" s="251" t="s">
        <v>32</v>
      </c>
      <c r="E80" s="263" t="s">
        <v>32</v>
      </c>
      <c r="F80" s="251">
        <v>11.2</v>
      </c>
      <c r="G80" s="251"/>
      <c r="H80" s="52" t="s">
        <v>82</v>
      </c>
    </row>
    <row r="81" spans="1:8" s="215" customFormat="1">
      <c r="A81" s="53" t="s">
        <v>79</v>
      </c>
      <c r="B81" s="250"/>
      <c r="C81" s="251"/>
      <c r="D81" s="263" t="s">
        <v>32</v>
      </c>
      <c r="E81" s="251" t="s">
        <v>32</v>
      </c>
      <c r="F81" s="251">
        <v>9.4</v>
      </c>
      <c r="G81" s="251"/>
      <c r="H81" s="52" t="s">
        <v>83</v>
      </c>
    </row>
    <row r="82" spans="1:8" s="215" customFormat="1">
      <c r="A82" s="47" t="s">
        <v>86</v>
      </c>
      <c r="B82" s="260"/>
      <c r="C82" s="263"/>
      <c r="D82" s="263"/>
      <c r="F82" s="263"/>
      <c r="G82" s="263"/>
      <c r="H82" s="252" t="s">
        <v>88</v>
      </c>
    </row>
    <row r="83" spans="1:8" s="215" customFormat="1">
      <c r="A83" s="53" t="s">
        <v>87</v>
      </c>
      <c r="B83" s="253"/>
      <c r="C83" s="263"/>
      <c r="D83" s="263" t="s">
        <v>32</v>
      </c>
      <c r="E83" s="263">
        <v>99.14</v>
      </c>
      <c r="F83" s="251">
        <v>99</v>
      </c>
      <c r="G83" s="263"/>
      <c r="H83" s="52" t="s">
        <v>89</v>
      </c>
    </row>
    <row r="84" spans="1:8" s="215" customFormat="1">
      <c r="A84" s="54" t="s">
        <v>92</v>
      </c>
      <c r="B84" s="253"/>
      <c r="C84" s="263"/>
      <c r="D84" s="263" t="s">
        <v>32</v>
      </c>
      <c r="E84" s="263">
        <v>93.3</v>
      </c>
      <c r="F84" s="251">
        <v>98.8</v>
      </c>
      <c r="G84" s="251"/>
      <c r="H84" s="52" t="s">
        <v>91</v>
      </c>
    </row>
    <row r="85" spans="1:8" s="215" customFormat="1">
      <c r="A85" s="54" t="s">
        <v>90</v>
      </c>
      <c r="B85" s="253"/>
      <c r="C85" s="263"/>
      <c r="D85" s="263" t="s">
        <v>32</v>
      </c>
      <c r="E85" s="263">
        <v>83.58</v>
      </c>
      <c r="F85" s="251">
        <v>86.7</v>
      </c>
      <c r="G85" s="251"/>
      <c r="H85" s="52" t="s">
        <v>93</v>
      </c>
    </row>
    <row r="86" spans="1:8" s="215" customFormat="1">
      <c r="A86" s="47" t="s">
        <v>357</v>
      </c>
      <c r="B86" s="253"/>
      <c r="C86" s="261"/>
      <c r="D86" s="261"/>
      <c r="E86" s="259"/>
      <c r="F86" s="253"/>
      <c r="G86" s="262"/>
      <c r="H86" s="214" t="s">
        <v>358</v>
      </c>
    </row>
    <row r="87" spans="1:8" s="215" customFormat="1" ht="38.25">
      <c r="A87" s="312" t="s">
        <v>359</v>
      </c>
      <c r="B87" s="253"/>
      <c r="C87" s="261"/>
      <c r="D87" s="261" t="s">
        <v>32</v>
      </c>
      <c r="E87" s="259" t="s">
        <v>32</v>
      </c>
      <c r="F87" s="253" t="s">
        <v>32</v>
      </c>
      <c r="G87" s="262"/>
      <c r="H87" s="313" t="s">
        <v>362</v>
      </c>
    </row>
    <row r="88" spans="1:8" s="215" customFormat="1" ht="38.25">
      <c r="A88" s="312" t="s">
        <v>360</v>
      </c>
      <c r="B88" s="253"/>
      <c r="C88" s="261"/>
      <c r="D88" s="261" t="s">
        <v>32</v>
      </c>
      <c r="E88" s="259">
        <v>22</v>
      </c>
      <c r="F88" s="253" t="s">
        <v>32</v>
      </c>
      <c r="G88" s="262"/>
      <c r="H88" s="313" t="s">
        <v>363</v>
      </c>
    </row>
    <row r="89" spans="1:8" s="215" customFormat="1" ht="38.25">
      <c r="A89" s="312" t="s">
        <v>361</v>
      </c>
      <c r="B89" s="253"/>
      <c r="C89" s="261"/>
      <c r="D89" s="261" t="s">
        <v>32</v>
      </c>
      <c r="E89" s="259">
        <v>10.3</v>
      </c>
      <c r="F89" s="253" t="s">
        <v>32</v>
      </c>
      <c r="G89" s="262"/>
      <c r="H89" s="313" t="s">
        <v>364</v>
      </c>
    </row>
    <row r="90" spans="1:8" s="215" customFormat="1" ht="15.75">
      <c r="A90" s="12" t="s">
        <v>372</v>
      </c>
      <c r="B90" s="102"/>
      <c r="C90" s="103"/>
      <c r="D90" s="103"/>
      <c r="E90" s="103"/>
      <c r="F90" s="102"/>
      <c r="G90" s="102"/>
      <c r="H90" s="23" t="s">
        <v>373</v>
      </c>
    </row>
    <row r="91" spans="1:8" s="215" customFormat="1">
      <c r="A91" s="47" t="s">
        <v>252</v>
      </c>
      <c r="B91" s="205"/>
      <c r="C91" s="205"/>
      <c r="D91" s="205"/>
      <c r="E91" s="205"/>
      <c r="F91" s="205"/>
      <c r="G91" s="205"/>
      <c r="H91" s="214" t="s">
        <v>240</v>
      </c>
    </row>
    <row r="92" spans="1:8" s="215" customFormat="1">
      <c r="A92" s="53" t="s">
        <v>77</v>
      </c>
      <c r="B92" s="250"/>
      <c r="C92" s="251"/>
      <c r="D92" s="251">
        <v>99.34</v>
      </c>
      <c r="E92" s="251">
        <v>101.5</v>
      </c>
      <c r="F92" s="251">
        <v>106.1</v>
      </c>
      <c r="G92" s="251"/>
      <c r="H92" s="52" t="s">
        <v>81</v>
      </c>
    </row>
    <row r="93" spans="1:8" s="215" customFormat="1">
      <c r="A93" s="54" t="s">
        <v>78</v>
      </c>
      <c r="B93" s="250"/>
      <c r="C93" s="251"/>
      <c r="D93" s="251">
        <v>105.99</v>
      </c>
      <c r="E93" s="251">
        <v>102.1</v>
      </c>
      <c r="F93" s="251">
        <v>103.4</v>
      </c>
      <c r="G93" s="251"/>
      <c r="H93" s="52" t="s">
        <v>82</v>
      </c>
    </row>
    <row r="94" spans="1:8" s="215" customFormat="1">
      <c r="A94" s="53" t="s">
        <v>79</v>
      </c>
      <c r="B94" s="250"/>
      <c r="C94" s="251"/>
      <c r="D94" s="251">
        <v>106.6</v>
      </c>
      <c r="E94" s="251">
        <v>96.6</v>
      </c>
      <c r="F94" s="251">
        <v>98.6</v>
      </c>
      <c r="G94" s="251"/>
      <c r="H94" s="52" t="s">
        <v>83</v>
      </c>
    </row>
    <row r="95" spans="1:8" s="215" customFormat="1">
      <c r="A95" s="47" t="s">
        <v>253</v>
      </c>
      <c r="B95" s="250"/>
      <c r="C95" s="251"/>
      <c r="D95" s="251"/>
      <c r="E95" s="251"/>
      <c r="G95" s="251"/>
      <c r="H95" s="214" t="s">
        <v>80</v>
      </c>
    </row>
    <row r="96" spans="1:8" s="215" customFormat="1">
      <c r="A96" s="53" t="s">
        <v>77</v>
      </c>
      <c r="B96" s="250"/>
      <c r="C96" s="251"/>
      <c r="D96" s="326">
        <v>96.97</v>
      </c>
      <c r="E96" s="251">
        <v>96.1</v>
      </c>
      <c r="F96" s="251">
        <v>96.4</v>
      </c>
      <c r="G96" s="251"/>
      <c r="H96" s="52" t="s">
        <v>81</v>
      </c>
    </row>
    <row r="97" spans="1:8" s="215" customFormat="1">
      <c r="A97" s="54" t="s">
        <v>78</v>
      </c>
      <c r="B97" s="250"/>
      <c r="C97" s="251"/>
      <c r="D97" s="326">
        <v>90.85</v>
      </c>
      <c r="E97" s="251">
        <v>84.9</v>
      </c>
      <c r="F97" s="251">
        <v>84.8</v>
      </c>
      <c r="G97" s="251"/>
      <c r="H97" s="52" t="s">
        <v>82</v>
      </c>
    </row>
    <row r="98" spans="1:8" s="215" customFormat="1">
      <c r="A98" s="53" t="s">
        <v>79</v>
      </c>
      <c r="B98" s="250"/>
      <c r="C98" s="251"/>
      <c r="D98" s="326">
        <v>80.02</v>
      </c>
      <c r="E98" s="251">
        <v>79.3</v>
      </c>
      <c r="F98" s="251">
        <v>79.400000000000006</v>
      </c>
      <c r="G98" s="251"/>
      <c r="H98" s="52" t="s">
        <v>83</v>
      </c>
    </row>
    <row r="99" spans="1:8" s="215" customFormat="1">
      <c r="A99" s="47" t="s">
        <v>84</v>
      </c>
      <c r="B99" s="209"/>
      <c r="C99" s="251"/>
      <c r="D99" s="251"/>
      <c r="E99" s="251"/>
      <c r="F99" s="251"/>
      <c r="G99" s="251"/>
      <c r="H99" s="214" t="s">
        <v>85</v>
      </c>
    </row>
    <row r="100" spans="1:8" s="215" customFormat="1">
      <c r="A100" s="53" t="s">
        <v>77</v>
      </c>
      <c r="B100" s="250"/>
      <c r="C100" s="251"/>
      <c r="D100" s="251" t="s">
        <v>32</v>
      </c>
      <c r="E100" s="251" t="s">
        <v>32</v>
      </c>
      <c r="F100" s="251">
        <v>11.7</v>
      </c>
      <c r="G100" s="251"/>
      <c r="H100" s="52" t="s">
        <v>81</v>
      </c>
    </row>
    <row r="101" spans="1:8" s="215" customFormat="1">
      <c r="A101" s="54" t="s">
        <v>78</v>
      </c>
      <c r="B101" s="250"/>
      <c r="C101" s="251"/>
      <c r="D101" s="251" t="s">
        <v>32</v>
      </c>
      <c r="E101" s="263" t="s">
        <v>32</v>
      </c>
      <c r="F101" s="251">
        <v>11.2</v>
      </c>
      <c r="G101" s="251"/>
      <c r="H101" s="52" t="s">
        <v>82</v>
      </c>
    </row>
    <row r="102" spans="1:8" s="215" customFormat="1">
      <c r="A102" s="53" t="s">
        <v>79</v>
      </c>
      <c r="B102" s="250"/>
      <c r="C102" s="251"/>
      <c r="D102" s="263" t="s">
        <v>32</v>
      </c>
      <c r="E102" s="251" t="s">
        <v>32</v>
      </c>
      <c r="F102" s="251">
        <v>9.4</v>
      </c>
      <c r="G102" s="251"/>
      <c r="H102" s="52" t="s">
        <v>83</v>
      </c>
    </row>
    <row r="103" spans="1:8" s="215" customFormat="1">
      <c r="A103" s="47" t="s">
        <v>86</v>
      </c>
      <c r="B103" s="260"/>
      <c r="C103" s="263"/>
      <c r="D103" s="263"/>
      <c r="F103" s="263"/>
      <c r="G103" s="263"/>
      <c r="H103" s="252" t="s">
        <v>88</v>
      </c>
    </row>
    <row r="104" spans="1:8" s="215" customFormat="1">
      <c r="A104" s="53" t="s">
        <v>87</v>
      </c>
      <c r="B104" s="253"/>
      <c r="C104" s="263"/>
      <c r="D104" s="263" t="s">
        <v>32</v>
      </c>
      <c r="E104" s="263">
        <v>99.14</v>
      </c>
      <c r="F104" s="251">
        <v>99</v>
      </c>
      <c r="G104" s="263"/>
      <c r="H104" s="52" t="s">
        <v>89</v>
      </c>
    </row>
    <row r="105" spans="1:8" s="215" customFormat="1">
      <c r="A105" s="54" t="s">
        <v>92</v>
      </c>
      <c r="B105" s="253"/>
      <c r="C105" s="263"/>
      <c r="D105" s="263" t="s">
        <v>32</v>
      </c>
      <c r="E105" s="263">
        <v>93.3</v>
      </c>
      <c r="F105" s="251">
        <v>98.8</v>
      </c>
      <c r="G105" s="251"/>
      <c r="H105" s="52" t="s">
        <v>91</v>
      </c>
    </row>
    <row r="106" spans="1:8" s="215" customFormat="1">
      <c r="A106" s="54" t="s">
        <v>90</v>
      </c>
      <c r="B106" s="253"/>
      <c r="C106" s="263"/>
      <c r="D106" s="263" t="s">
        <v>32</v>
      </c>
      <c r="E106" s="263">
        <v>83.58</v>
      </c>
      <c r="F106" s="251">
        <v>86.7</v>
      </c>
      <c r="G106" s="251"/>
      <c r="H106" s="52" t="s">
        <v>93</v>
      </c>
    </row>
    <row r="107" spans="1:8" s="215" customFormat="1">
      <c r="A107" s="47" t="s">
        <v>357</v>
      </c>
      <c r="B107" s="253"/>
      <c r="C107" s="261"/>
      <c r="D107" s="261"/>
      <c r="E107" s="259"/>
      <c r="F107" s="253"/>
      <c r="G107" s="262"/>
      <c r="H107" s="214" t="s">
        <v>358</v>
      </c>
    </row>
    <row r="108" spans="1:8" s="215" customFormat="1" ht="38.25">
      <c r="A108" s="312" t="s">
        <v>359</v>
      </c>
      <c r="B108" s="253"/>
      <c r="C108" s="261"/>
      <c r="D108" s="261" t="s">
        <v>32</v>
      </c>
      <c r="E108" s="259" t="s">
        <v>32</v>
      </c>
      <c r="F108" s="253" t="s">
        <v>32</v>
      </c>
      <c r="G108" s="262"/>
      <c r="H108" s="313" t="s">
        <v>362</v>
      </c>
    </row>
    <row r="109" spans="1:8" s="215" customFormat="1" ht="38.25">
      <c r="A109" s="312" t="s">
        <v>360</v>
      </c>
      <c r="B109" s="253"/>
      <c r="C109" s="261"/>
      <c r="D109" s="261" t="s">
        <v>32</v>
      </c>
      <c r="E109" s="259">
        <v>22</v>
      </c>
      <c r="F109" s="253" t="s">
        <v>32</v>
      </c>
      <c r="G109" s="262"/>
      <c r="H109" s="313" t="s">
        <v>363</v>
      </c>
    </row>
    <row r="110" spans="1:8" s="215" customFormat="1" ht="39" thickBot="1">
      <c r="A110" s="314" t="s">
        <v>361</v>
      </c>
      <c r="B110" s="264"/>
      <c r="C110" s="264"/>
      <c r="D110" s="264" t="s">
        <v>32</v>
      </c>
      <c r="E110" s="264">
        <v>10.3</v>
      </c>
      <c r="F110" s="265" t="s">
        <v>32</v>
      </c>
      <c r="G110" s="281"/>
      <c r="H110" s="315" t="s">
        <v>364</v>
      </c>
    </row>
    <row r="111" spans="1:8" s="215" customFormat="1" ht="15.75" thickTop="1">
      <c r="A111" s="323"/>
      <c r="B111" s="279"/>
      <c r="C111" s="279"/>
      <c r="D111" s="279"/>
      <c r="E111" s="279"/>
      <c r="F111" s="280"/>
      <c r="G111" s="308"/>
      <c r="H111" s="313"/>
    </row>
    <row r="112" spans="1:8" s="215" customFormat="1">
      <c r="A112" s="323"/>
      <c r="B112" s="279"/>
      <c r="C112" s="279"/>
      <c r="D112" s="279"/>
      <c r="E112" s="279"/>
      <c r="F112" s="280"/>
      <c r="G112" s="308"/>
      <c r="H112" s="313"/>
    </row>
    <row r="113" spans="1:11" s="215" customFormat="1">
      <c r="A113" s="323"/>
      <c r="B113" s="279"/>
      <c r="C113" s="279"/>
      <c r="D113" s="279"/>
      <c r="E113" s="279"/>
      <c r="F113" s="280"/>
      <c r="G113" s="308"/>
      <c r="H113" s="313"/>
    </row>
    <row r="114" spans="1:11" s="218" customFormat="1" ht="30" customHeight="1">
      <c r="A114" s="200" t="s">
        <v>310</v>
      </c>
      <c r="B114" s="200"/>
      <c r="C114" s="200"/>
      <c r="D114" s="200"/>
      <c r="E114" s="200"/>
      <c r="F114" s="200"/>
      <c r="G114" s="200"/>
      <c r="H114" s="200"/>
      <c r="I114" s="197"/>
      <c r="J114" s="197"/>
      <c r="K114" s="197"/>
    </row>
    <row r="115" spans="1:11" s="219" customFormat="1" ht="30" customHeight="1">
      <c r="A115" s="201" t="s">
        <v>311</v>
      </c>
      <c r="B115" s="201"/>
      <c r="C115" s="201"/>
      <c r="D115" s="201"/>
      <c r="E115" s="201"/>
      <c r="F115" s="201"/>
      <c r="G115" s="201"/>
      <c r="H115" s="201"/>
      <c r="I115" s="199"/>
      <c r="J115" s="199"/>
      <c r="K115" s="199"/>
    </row>
  </sheetData>
  <mergeCells count="2">
    <mergeCell ref="A4:A5"/>
    <mergeCell ref="H4:H5"/>
  </mergeCells>
  <printOptions horizontalCentered="1" verticalCentered="1"/>
  <pageMargins left="0.196850393700787" right="0.44685039399999998" top="0.196850393700787" bottom="0.196850393700787" header="0.511811023622047" footer="0.511811023622047"/>
  <pageSetup paperSize="9" scale="66" orientation="portrait" r:id="rId1"/>
  <rowBreaks count="2" manualBreakCount="2">
    <brk id="47" max="7" man="1"/>
    <brk id="11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rightToLeft="1" view="pageBreakPreview" topLeftCell="A13" zoomScaleNormal="100" zoomScaleSheetLayoutView="100" workbookViewId="0">
      <selection activeCell="A15" sqref="A15"/>
    </sheetView>
  </sheetViews>
  <sheetFormatPr defaultRowHeight="15"/>
  <cols>
    <col min="1" max="2" width="49.7109375" customWidth="1"/>
  </cols>
  <sheetData>
    <row r="1" spans="1:8" ht="26.25">
      <c r="A1" s="151" t="s">
        <v>62</v>
      </c>
      <c r="B1" s="152" t="s">
        <v>63</v>
      </c>
    </row>
    <row r="2" spans="1:8" ht="10.5" customHeight="1"/>
    <row r="3" spans="1:8" ht="133.5">
      <c r="A3" s="161" t="s">
        <v>243</v>
      </c>
      <c r="B3" s="40" t="s">
        <v>143</v>
      </c>
      <c r="H3" s="256"/>
    </row>
    <row r="4" spans="1:8" ht="6" customHeight="1">
      <c r="A4" s="128"/>
      <c r="B4" s="129"/>
    </row>
    <row r="5" spans="1:8" ht="230.25" customHeight="1">
      <c r="A5" s="161" t="s">
        <v>258</v>
      </c>
      <c r="B5" s="40" t="s">
        <v>185</v>
      </c>
    </row>
    <row r="6" spans="1:8" ht="6.75" customHeight="1">
      <c r="A6" s="104"/>
      <c r="B6" s="40"/>
    </row>
    <row r="7" spans="1:8" ht="234">
      <c r="A7" s="153" t="s">
        <v>259</v>
      </c>
      <c r="B7" s="40" t="s">
        <v>184</v>
      </c>
    </row>
    <row r="8" spans="1:8" ht="9" customHeight="1">
      <c r="A8" s="104"/>
      <c r="B8" s="40"/>
    </row>
    <row r="9" spans="1:8" ht="150">
      <c r="A9" s="153" t="s">
        <v>241</v>
      </c>
      <c r="B9" s="40" t="s">
        <v>171</v>
      </c>
    </row>
    <row r="10" spans="1:8" ht="9.75" customHeight="1">
      <c r="A10" s="104"/>
      <c r="B10" s="40"/>
    </row>
    <row r="11" spans="1:8" ht="108">
      <c r="A11" s="318" t="s">
        <v>118</v>
      </c>
      <c r="B11" s="40" t="s">
        <v>94</v>
      </c>
    </row>
    <row r="12" spans="1:8" ht="7.5" customHeight="1">
      <c r="A12" s="104"/>
      <c r="B12" s="40"/>
    </row>
    <row r="13" spans="1:8" ht="162">
      <c r="A13" s="153" t="s">
        <v>119</v>
      </c>
      <c r="B13" s="40" t="s">
        <v>95</v>
      </c>
    </row>
    <row r="14" spans="1:8" ht="7.5" customHeight="1">
      <c r="A14" s="104"/>
      <c r="B14" s="40"/>
    </row>
    <row r="15" spans="1:8" ht="36">
      <c r="A15" s="153" t="s">
        <v>256</v>
      </c>
      <c r="B15" s="41" t="s">
        <v>144</v>
      </c>
    </row>
    <row r="16" spans="1:8" ht="7.5" customHeight="1">
      <c r="A16" s="104"/>
      <c r="B16" s="41"/>
    </row>
    <row r="17" spans="1:2" ht="126">
      <c r="A17" s="153" t="s">
        <v>255</v>
      </c>
      <c r="B17" s="41" t="s">
        <v>98</v>
      </c>
    </row>
    <row r="18" spans="1:2" ht="7.5" customHeight="1">
      <c r="A18" s="104"/>
      <c r="B18" s="41"/>
    </row>
    <row r="19" spans="1:2" ht="126">
      <c r="A19" s="153" t="s">
        <v>260</v>
      </c>
      <c r="B19" s="41" t="s">
        <v>99</v>
      </c>
    </row>
  </sheetData>
  <printOptions horizontalCentered="1" verticalCentered="1"/>
  <pageMargins left="0.196850393700787" right="0.196850393700787" top="0.196850393700787" bottom="0.196850393700787" header="0.511811023622047" footer="0.511811023622047"/>
  <pageSetup paperSize="9" scale="87" orientation="portrait" r:id="rId1"/>
  <rowBreaks count="1" manualBreakCount="1">
    <brk id="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rightToLeft="1" view="pageBreakPreview" zoomScaleNormal="115" zoomScaleSheetLayoutView="100" workbookViewId="0">
      <selection activeCell="D18" sqref="D18"/>
    </sheetView>
  </sheetViews>
  <sheetFormatPr defaultRowHeight="15"/>
  <cols>
    <col min="1" max="1" width="42.7109375" customWidth="1"/>
    <col min="2" max="2" width="9.28515625" customWidth="1"/>
    <col min="3" max="3" width="44.42578125" customWidth="1"/>
    <col min="4" max="4" width="28" customWidth="1"/>
  </cols>
  <sheetData>
    <row r="1" spans="1:3" ht="30.75">
      <c r="A1" s="491" t="s">
        <v>104</v>
      </c>
      <c r="B1" s="67" t="s">
        <v>100</v>
      </c>
      <c r="C1" s="492" t="s">
        <v>105</v>
      </c>
    </row>
    <row r="2" spans="1:3">
      <c r="A2" s="491"/>
      <c r="B2" s="68" t="s">
        <v>101</v>
      </c>
      <c r="C2" s="492"/>
    </row>
    <row r="3" spans="1:3" ht="25.5">
      <c r="A3" s="164" t="s">
        <v>215</v>
      </c>
      <c r="B3" s="165"/>
      <c r="C3" s="172" t="s">
        <v>146</v>
      </c>
    </row>
    <row r="4" spans="1:3" ht="25.5">
      <c r="A4" s="166" t="s">
        <v>216</v>
      </c>
      <c r="B4" s="167"/>
      <c r="C4" s="174" t="s">
        <v>147</v>
      </c>
    </row>
    <row r="5" spans="1:3" ht="25.5">
      <c r="A5" s="168" t="s">
        <v>217</v>
      </c>
      <c r="B5" s="169"/>
      <c r="C5" s="174" t="s">
        <v>148</v>
      </c>
    </row>
    <row r="6" spans="1:3" ht="25.5">
      <c r="A6" s="168" t="s">
        <v>205</v>
      </c>
      <c r="B6" s="169"/>
      <c r="C6" s="174" t="s">
        <v>149</v>
      </c>
    </row>
    <row r="7" spans="1:3" ht="25.5">
      <c r="A7" s="168" t="s">
        <v>206</v>
      </c>
      <c r="B7" s="169"/>
      <c r="C7" s="174" t="s">
        <v>150</v>
      </c>
    </row>
    <row r="8" spans="1:3" ht="25.5">
      <c r="A8" s="168" t="s">
        <v>121</v>
      </c>
      <c r="B8" s="169"/>
      <c r="C8" s="174" t="s">
        <v>151</v>
      </c>
    </row>
    <row r="9" spans="1:3" ht="25.5">
      <c r="A9" s="168" t="s">
        <v>122</v>
      </c>
      <c r="B9" s="169"/>
      <c r="C9" s="174" t="s">
        <v>152</v>
      </c>
    </row>
    <row r="10" spans="1:3" ht="25.5">
      <c r="A10" s="168" t="s">
        <v>141</v>
      </c>
      <c r="B10" s="169"/>
      <c r="C10" s="174" t="s">
        <v>153</v>
      </c>
    </row>
    <row r="11" spans="1:3" ht="25.5">
      <c r="A11" s="300" t="s">
        <v>218</v>
      </c>
      <c r="B11" s="169"/>
      <c r="C11" s="174" t="s">
        <v>207</v>
      </c>
    </row>
    <row r="12" spans="1:3" ht="25.5">
      <c r="A12" s="168" t="s">
        <v>219</v>
      </c>
      <c r="B12" s="169"/>
      <c r="C12" s="174" t="s">
        <v>154</v>
      </c>
    </row>
    <row r="13" spans="1:3" ht="29.25" customHeight="1">
      <c r="A13" s="168" t="s">
        <v>220</v>
      </c>
      <c r="B13" s="169"/>
      <c r="C13" s="182" t="s">
        <v>223</v>
      </c>
    </row>
    <row r="14" spans="1:3" ht="25.5">
      <c r="A14" s="168" t="s">
        <v>124</v>
      </c>
      <c r="B14" s="169"/>
      <c r="C14" s="174" t="s">
        <v>155</v>
      </c>
    </row>
    <row r="15" spans="1:3" ht="25.5">
      <c r="A15" s="168" t="s">
        <v>125</v>
      </c>
      <c r="B15" s="169"/>
      <c r="C15" s="174" t="s">
        <v>156</v>
      </c>
    </row>
    <row r="16" spans="1:3" ht="25.5">
      <c r="A16" s="168" t="s">
        <v>126</v>
      </c>
      <c r="B16" s="169"/>
      <c r="C16" s="174" t="s">
        <v>157</v>
      </c>
    </row>
    <row r="17" spans="1:6" ht="25.5">
      <c r="A17" s="168" t="s">
        <v>127</v>
      </c>
      <c r="B17" s="169"/>
      <c r="C17" s="174" t="s">
        <v>158</v>
      </c>
    </row>
    <row r="18" spans="1:6" ht="25.5">
      <c r="A18" s="168" t="s">
        <v>128</v>
      </c>
      <c r="B18" s="169"/>
      <c r="C18" s="174" t="s">
        <v>159</v>
      </c>
    </row>
    <row r="19" spans="1:6" ht="25.5">
      <c r="A19" s="168" t="s">
        <v>221</v>
      </c>
      <c r="B19" s="169"/>
      <c r="C19" s="174" t="s">
        <v>222</v>
      </c>
    </row>
    <row r="20" spans="1:6" ht="25.5">
      <c r="A20" s="168" t="s">
        <v>129</v>
      </c>
      <c r="B20" s="169"/>
      <c r="C20" s="174" t="s">
        <v>160</v>
      </c>
    </row>
    <row r="21" spans="1:6" ht="25.5">
      <c r="A21" s="168" t="s">
        <v>130</v>
      </c>
      <c r="B21" s="169"/>
      <c r="C21" s="174" t="s">
        <v>142</v>
      </c>
    </row>
    <row r="22" spans="1:6" ht="25.5">
      <c r="A22" s="168" t="s">
        <v>131</v>
      </c>
      <c r="B22" s="169"/>
      <c r="C22" s="174" t="s">
        <v>132</v>
      </c>
    </row>
    <row r="23" spans="1:6" ht="26.25" thickBot="1">
      <c r="A23" s="179" t="s">
        <v>250</v>
      </c>
      <c r="B23" s="180"/>
      <c r="C23" s="183" t="s">
        <v>251</v>
      </c>
    </row>
    <row r="25" spans="1:6">
      <c r="A25" s="184"/>
      <c r="B25" s="2"/>
      <c r="C25" s="185"/>
      <c r="D25" s="2"/>
      <c r="E25" s="2"/>
      <c r="F25" s="2"/>
    </row>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rightToLeft="1" view="pageBreakPreview" zoomScaleNormal="100" zoomScaleSheetLayoutView="100" workbookViewId="0">
      <selection activeCell="H12" sqref="H12"/>
    </sheetView>
  </sheetViews>
  <sheetFormatPr defaultRowHeight="15"/>
  <cols>
    <col min="1" max="1" width="42.42578125" customWidth="1"/>
    <col min="2" max="2" width="11.7109375" customWidth="1"/>
    <col min="3" max="3" width="42.85546875" customWidth="1"/>
  </cols>
  <sheetData>
    <row r="1" spans="1:3" ht="24.75" customHeight="1">
      <c r="A1" s="491" t="s">
        <v>106</v>
      </c>
      <c r="B1" s="67" t="s">
        <v>100</v>
      </c>
      <c r="C1" s="492" t="s">
        <v>107</v>
      </c>
    </row>
    <row r="2" spans="1:3" ht="17.25" customHeight="1">
      <c r="A2" s="491"/>
      <c r="B2" s="68" t="s">
        <v>101</v>
      </c>
      <c r="C2" s="492"/>
    </row>
    <row r="3" spans="1:3" ht="27.75" customHeight="1">
      <c r="A3" s="170" t="s">
        <v>224</v>
      </c>
      <c r="B3" s="171"/>
      <c r="C3" s="172" t="s">
        <v>231</v>
      </c>
    </row>
    <row r="4" spans="1:3" ht="27.75" customHeight="1">
      <c r="A4" s="166" t="s">
        <v>225</v>
      </c>
      <c r="B4" s="173"/>
      <c r="C4" s="174" t="s">
        <v>175</v>
      </c>
    </row>
    <row r="5" spans="1:3" ht="25.5">
      <c r="A5" s="166" t="s">
        <v>226</v>
      </c>
      <c r="B5" s="175"/>
      <c r="C5" s="174" t="s">
        <v>176</v>
      </c>
    </row>
    <row r="6" spans="1:3" ht="26.25" customHeight="1">
      <c r="A6" s="166" t="s">
        <v>227</v>
      </c>
      <c r="B6" s="175"/>
      <c r="C6" s="174" t="s">
        <v>208</v>
      </c>
    </row>
    <row r="7" spans="1:3" ht="25.5">
      <c r="A7" s="166" t="s">
        <v>228</v>
      </c>
      <c r="B7" s="175"/>
      <c r="C7" s="174" t="s">
        <v>177</v>
      </c>
    </row>
    <row r="8" spans="1:3" ht="25.5">
      <c r="A8" s="166" t="s">
        <v>229</v>
      </c>
      <c r="B8" s="175"/>
      <c r="C8" s="174" t="s">
        <v>178</v>
      </c>
    </row>
    <row r="9" spans="1:3" ht="25.5">
      <c r="A9" s="166" t="s">
        <v>230</v>
      </c>
      <c r="B9" s="175"/>
      <c r="C9" s="174" t="s">
        <v>186</v>
      </c>
    </row>
    <row r="10" spans="1:3" ht="25.5">
      <c r="A10" s="166" t="s">
        <v>188</v>
      </c>
      <c r="B10" s="175"/>
      <c r="C10" s="174" t="s">
        <v>180</v>
      </c>
    </row>
    <row r="11" spans="1:3" ht="25.5">
      <c r="A11" s="300" t="s">
        <v>189</v>
      </c>
      <c r="B11" s="175"/>
      <c r="C11" s="174" t="s">
        <v>190</v>
      </c>
    </row>
    <row r="12" spans="1:3" ht="25.5">
      <c r="A12" s="166" t="s">
        <v>182</v>
      </c>
      <c r="B12" s="175"/>
      <c r="C12" s="174" t="s">
        <v>183</v>
      </c>
    </row>
    <row r="13" spans="1:3" ht="25.5">
      <c r="A13" s="166" t="s">
        <v>164</v>
      </c>
      <c r="B13" s="175"/>
      <c r="C13" s="174" t="s">
        <v>192</v>
      </c>
    </row>
    <row r="14" spans="1:3" ht="25.5">
      <c r="A14" s="166" t="s">
        <v>244</v>
      </c>
      <c r="B14" s="175"/>
      <c r="C14" s="174" t="s">
        <v>245</v>
      </c>
    </row>
    <row r="15" spans="1:3" ht="38.25">
      <c r="A15" s="166" t="s">
        <v>246</v>
      </c>
      <c r="B15" s="175"/>
      <c r="C15" s="174" t="s">
        <v>247</v>
      </c>
    </row>
    <row r="16" spans="1:3" ht="25.5">
      <c r="A16" s="166" t="s">
        <v>173</v>
      </c>
      <c r="B16" s="175"/>
      <c r="C16" s="174" t="s">
        <v>195</v>
      </c>
    </row>
    <row r="17" spans="1:3" ht="25.5">
      <c r="A17" s="166" t="s">
        <v>165</v>
      </c>
      <c r="B17" s="175"/>
      <c r="C17" s="174" t="s">
        <v>197</v>
      </c>
    </row>
    <row r="18" spans="1:3" ht="25.5">
      <c r="A18" s="166" t="s">
        <v>294</v>
      </c>
      <c r="B18" s="175"/>
      <c r="C18" s="174" t="s">
        <v>295</v>
      </c>
    </row>
    <row r="19" spans="1:3" ht="25.5">
      <c r="A19" s="166" t="s">
        <v>296</v>
      </c>
      <c r="B19" s="175"/>
      <c r="C19" s="174" t="s">
        <v>297</v>
      </c>
    </row>
    <row r="20" spans="1:3" ht="25.5">
      <c r="A20" s="166" t="s">
        <v>298</v>
      </c>
      <c r="B20" s="175"/>
      <c r="C20" s="174" t="s">
        <v>299</v>
      </c>
    </row>
    <row r="21" spans="1:3" ht="25.5">
      <c r="A21" s="166" t="s">
        <v>312</v>
      </c>
      <c r="B21" s="175"/>
      <c r="C21" s="174" t="s">
        <v>334</v>
      </c>
    </row>
    <row r="22" spans="1:3" ht="25.5">
      <c r="A22" s="166" t="s">
        <v>313</v>
      </c>
      <c r="B22" s="175"/>
      <c r="C22" s="174" t="s">
        <v>333</v>
      </c>
    </row>
    <row r="23" spans="1:3" ht="25.5">
      <c r="A23" s="166" t="s">
        <v>314</v>
      </c>
      <c r="B23" s="175"/>
      <c r="C23" s="174" t="s">
        <v>332</v>
      </c>
    </row>
    <row r="24" spans="1:3" ht="25.5">
      <c r="A24" s="166" t="s">
        <v>315</v>
      </c>
      <c r="B24" s="175"/>
      <c r="C24" s="174" t="s">
        <v>331</v>
      </c>
    </row>
    <row r="25" spans="1:3" ht="38.25">
      <c r="A25" s="166" t="s">
        <v>316</v>
      </c>
      <c r="B25" s="175"/>
      <c r="C25" s="174" t="s">
        <v>330</v>
      </c>
    </row>
    <row r="26" spans="1:3" ht="38.25">
      <c r="A26" s="166" t="s">
        <v>317</v>
      </c>
      <c r="B26" s="175"/>
      <c r="C26" s="174" t="s">
        <v>329</v>
      </c>
    </row>
    <row r="27" spans="1:3" ht="25.5">
      <c r="A27" s="166" t="s">
        <v>318</v>
      </c>
      <c r="B27" s="175"/>
      <c r="C27" s="174" t="s">
        <v>300</v>
      </c>
    </row>
    <row r="28" spans="1:3" ht="25.5">
      <c r="A28" s="166" t="s">
        <v>335</v>
      </c>
      <c r="B28" s="175"/>
      <c r="C28" s="174" t="s">
        <v>328</v>
      </c>
    </row>
    <row r="29" spans="1:3" ht="25.5">
      <c r="A29" s="166" t="s">
        <v>319</v>
      </c>
      <c r="B29" s="175"/>
      <c r="C29" s="174" t="s">
        <v>327</v>
      </c>
    </row>
    <row r="30" spans="1:3" ht="25.5">
      <c r="A30" s="166" t="s">
        <v>336</v>
      </c>
      <c r="B30" s="175"/>
      <c r="C30" s="174" t="s">
        <v>326</v>
      </c>
    </row>
    <row r="31" spans="1:3" ht="25.5">
      <c r="A31" s="166" t="s">
        <v>301</v>
      </c>
      <c r="B31" s="175"/>
      <c r="C31" s="174" t="s">
        <v>302</v>
      </c>
    </row>
    <row r="32" spans="1:3" ht="25.5">
      <c r="A32" s="166" t="s">
        <v>303</v>
      </c>
      <c r="B32" s="175"/>
      <c r="C32" s="174" t="s">
        <v>304</v>
      </c>
    </row>
    <row r="33" spans="1:3" ht="25.5">
      <c r="A33" s="166" t="s">
        <v>305</v>
      </c>
      <c r="B33" s="175"/>
      <c r="C33" s="174" t="s">
        <v>306</v>
      </c>
    </row>
    <row r="34" spans="1:3" ht="25.5">
      <c r="A34" s="166" t="s">
        <v>320</v>
      </c>
      <c r="B34" s="175"/>
      <c r="C34" s="174" t="s">
        <v>325</v>
      </c>
    </row>
    <row r="35" spans="1:3" ht="25.5">
      <c r="A35" s="166" t="s">
        <v>307</v>
      </c>
      <c r="B35" s="175"/>
      <c r="C35" s="174" t="s">
        <v>324</v>
      </c>
    </row>
    <row r="36" spans="1:3" ht="25.5">
      <c r="A36" s="166" t="s">
        <v>308</v>
      </c>
      <c r="B36" s="175"/>
      <c r="C36" s="174" t="s">
        <v>323</v>
      </c>
    </row>
    <row r="37" spans="1:3" ht="25.5">
      <c r="A37" s="166" t="s">
        <v>309</v>
      </c>
      <c r="B37" s="175"/>
      <c r="C37" s="174" t="s">
        <v>322</v>
      </c>
    </row>
    <row r="38" spans="1:3" ht="26.25" thickBot="1">
      <c r="A38" s="176" t="s">
        <v>310</v>
      </c>
      <c r="B38" s="177"/>
      <c r="C38" s="178" t="s">
        <v>321</v>
      </c>
    </row>
    <row r="39" spans="1:3" ht="18.75" thickTop="1">
      <c r="A39" s="61"/>
      <c r="B39" s="62"/>
      <c r="C39" s="254"/>
    </row>
    <row r="40" spans="1:3">
      <c r="A40" s="184"/>
      <c r="B40" s="2"/>
      <c r="C40" s="185"/>
    </row>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scale="87" orientation="portrait" r:id="rId1"/>
  <rowBreaks count="1" manualBreakCount="1">
    <brk id="2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rightToLeft="1" view="pageBreakPreview" zoomScaleNormal="100" zoomScaleSheetLayoutView="100" workbookViewId="0">
      <selection activeCell="B6" sqref="B6"/>
    </sheetView>
  </sheetViews>
  <sheetFormatPr defaultRowHeight="15"/>
  <cols>
    <col min="1" max="1" width="44" customWidth="1"/>
    <col min="2" max="2" width="49.28515625" customWidth="1"/>
  </cols>
  <sheetData>
    <row r="1" spans="1:19" ht="23.25">
      <c r="A1" s="83" t="s">
        <v>54</v>
      </c>
      <c r="B1" s="84" t="s">
        <v>55</v>
      </c>
      <c r="S1" s="24"/>
    </row>
    <row r="2" spans="1:19" ht="110.25">
      <c r="A2" s="106" t="s">
        <v>232</v>
      </c>
      <c r="B2" s="85" t="s">
        <v>233</v>
      </c>
    </row>
    <row r="3" spans="1:19" ht="9.75" customHeight="1">
      <c r="A3" s="106"/>
      <c r="B3" s="85"/>
    </row>
    <row r="4" spans="1:19" ht="94.5">
      <c r="A4" s="106" t="s">
        <v>242</v>
      </c>
      <c r="B4" s="127" t="s">
        <v>172</v>
      </c>
    </row>
    <row r="5" spans="1:19" ht="7.5" customHeight="1">
      <c r="A5" s="106"/>
      <c r="B5" s="77"/>
    </row>
    <row r="6" spans="1:19" ht="189">
      <c r="A6" s="106" t="s">
        <v>145</v>
      </c>
      <c r="B6" s="85" t="s">
        <v>120</v>
      </c>
    </row>
    <row r="7" spans="1:19" ht="9" customHeight="1">
      <c r="A7" s="106"/>
      <c r="B7" s="77"/>
    </row>
    <row r="8" spans="1:19" ht="108">
      <c r="A8" s="106" t="s">
        <v>261</v>
      </c>
      <c r="B8" s="85" t="s">
        <v>239</v>
      </c>
    </row>
    <row r="9" spans="1:19" ht="12" customHeight="1">
      <c r="A9" s="76"/>
      <c r="B9" s="77"/>
    </row>
    <row r="10" spans="1:19" ht="18">
      <c r="A10" s="76"/>
      <c r="B10" s="77"/>
    </row>
    <row r="11" spans="1:19">
      <c r="A11" s="299"/>
    </row>
  </sheetData>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77"/>
  <sheetViews>
    <sheetView showGridLines="0" rightToLeft="1" topLeftCell="C1" zoomScale="85" zoomScaleNormal="85" zoomScaleSheetLayoutView="85" zoomScalePageLayoutView="90" workbookViewId="0">
      <selection activeCell="K30" sqref="K30"/>
    </sheetView>
  </sheetViews>
  <sheetFormatPr defaultColWidth="9.140625" defaultRowHeight="15"/>
  <cols>
    <col min="1" max="1" width="9.140625" style="2"/>
    <col min="2" max="2" width="28" style="2" bestFit="1" customWidth="1"/>
    <col min="3" max="3" width="15.85546875" style="2" bestFit="1" customWidth="1"/>
    <col min="4" max="4" width="14.5703125" style="2" bestFit="1" customWidth="1"/>
    <col min="5" max="5" width="15.5703125" style="2" bestFit="1" customWidth="1"/>
    <col min="6" max="7" width="11.5703125" style="2" bestFit="1" customWidth="1"/>
    <col min="8" max="8" width="14.5703125" style="2" bestFit="1" customWidth="1"/>
    <col min="9" max="9" width="11.28515625" style="2" customWidth="1"/>
    <col min="10" max="11" width="11.5703125" style="2" bestFit="1" customWidth="1"/>
    <col min="12" max="12" width="9.140625" style="2"/>
    <col min="13" max="13" width="15.85546875" style="2" bestFit="1" customWidth="1"/>
    <col min="14" max="15" width="11.5703125" style="2" bestFit="1" customWidth="1"/>
    <col min="16" max="16" width="15.85546875" style="2" bestFit="1" customWidth="1"/>
    <col min="17" max="18" width="13.28515625" style="2" bestFit="1" customWidth="1"/>
    <col min="19" max="21" width="10.5703125" style="2" bestFit="1" customWidth="1"/>
    <col min="22" max="22" width="9.140625" style="2"/>
    <col min="23" max="23" width="14.7109375" style="2" customWidth="1"/>
    <col min="24" max="16384" width="9.140625" style="2"/>
  </cols>
  <sheetData>
    <row r="2" spans="1:23" s="3" customFormat="1" ht="45">
      <c r="B2" s="428" t="s">
        <v>426</v>
      </c>
      <c r="C2" s="386"/>
      <c r="D2" s="386"/>
      <c r="E2" s="386"/>
      <c r="F2" s="398" t="s">
        <v>437</v>
      </c>
      <c r="G2" s="399"/>
      <c r="H2" s="226" t="s">
        <v>436</v>
      </c>
      <c r="I2" s="226"/>
      <c r="J2" s="226"/>
      <c r="K2" s="417" t="s">
        <v>438</v>
      </c>
      <c r="L2" s="428" t="s">
        <v>446</v>
      </c>
      <c r="M2" s="386"/>
      <c r="N2" s="386"/>
      <c r="O2" s="386"/>
      <c r="Q2" s="432" t="s">
        <v>447</v>
      </c>
      <c r="R2" s="419"/>
      <c r="S2" s="419"/>
      <c r="T2" s="419"/>
    </row>
    <row r="3" spans="1:23" s="6" customFormat="1">
      <c r="B3" s="385"/>
      <c r="C3" s="385"/>
      <c r="D3" s="385" t="s">
        <v>339</v>
      </c>
      <c r="E3" s="385" t="s">
        <v>492</v>
      </c>
      <c r="F3" s="398" t="s">
        <v>427</v>
      </c>
      <c r="G3" s="398" t="s">
        <v>428</v>
      </c>
      <c r="H3" s="391"/>
      <c r="I3" s="393" t="s">
        <v>431</v>
      </c>
      <c r="J3" s="394" t="s">
        <v>432</v>
      </c>
      <c r="K3" s="401"/>
      <c r="L3" s="385"/>
      <c r="M3" s="385"/>
      <c r="N3" s="385" t="s">
        <v>339</v>
      </c>
      <c r="O3" s="385" t="s">
        <v>492</v>
      </c>
      <c r="Q3" s="418"/>
      <c r="R3" s="418"/>
      <c r="S3" s="418" t="s">
        <v>339</v>
      </c>
      <c r="T3" s="418" t="s">
        <v>492</v>
      </c>
    </row>
    <row r="4" spans="1:23" s="6" customFormat="1">
      <c r="B4" s="385" t="s">
        <v>414</v>
      </c>
      <c r="C4" s="438">
        <f>E4/1000000</f>
        <v>0.86063400000000001</v>
      </c>
      <c r="D4" s="439">
        <f>'T03'!H17</f>
        <v>800147</v>
      </c>
      <c r="E4" s="387">
        <f>'T03'!H57</f>
        <v>860634</v>
      </c>
      <c r="F4" s="400">
        <f>D4/D$8*100</f>
        <v>6.3217570307737949</v>
      </c>
      <c r="G4" s="400">
        <f>E4/$E$8*100</f>
        <v>7.0605689366437003</v>
      </c>
      <c r="H4" s="391" t="s">
        <v>433</v>
      </c>
      <c r="I4" s="434">
        <v>2020</v>
      </c>
      <c r="J4" s="394">
        <v>2016</v>
      </c>
      <c r="K4" s="402">
        <f>(EXP(LN(E4/D4)/I6)-1)*100</f>
        <v>1.4681503129661655</v>
      </c>
      <c r="L4" s="385" t="s">
        <v>414</v>
      </c>
      <c r="M4" s="385"/>
      <c r="N4" s="387">
        <f>'T03'!H19</f>
        <v>394388</v>
      </c>
      <c r="O4" s="387">
        <f>'T03'!H59</f>
        <v>428620.04016776552</v>
      </c>
      <c r="P4" s="507">
        <f>(EXP(LN(O4/N4)/M16)-1)*100</f>
        <v>1.6786464133907719</v>
      </c>
      <c r="Q4" s="418" t="s">
        <v>414</v>
      </c>
      <c r="R4" s="418"/>
      <c r="S4" s="444">
        <f>'T03'!H18</f>
        <v>405759</v>
      </c>
      <c r="T4" s="420">
        <f>'T03'!H58</f>
        <v>432013.49343577249</v>
      </c>
      <c r="U4" s="507">
        <f>(EXP(LN(T4/S4)/R16)-1)*100</f>
        <v>1.2618436069374406</v>
      </c>
    </row>
    <row r="5" spans="1:23">
      <c r="B5" s="388" t="s">
        <v>415</v>
      </c>
      <c r="C5" s="438">
        <f t="shared" ref="C5:C8" si="0">E5/1000000</f>
        <v>8.8112890000000004</v>
      </c>
      <c r="D5" s="389">
        <f>'T06'!H17</f>
        <v>9429870</v>
      </c>
      <c r="E5" s="389">
        <f>'T06'!H57</f>
        <v>8811289</v>
      </c>
      <c r="F5" s="400">
        <f>D5/D$8*100</f>
        <v>74.502993789619765</v>
      </c>
      <c r="G5" s="400">
        <f>E5/$E$8*100</f>
        <v>72.287073721454576</v>
      </c>
      <c r="H5" s="392" t="s">
        <v>434</v>
      </c>
      <c r="I5" s="395">
        <f>E8</f>
        <v>12189301</v>
      </c>
      <c r="J5" s="396">
        <f>D8</f>
        <v>12657035</v>
      </c>
      <c r="K5" s="402">
        <f>(EXP(LN(E5/D5)/I6)-1)*100</f>
        <v>-1.3478060569608208</v>
      </c>
      <c r="L5" s="388" t="s">
        <v>415</v>
      </c>
      <c r="M5" s="388"/>
      <c r="N5" s="389">
        <f>'T06'!H19</f>
        <v>4554420</v>
      </c>
      <c r="O5" s="389">
        <f>'T06'!H59</f>
        <v>4426437.5564717976</v>
      </c>
      <c r="P5" s="507">
        <f>(EXP(LN(O5/N5)/M16)-1)*100</f>
        <v>-0.56844008622896069</v>
      </c>
      <c r="Q5" s="408" t="s">
        <v>415</v>
      </c>
      <c r="R5" s="408"/>
      <c r="S5" s="421">
        <f>'T06'!H18</f>
        <v>4875450</v>
      </c>
      <c r="T5" s="421">
        <f>'T06'!H58</f>
        <v>4384851.4435282024</v>
      </c>
      <c r="U5" s="507">
        <f>(EXP(LN(T5/S5)/R16)-1)*100</f>
        <v>-2.0987954055827984</v>
      </c>
    </row>
    <row r="6" spans="1:23" ht="15" customHeight="1">
      <c r="B6" s="388" t="s">
        <v>416</v>
      </c>
      <c r="C6" s="438">
        <f t="shared" si="0"/>
        <v>0.182919</v>
      </c>
      <c r="D6" s="389">
        <f>'T07'!H17</f>
        <v>229589</v>
      </c>
      <c r="E6" s="504">
        <f>'T07'!H47</f>
        <v>182919</v>
      </c>
      <c r="F6" s="400">
        <f>D6/D$8*100</f>
        <v>1.8139240351314507</v>
      </c>
      <c r="G6" s="400">
        <f>E6/$E$8*100</f>
        <v>1.5006520882534611</v>
      </c>
      <c r="H6" s="392" t="s">
        <v>439</v>
      </c>
      <c r="I6" s="435">
        <f>I4-J4+1</f>
        <v>5</v>
      </c>
      <c r="J6" s="392">
        <v>4</v>
      </c>
      <c r="K6" s="402">
        <f>(EXP(LN(E6/D6)/I6)-1)*100</f>
        <v>-4.4432108448778207</v>
      </c>
      <c r="L6" s="388" t="s">
        <v>416</v>
      </c>
      <c r="M6" s="388"/>
      <c r="N6" s="389">
        <f>'T07'!H19</f>
        <v>79038</v>
      </c>
      <c r="O6" s="389">
        <f>'T07'!H49</f>
        <v>78342</v>
      </c>
      <c r="P6" s="507">
        <f>(EXP(LN(O6/N6)/M16)-1)*100</f>
        <v>-0.17674146443291683</v>
      </c>
      <c r="Q6" s="408" t="s">
        <v>416</v>
      </c>
      <c r="R6" s="408"/>
      <c r="S6" s="421">
        <f>'T07'!H18</f>
        <v>150551</v>
      </c>
      <c r="T6" s="421">
        <f>'T07'!H48</f>
        <v>104577</v>
      </c>
      <c r="U6" s="507">
        <f>(EXP(LN(T6/S6)/S16)-1)*100</f>
        <v>-8.7068623406754355</v>
      </c>
    </row>
    <row r="7" spans="1:23">
      <c r="B7" s="388" t="s">
        <v>417</v>
      </c>
      <c r="C7" s="438">
        <f t="shared" si="0"/>
        <v>2.3344589999999998</v>
      </c>
      <c r="D7" s="442">
        <f>'T08'!H57</f>
        <v>2197429</v>
      </c>
      <c r="E7" s="389">
        <f>'T08'!H257</f>
        <v>2334459</v>
      </c>
      <c r="F7" s="400">
        <f>D7/D$8*100</f>
        <v>17.361325144474989</v>
      </c>
      <c r="G7" s="400">
        <f>E7/$E$8*100</f>
        <v>19.151705253648259</v>
      </c>
      <c r="H7" s="392" t="s">
        <v>435</v>
      </c>
      <c r="I7" s="397">
        <f>(EXP(LN(I5/J5)/I6)-1)*100</f>
        <v>-0.75026311547795599</v>
      </c>
      <c r="J7" s="392">
        <v>3</v>
      </c>
      <c r="K7" s="402">
        <f>(EXP(LN(E7/D7)/I6)-1)*100</f>
        <v>1.2171908403501241</v>
      </c>
      <c r="L7" s="388" t="s">
        <v>417</v>
      </c>
      <c r="M7" s="388"/>
      <c r="N7" s="389">
        <f>'T08'!H59</f>
        <v>1079555</v>
      </c>
      <c r="O7" s="389">
        <f>'T08'!H259</f>
        <v>1155734.0477074874</v>
      </c>
      <c r="P7" s="507">
        <f>(EXP(LN(O7/N7)/M16)-1)*100</f>
        <v>1.3730765253289423</v>
      </c>
      <c r="Q7" s="408" t="s">
        <v>417</v>
      </c>
      <c r="R7" s="408"/>
      <c r="S7" s="445">
        <f>D7-N7</f>
        <v>1117874</v>
      </c>
      <c r="T7" s="421">
        <f>E7-O7</f>
        <v>1178724.9522925126</v>
      </c>
      <c r="U7" s="507">
        <f>(EXP(LN(T7/S7)/R16)-1)*100</f>
        <v>1.0657316561529795</v>
      </c>
    </row>
    <row r="8" spans="1:23">
      <c r="B8" s="388" t="s">
        <v>38</v>
      </c>
      <c r="C8" s="438">
        <f t="shared" si="0"/>
        <v>12.189301</v>
      </c>
      <c r="D8" s="443">
        <f>SUM(D4:D7)</f>
        <v>12657035</v>
      </c>
      <c r="E8" s="390">
        <f>SUM(E4:E7)</f>
        <v>12189301</v>
      </c>
      <c r="F8" s="400">
        <f>D8/D$8*100</f>
        <v>100</v>
      </c>
      <c r="G8" s="400">
        <f>E8/$E$8*100</f>
        <v>100</v>
      </c>
      <c r="L8" s="388" t="s">
        <v>38</v>
      </c>
      <c r="M8" s="388"/>
      <c r="N8" s="390">
        <f>SUM(N4:N7)</f>
        <v>6107401</v>
      </c>
      <c r="O8" s="390">
        <f>SUM(O4:O7)</f>
        <v>6089133.6443470512</v>
      </c>
      <c r="P8" s="507">
        <f>(EXP(LN(O8/N8)/M16)-1)*100</f>
        <v>-5.9892088840585167E-2</v>
      </c>
      <c r="Q8" s="408" t="s">
        <v>38</v>
      </c>
      <c r="R8" s="408"/>
      <c r="S8" s="422">
        <f>SUM(S4:S7)</f>
        <v>6549634</v>
      </c>
      <c r="T8" s="422">
        <f>SUM(T4:T7)</f>
        <v>6100166.8892564867</v>
      </c>
      <c r="U8" s="507">
        <f>(EXP(LN(T8/S8)/R16)-1)*100</f>
        <v>-1.4118001091561805</v>
      </c>
    </row>
    <row r="9" spans="1:23">
      <c r="C9" s="355" t="s">
        <v>462</v>
      </c>
      <c r="D9" s="19">
        <f>D8/1000000</f>
        <v>12.657035</v>
      </c>
      <c r="E9" s="19">
        <f>E8/1000000</f>
        <v>12.189301</v>
      </c>
      <c r="H9" s="19"/>
      <c r="O9" s="355">
        <f>O8/1000000</f>
        <v>6.0891336443470507</v>
      </c>
      <c r="P9" s="19"/>
      <c r="T9" s="355">
        <f>T8/1000000</f>
        <v>6.1001668892564869</v>
      </c>
      <c r="U9" s="19">
        <f>U8/1000</f>
        <v>-1.4118001091561806E-3</v>
      </c>
    </row>
    <row r="10" spans="1:23">
      <c r="B10" s="382" t="s">
        <v>429</v>
      </c>
      <c r="C10" s="382"/>
      <c r="D10" s="382"/>
      <c r="E10" s="383">
        <v>57629474</v>
      </c>
      <c r="G10" s="20"/>
      <c r="H10" s="19"/>
      <c r="L10" s="423" t="s">
        <v>448</v>
      </c>
      <c r="M10" s="423"/>
      <c r="N10" s="424">
        <f>N8/D8*100</f>
        <v>48.253015022870684</v>
      </c>
      <c r="O10" s="424">
        <f>O8/E8*100</f>
        <v>49.954740180319206</v>
      </c>
      <c r="Q10" s="423" t="s">
        <v>410</v>
      </c>
      <c r="R10" s="423"/>
      <c r="S10" s="424">
        <f>100-N10</f>
        <v>51.746984977129316</v>
      </c>
      <c r="T10" s="424">
        <f>100-O10</f>
        <v>50.045259819680794</v>
      </c>
    </row>
    <row r="11" spans="1:23">
      <c r="B11" s="382" t="s">
        <v>430</v>
      </c>
      <c r="C11" s="382"/>
      <c r="D11" s="382"/>
      <c r="E11" s="384">
        <f>E8/E10*100</f>
        <v>21.151157825941635</v>
      </c>
      <c r="H11" s="19"/>
    </row>
    <row r="12" spans="1:23">
      <c r="H12" s="19"/>
      <c r="L12" s="226" t="s">
        <v>449</v>
      </c>
      <c r="M12" s="226"/>
      <c r="N12" s="226"/>
      <c r="Q12" s="226" t="s">
        <v>450</v>
      </c>
      <c r="R12" s="226"/>
      <c r="S12" s="226"/>
    </row>
    <row r="13" spans="1:23">
      <c r="H13" s="19"/>
      <c r="L13" s="391"/>
      <c r="M13" s="393" t="s">
        <v>431</v>
      </c>
      <c r="N13" s="394" t="s">
        <v>432</v>
      </c>
      <c r="P13" s="2" t="s">
        <v>495</v>
      </c>
      <c r="Q13" s="391"/>
      <c r="R13" s="393" t="s">
        <v>431</v>
      </c>
      <c r="S13" s="394" t="s">
        <v>432</v>
      </c>
      <c r="W13" s="376"/>
    </row>
    <row r="14" spans="1:23" ht="18.75">
      <c r="A14" s="414" t="s">
        <v>407</v>
      </c>
      <c r="L14" s="391" t="s">
        <v>433</v>
      </c>
      <c r="M14" s="434">
        <v>2020</v>
      </c>
      <c r="N14" s="394">
        <v>2016</v>
      </c>
      <c r="P14" s="376">
        <f>O8-N8</f>
        <v>-18267.355652948841</v>
      </c>
      <c r="Q14" s="391" t="s">
        <v>433</v>
      </c>
      <c r="R14" s="434">
        <v>2020</v>
      </c>
      <c r="S14" s="394">
        <v>2016</v>
      </c>
      <c r="T14" s="2" t="s">
        <v>495</v>
      </c>
    </row>
    <row r="15" spans="1:23">
      <c r="C15" s="405" t="s">
        <v>51</v>
      </c>
      <c r="D15" s="405" t="s">
        <v>36</v>
      </c>
      <c r="E15" s="405" t="s">
        <v>418</v>
      </c>
      <c r="F15" s="405" t="s">
        <v>37</v>
      </c>
      <c r="G15" s="405" t="s">
        <v>419</v>
      </c>
      <c r="H15" s="405" t="s">
        <v>420</v>
      </c>
      <c r="I15" s="405" t="s">
        <v>421</v>
      </c>
      <c r="L15" s="392" t="s">
        <v>434</v>
      </c>
      <c r="M15" s="395">
        <f>O8</f>
        <v>6089133.6443470512</v>
      </c>
      <c r="N15" s="396">
        <f>N8</f>
        <v>6107401</v>
      </c>
      <c r="P15" s="19">
        <f>P14/1000</f>
        <v>-18.26735565294884</v>
      </c>
      <c r="Q15" s="392" t="s">
        <v>434</v>
      </c>
      <c r="R15" s="395">
        <f>T8</f>
        <v>6100166.8892564867</v>
      </c>
      <c r="S15" s="396">
        <f>S8</f>
        <v>6549634</v>
      </c>
      <c r="T15" s="376">
        <f>T8-S8</f>
        <v>-449467.11074351333</v>
      </c>
    </row>
    <row r="16" spans="1:23">
      <c r="B16" s="401" t="s">
        <v>414</v>
      </c>
      <c r="C16" s="402">
        <f>(EXP(LN('T03'!H57/'T03'!H17)/الملخص1!I6)-1)*100</f>
        <v>1.4681503129661655</v>
      </c>
      <c r="D16" s="402">
        <f>(EXP(LN('T03'!B57/'T03'!B17)/الملخص1!$I6)-1)*100</f>
        <v>3.0629277487633333</v>
      </c>
      <c r="E16" s="402">
        <f>(EXP(LN('T03'!C57/'T03'!C17)/الملخص1!$I6)-1)*100</f>
        <v>1.024752129566231</v>
      </c>
      <c r="F16" s="402">
        <f>(EXP(LN('T03'!D57/'T03'!D17)/الملخص1!$I6)-1)*100</f>
        <v>1.0587948507424949</v>
      </c>
      <c r="G16" s="402">
        <f>(EXP(LN('T03'!E57/'T03'!E17)/الملخص1!$I6)-1)*100</f>
        <v>4.2756446167961926</v>
      </c>
      <c r="H16" s="402">
        <f>(EXP(LN('T03'!F57/'T03'!F17)/الملخص1!$I6)-1)*100</f>
        <v>-0.88093299319537133</v>
      </c>
      <c r="I16" s="402">
        <f>(EXP(LN('T03'!G57/'T03'!G17)/الملخص1!$I6)-1)*100</f>
        <v>-1.6982202379836497</v>
      </c>
      <c r="L16" s="392" t="s">
        <v>439</v>
      </c>
      <c r="M16" s="435">
        <f>M14-N14+1</f>
        <v>5</v>
      </c>
      <c r="N16" s="392"/>
      <c r="Q16" s="392" t="s">
        <v>439</v>
      </c>
      <c r="R16" s="435">
        <f>R14-S14+1</f>
        <v>5</v>
      </c>
      <c r="S16" s="392">
        <v>4</v>
      </c>
      <c r="T16" s="19">
        <f>T15/1000</f>
        <v>-449.46711074351333</v>
      </c>
    </row>
    <row r="17" spans="1:21">
      <c r="B17" s="403" t="s">
        <v>415</v>
      </c>
      <c r="C17" s="402">
        <f>(EXP(LN('T06'!H57/'T06'!H17)/الملخص1!I$6)-1)*100</f>
        <v>-1.3478060569608208</v>
      </c>
      <c r="D17" s="402">
        <f>(EXP(LN('T06'!B57/'T06'!B17)/الملخص1!$I6)-1)*100</f>
        <v>5.5384108743893323</v>
      </c>
      <c r="E17" s="402">
        <f>(EXP(LN('T06'!C57/'T06'!C17)/الملخص1!$I6)-1)*100</f>
        <v>1.0109335139020459</v>
      </c>
      <c r="F17" s="402">
        <f>(EXP(LN('T06'!D57/'T06'!D17)/الملخص1!$I6)-1)*100</f>
        <v>-3.331739390028543</v>
      </c>
      <c r="G17" s="402">
        <f>(EXP(LN('T06'!E57/'T06'!E17)/الملخص1!$I6)-1)*100</f>
        <v>2.3365914174287683</v>
      </c>
      <c r="H17" s="402">
        <f>(EXP(LN('T06'!F57/'T06'!F17)/الملخص1!$I6)-1)*100</f>
        <v>3.3053705637227093</v>
      </c>
      <c r="I17" s="402">
        <f>(EXP(LN('T06'!G57/'T06'!G17)/الملخص1!$I6)-1)*100</f>
        <v>1.8973060918887175</v>
      </c>
      <c r="L17" s="392" t="s">
        <v>435</v>
      </c>
      <c r="M17" s="397">
        <f>(EXP(LN(M15/N15)/M16)-1)*100</f>
        <v>-5.9892088840585167E-2</v>
      </c>
      <c r="N17" s="392"/>
      <c r="Q17" s="392" t="s">
        <v>435</v>
      </c>
      <c r="R17" s="397">
        <f>(EXP(LN(R15/S15)/R16)-1)*100</f>
        <v>-1.4118001091561805</v>
      </c>
      <c r="S17" s="392"/>
    </row>
    <row r="18" spans="1:21">
      <c r="B18" s="403" t="s">
        <v>416</v>
      </c>
      <c r="C18" s="402">
        <f>(EXP(LN('T07'!H47/'T07'!H17)/الملخص1!I$6)-1)*100</f>
        <v>-4.4432108448778207</v>
      </c>
      <c r="D18" s="402">
        <f>(EXP(LN('T07'!B47/'T07'!B17)/الملخص1!$J$6)-1)*100</f>
        <v>15.308652974528037</v>
      </c>
      <c r="E18" s="402">
        <f>(EXP(LN('T07'!C47/'T07'!C17)/الملخص1!$J$6)-1)*100</f>
        <v>-4.8048413413081859</v>
      </c>
      <c r="F18" s="402">
        <f>(EXP(LN('T07'!D47/'T07'!D17)/الملخص1!$J$6)-1)*100</f>
        <v>-6.2418348619821433</v>
      </c>
      <c r="G18" s="402">
        <f>(EXP(LN('T07'!E47/'T07'!E17)/الملخص1!$J$6)-1)*100</f>
        <v>-15.211304027135075</v>
      </c>
      <c r="H18" s="402">
        <f>(EXP(LN('T07'!F47/'T07'!F17)/الملخص1!$J$6)-1)*100</f>
        <v>-9.8897610937470848</v>
      </c>
      <c r="I18" s="402">
        <f>(EXP(LN('T07'!G47/'T07'!G17)/الملخص1!$J$6)-1)*100</f>
        <v>-3.1182229661536387</v>
      </c>
    </row>
    <row r="19" spans="1:21">
      <c r="B19" s="403" t="s">
        <v>417</v>
      </c>
      <c r="C19" s="402">
        <f>(EXP(LN('T08'!$H$257/'T08'!$H$57)/الملخص1!$I$6)-1)*100</f>
        <v>1.2171908403501241</v>
      </c>
      <c r="D19" s="402">
        <f>(EXP(LN('T08'!B257/'T08'!B57)/الملخص1!$J$7)-1)*100</f>
        <v>28.147059414333043</v>
      </c>
      <c r="E19" s="402">
        <f>(EXP(LN('T08'!C257/'T08'!C57)/الملخص1!$J$7)-1)*100</f>
        <v>5.0843471988157862</v>
      </c>
      <c r="F19" s="402">
        <f>(EXP(LN('T08'!D257/'T08'!D57)/الملخص1!$J$7)-1)*100</f>
        <v>-1.0068291525547113</v>
      </c>
      <c r="G19" s="402">
        <f>(EXP(LN('T08'!E257/'T08'!E57)/الملخص1!$J$7)-1)*100</f>
        <v>-0.91149669181607162</v>
      </c>
      <c r="H19" s="402">
        <f>(EXP(LN('T08'!F257/'T08'!F57)/الملخص1!$J$7)-1)*100</f>
        <v>8.2748632679288789</v>
      </c>
      <c r="I19" s="402">
        <f>(EXP(LN('T08'!G257/'T08'!G57)/الملخص1!$J$7)-1)*100</f>
        <v>14.920137635615482</v>
      </c>
    </row>
    <row r="20" spans="1:21">
      <c r="B20" s="16"/>
    </row>
    <row r="21" spans="1:21">
      <c r="L21" s="385" t="s">
        <v>493</v>
      </c>
      <c r="M21" s="386"/>
      <c r="N21" s="386"/>
      <c r="O21" s="386"/>
      <c r="Q21" s="408" t="s">
        <v>494</v>
      </c>
      <c r="R21" s="408"/>
      <c r="S21" s="408"/>
      <c r="T21" s="408"/>
    </row>
    <row r="22" spans="1:21" ht="18.75">
      <c r="A22" s="414" t="s">
        <v>440</v>
      </c>
      <c r="L22" s="385"/>
      <c r="M22" s="385"/>
      <c r="N22" s="385" t="s">
        <v>29</v>
      </c>
      <c r="O22" s="385" t="s">
        <v>30</v>
      </c>
      <c r="Q22" s="408"/>
      <c r="R22" s="408" t="s">
        <v>29</v>
      </c>
      <c r="S22" s="408" t="s">
        <v>30</v>
      </c>
      <c r="T22" s="408" t="s">
        <v>0</v>
      </c>
    </row>
    <row r="23" spans="1:21">
      <c r="D23" s="493" t="s">
        <v>339</v>
      </c>
      <c r="E23" s="493"/>
      <c r="F23" s="493"/>
      <c r="G23" s="494" t="s">
        <v>466</v>
      </c>
      <c r="H23" s="494"/>
      <c r="I23" s="494"/>
      <c r="L23" s="385" t="s">
        <v>414</v>
      </c>
      <c r="M23" s="385"/>
      <c r="N23" s="437">
        <f>'T01'!H59/'T01'!H57*100</f>
        <v>51.827101869501078</v>
      </c>
      <c r="O23" s="425">
        <f>'T02'!H59/'T02'!H57*100</f>
        <v>48.618050360761487</v>
      </c>
      <c r="Q23" s="408" t="s">
        <v>414</v>
      </c>
      <c r="R23" s="421">
        <f>'T01'!H59</f>
        <v>164677.50656422751</v>
      </c>
      <c r="S23" s="421">
        <f>'T02'!H59</f>
        <v>263942.533603538</v>
      </c>
      <c r="T23" s="422">
        <f>R23+S23</f>
        <v>428620.04016776552</v>
      </c>
    </row>
    <row r="24" spans="1:21">
      <c r="B24" s="385"/>
      <c r="C24" s="385"/>
      <c r="D24" s="404" t="s">
        <v>29</v>
      </c>
      <c r="E24" s="404" t="s">
        <v>30</v>
      </c>
      <c r="F24" s="404" t="s">
        <v>376</v>
      </c>
      <c r="G24" s="409" t="s">
        <v>29</v>
      </c>
      <c r="H24" s="409" t="s">
        <v>30</v>
      </c>
      <c r="I24" s="409" t="s">
        <v>376</v>
      </c>
      <c r="L24" s="388" t="s">
        <v>415</v>
      </c>
      <c r="M24" s="388"/>
      <c r="N24" s="425">
        <f>'T04'!H59/'T04'!H57*100</f>
        <v>52.040652641039451</v>
      </c>
      <c r="O24" s="425">
        <f>'T05'!H59/'T05'!H57*100</f>
        <v>45.117740033055711</v>
      </c>
      <c r="Q24" s="408" t="s">
        <v>415</v>
      </c>
      <c r="R24" s="421">
        <f>'T04'!H59</f>
        <v>3390112.7691534003</v>
      </c>
      <c r="S24" s="421">
        <f>'T05'!H59</f>
        <v>1036324.787318397</v>
      </c>
      <c r="T24" s="422">
        <f>R24+S24</f>
        <v>4426437.5564717976</v>
      </c>
    </row>
    <row r="25" spans="1:21">
      <c r="B25" s="385" t="s">
        <v>414</v>
      </c>
      <c r="C25" s="385"/>
      <c r="D25" s="406">
        <f>'T01'!H17</f>
        <v>321713</v>
      </c>
      <c r="E25" s="446">
        <f>'T02'!H17</f>
        <v>478434</v>
      </c>
      <c r="F25" s="447">
        <f>'T03'!H17</f>
        <v>800147</v>
      </c>
      <c r="G25" s="413">
        <f>'T01'!H57</f>
        <v>317744</v>
      </c>
      <c r="H25" s="413">
        <f>'T02'!H57</f>
        <v>542890</v>
      </c>
      <c r="I25" s="413">
        <f>'T03'!H57</f>
        <v>860634</v>
      </c>
      <c r="L25" s="388" t="s">
        <v>416</v>
      </c>
      <c r="M25" s="388"/>
      <c r="N25" s="425">
        <f>'T07'!H49/'T07'!H47*100</f>
        <v>42.828793072343494</v>
      </c>
      <c r="O25" s="425" t="s">
        <v>451</v>
      </c>
      <c r="Q25" s="408" t="s">
        <v>416</v>
      </c>
      <c r="R25" s="421">
        <f>'T07'!H49</f>
        <v>78342</v>
      </c>
      <c r="S25" s="421">
        <v>0</v>
      </c>
      <c r="T25" s="422">
        <f>SUM(R25,S25)</f>
        <v>78342</v>
      </c>
    </row>
    <row r="26" spans="1:21">
      <c r="B26" s="388" t="s">
        <v>415</v>
      </c>
      <c r="C26" s="388"/>
      <c r="D26" s="407">
        <f>'T04'!H17</f>
        <v>7227057</v>
      </c>
      <c r="E26" s="407">
        <f>'T05'!H17</f>
        <v>2202813</v>
      </c>
      <c r="F26" s="407">
        <f>'T06'!H17</f>
        <v>9429870</v>
      </c>
      <c r="G26" s="413">
        <f>'T04'!H57</f>
        <v>6514354.8305156045</v>
      </c>
      <c r="H26" s="413">
        <f>'T05'!H57</f>
        <v>2296934.169484396</v>
      </c>
      <c r="I26" s="413">
        <f>SUM(G26:H26)</f>
        <v>8811289</v>
      </c>
      <c r="L26" s="388" t="s">
        <v>417</v>
      </c>
      <c r="M26" s="388"/>
      <c r="N26" s="437">
        <f>R26/G28*100</f>
        <v>49.81807429780595</v>
      </c>
      <c r="O26" s="425">
        <f>'T08'!H279/'T08'!H277*100</f>
        <v>48.033102708840595</v>
      </c>
      <c r="P26" s="20"/>
      <c r="Q26" s="408" t="s">
        <v>417</v>
      </c>
      <c r="R26" s="445">
        <f>SUM('T08'!H269,'T08'!H289,'T08'!H299)</f>
        <v>960679.64366132335</v>
      </c>
      <c r="S26" s="421">
        <f>'T08'!H279</f>
        <v>195054.40404616413</v>
      </c>
      <c r="T26" s="422">
        <f>SUM(R26:S26)</f>
        <v>1155734.0477074874</v>
      </c>
    </row>
    <row r="27" spans="1:21">
      <c r="B27" s="388" t="s">
        <v>416</v>
      </c>
      <c r="C27" s="388"/>
      <c r="D27" s="407">
        <f>'T07'!H17</f>
        <v>229589</v>
      </c>
      <c r="E27" s="407">
        <v>0</v>
      </c>
      <c r="F27" s="407">
        <f>SUM(D27:E27)</f>
        <v>229589</v>
      </c>
      <c r="G27" s="413">
        <f>'T07'!H47</f>
        <v>182919</v>
      </c>
      <c r="H27" s="413">
        <v>0</v>
      </c>
      <c r="I27" s="413">
        <f t="shared" ref="I27" si="1">SUM(G27:H27)</f>
        <v>182919</v>
      </c>
      <c r="L27" s="388" t="s">
        <v>38</v>
      </c>
      <c r="M27" s="388"/>
      <c r="N27" s="425">
        <f>R27/G29*100</f>
        <v>51.365422966843433</v>
      </c>
      <c r="O27" s="425">
        <f>S27/H29*100</f>
        <v>46.067909925563185</v>
      </c>
      <c r="P27" s="356"/>
      <c r="Q27" s="408" t="s">
        <v>38</v>
      </c>
      <c r="R27" s="452">
        <f>SUM(R23:R26)</f>
        <v>4593811.9193789512</v>
      </c>
      <c r="S27" s="421">
        <f>SUM(S23:S26)</f>
        <v>1495321.724968099</v>
      </c>
      <c r="T27" s="422"/>
    </row>
    <row r="28" spans="1:21">
      <c r="B28" s="388" t="s">
        <v>417</v>
      </c>
      <c r="C28" s="388"/>
      <c r="D28" s="447">
        <f>'T08'!H67+'T08'!H87+'T08'!H97</f>
        <v>1916993</v>
      </c>
      <c r="E28" s="407">
        <f>'T08'!H77</f>
        <v>280436</v>
      </c>
      <c r="F28" s="407">
        <f>'T08'!H57</f>
        <v>2197429</v>
      </c>
      <c r="G28" s="448">
        <f>'T08'!H267+'T08'!H287+'T08'!H297</f>
        <v>1928375.7094232622</v>
      </c>
      <c r="H28" s="413">
        <f>'T08'!H277</f>
        <v>406083.29057673796</v>
      </c>
      <c r="I28" s="448">
        <f>SUM(G28:H28)</f>
        <v>2334459</v>
      </c>
      <c r="J28" s="431"/>
      <c r="U28" s="376"/>
    </row>
    <row r="29" spans="1:21">
      <c r="B29" s="388" t="s">
        <v>38</v>
      </c>
      <c r="C29" s="388"/>
      <c r="D29" s="407">
        <f>SUM(D25:D28)</f>
        <v>9695352</v>
      </c>
      <c r="E29" s="407">
        <f>SUM(E25:E28)</f>
        <v>2961683</v>
      </c>
      <c r="F29" s="447">
        <f>SUM(D29:E29)</f>
        <v>12657035</v>
      </c>
      <c r="G29" s="448">
        <f>SUM(G25:G28)</f>
        <v>8943393.5399388671</v>
      </c>
      <c r="H29" s="448">
        <f>SUM(H25:H28)</f>
        <v>3245907.4600611338</v>
      </c>
      <c r="I29" s="448">
        <f>SUM(G29:H29)</f>
        <v>12189301</v>
      </c>
      <c r="J29" s="376"/>
    </row>
    <row r="30" spans="1:21">
      <c r="E30" s="376"/>
      <c r="G30" s="19">
        <f>G29/1000000</f>
        <v>8.9433935399388673</v>
      </c>
      <c r="H30" s="19">
        <f>H29/1000000</f>
        <v>3.245907460061134</v>
      </c>
      <c r="J30" s="19"/>
      <c r="K30" s="2">
        <f>O5/I26*100</f>
        <v>50.235982005263899</v>
      </c>
    </row>
    <row r="31" spans="1:21" ht="18.75">
      <c r="A31" s="414" t="s">
        <v>441</v>
      </c>
      <c r="L31" s="414" t="s">
        <v>409</v>
      </c>
    </row>
    <row r="32" spans="1:21">
      <c r="D32" s="493" t="s">
        <v>339</v>
      </c>
      <c r="E32" s="493"/>
      <c r="F32" s="493"/>
      <c r="G32" s="494" t="s">
        <v>466</v>
      </c>
      <c r="H32" s="494"/>
      <c r="I32" s="494"/>
      <c r="N32" s="405" t="s">
        <v>51</v>
      </c>
      <c r="O32" s="405" t="s">
        <v>36</v>
      </c>
      <c r="P32" s="405" t="s">
        <v>418</v>
      </c>
      <c r="Q32" s="405" t="s">
        <v>37</v>
      </c>
      <c r="R32" s="405" t="s">
        <v>419</v>
      </c>
      <c r="S32" s="405" t="s">
        <v>420</v>
      </c>
      <c r="T32" s="405" t="s">
        <v>421</v>
      </c>
    </row>
    <row r="33" spans="1:20">
      <c r="B33" s="385"/>
      <c r="C33" s="385"/>
      <c r="D33" s="404" t="s">
        <v>29</v>
      </c>
      <c r="E33" s="404" t="s">
        <v>30</v>
      </c>
      <c r="F33" s="404" t="s">
        <v>376</v>
      </c>
      <c r="G33" s="409" t="s">
        <v>29</v>
      </c>
      <c r="H33" s="409" t="s">
        <v>30</v>
      </c>
      <c r="I33" s="409" t="s">
        <v>376</v>
      </c>
      <c r="M33" s="401" t="s">
        <v>414</v>
      </c>
      <c r="N33" s="402">
        <f>(EXP(LN('T03'!H59/'T03'!H19)/الملخص1!$M16)-1)*100</f>
        <v>1.6786464133907719</v>
      </c>
      <c r="O33" s="402">
        <f>(EXP(LN('T03'!B59/'T03'!B19)/الملخص1!$M16)-1)*100</f>
        <v>3.1781375045033089</v>
      </c>
      <c r="P33" s="402">
        <f>(EXP(LN('T03'!C59/'T03'!C19)/الملخص1!$M16)-1)*100</f>
        <v>0.89033857762685908</v>
      </c>
      <c r="Q33" s="402">
        <f>(EXP(LN('T03'!D59/'T03'!D19)/الملخص1!$M16)-1)*100</f>
        <v>1.5225198556941821</v>
      </c>
      <c r="R33" s="402">
        <f>(EXP(LN('T03'!E59/'T03'!E19)/الملخص1!$M16)-1)*100</f>
        <v>4.253019473825459</v>
      </c>
      <c r="S33" s="402">
        <f>(EXP(LN('T03'!F59/'T03'!F19)/الملخص1!$M16)-1)*100</f>
        <v>-0.83540096895745597</v>
      </c>
      <c r="T33" s="402">
        <f>(EXP(LN('T03'!G59/'T03'!G19)/الملخص1!$M16)-1)*100</f>
        <v>-1.8187326947432969</v>
      </c>
    </row>
    <row r="34" spans="1:20">
      <c r="B34" s="385" t="s">
        <v>414</v>
      </c>
      <c r="C34" s="385"/>
      <c r="D34" s="410">
        <f>D25/F25*100</f>
        <v>40.206737012074036</v>
      </c>
      <c r="E34" s="449">
        <f>E25/F25*100</f>
        <v>59.793262987925964</v>
      </c>
      <c r="F34" s="407">
        <f>SUM(D34:E34)</f>
        <v>100</v>
      </c>
      <c r="G34" s="412">
        <f>G25/I25*100</f>
        <v>36.919759154297878</v>
      </c>
      <c r="H34" s="412">
        <f>H25/I25*100</f>
        <v>63.080240845702122</v>
      </c>
      <c r="I34" s="448">
        <f>SUM(G34:H34)</f>
        <v>100</v>
      </c>
      <c r="M34" s="403" t="s">
        <v>415</v>
      </c>
      <c r="N34" s="402">
        <f>(EXP(LN('T06'!$H$59/'T06'!$H$19)/الملخص1!$M$16)-1)*100</f>
        <v>-0.56844008622896069</v>
      </c>
      <c r="O34" s="402">
        <f>(EXP(LN('T06'!$B$59/'T06'!$B$19)/الملخص1!$M$16)-1)*100</f>
        <v>5.81725296041955</v>
      </c>
      <c r="P34" s="402">
        <f>(EXP(LN('T06'!$C$59/'T06'!$C$19)/الملخص1!$M$16)-1)*100</f>
        <v>1.0752810310700633</v>
      </c>
      <c r="Q34" s="402">
        <f>(EXP(LN('T06'!$D$59/'T06'!$D$19)/الملخص1!$M$16)-1)*100</f>
        <v>-2.2186798378884265</v>
      </c>
      <c r="R34" s="402">
        <f>(EXP(LN('T06'!$E$59/'T06'!$E$19)/الملخص1!$M$16)-1)*100</f>
        <v>2.276715822524622</v>
      </c>
      <c r="S34" s="402">
        <f>(EXP(LN('T06'!$F$59/'T06'!$F$19)/الملخص1!$M$16)-1)*100</f>
        <v>3.3659965408183501</v>
      </c>
      <c r="T34" s="402">
        <f>(EXP(LN('T06'!$G$59/'T06'!$G$19)/الملخص1!$M$16)-1)*100</f>
        <v>1.6755116828029992</v>
      </c>
    </row>
    <row r="35" spans="1:20">
      <c r="B35" s="388" t="s">
        <v>415</v>
      </c>
      <c r="C35" s="388"/>
      <c r="D35" s="411">
        <f>D26/F26*100</f>
        <v>76.640049120507499</v>
      </c>
      <c r="E35" s="411">
        <f>E26/F26*100</f>
        <v>23.359950879492505</v>
      </c>
      <c r="F35" s="407">
        <f>SUM(D35:E35)</f>
        <v>100</v>
      </c>
      <c r="G35" s="412">
        <f>G26/I26*100</f>
        <v>73.931916550638661</v>
      </c>
      <c r="H35" s="412">
        <f>H26/I26*100</f>
        <v>26.068083449361335</v>
      </c>
      <c r="I35" s="413">
        <f>SUM(G35:H35)</f>
        <v>100</v>
      </c>
      <c r="M35" s="403" t="s">
        <v>416</v>
      </c>
      <c r="N35" s="402">
        <f>(EXP(LN('T07'!H49/'T07'!H19)/$J6)-1)*100</f>
        <v>-0.22087800029371163</v>
      </c>
      <c r="O35" s="402">
        <f>(EXP(LN('T07'!B49/'T07'!B19)/$J6)-1)*100</f>
        <v>9.0505139154595895</v>
      </c>
      <c r="P35" s="402">
        <f>(EXP(LN('T07'!C49/'T07'!C19)/$J6)-1)*100</f>
        <v>-5.6182239644978598</v>
      </c>
      <c r="Q35" s="402">
        <f>(EXP(LN('T07'!D49/'T07'!D19)/$J6)-1)*100</f>
        <v>0.49937485351265742</v>
      </c>
      <c r="R35" s="402">
        <f>(EXP(LN('T07'!E49/'T07'!E19)/$J6)-1)*100</f>
        <v>-8.8414328539413773</v>
      </c>
      <c r="S35" s="402">
        <f>(EXP(LN('T07'!F49/'T07'!F19)/$J6)-1)*100</f>
        <v>-6.4144199820742376</v>
      </c>
      <c r="T35" s="402">
        <f>(EXP(LN('T07'!G49/'T07'!G19)/$J6)-1)*100</f>
        <v>0.75311548407621665</v>
      </c>
    </row>
    <row r="36" spans="1:20">
      <c r="B36" s="388" t="s">
        <v>416</v>
      </c>
      <c r="C36" s="388"/>
      <c r="D36" s="407">
        <f>D27/F27*100</f>
        <v>100</v>
      </c>
      <c r="E36" s="411">
        <v>0</v>
      </c>
      <c r="F36" s="407">
        <f>SUM(D36:E36)</f>
        <v>100</v>
      </c>
      <c r="G36" s="412">
        <f>G27/I27*100</f>
        <v>100</v>
      </c>
      <c r="H36" s="412">
        <v>0</v>
      </c>
      <c r="I36" s="413">
        <f t="shared" ref="I36:I38" si="2">SUM(G36:H36)</f>
        <v>100</v>
      </c>
      <c r="M36" s="403" t="s">
        <v>417</v>
      </c>
      <c r="N36" s="402">
        <f>(EXP(LN('T08'!H259/'T08'!H59)/$I6)-1)*100</f>
        <v>1.3730765253289423</v>
      </c>
      <c r="O36" s="402">
        <f>(EXP(LN('T08'!B259/'T08'!B59)/$I6)-1)*100</f>
        <v>11.135723567226275</v>
      </c>
      <c r="P36" s="402">
        <f>(EXP(LN('T08'!C259/'T08'!C59)/$J6)-1)*100</f>
        <v>3.6373472450004218</v>
      </c>
      <c r="Q36" s="402">
        <f>(EXP(LN('T08'!D259/'T08'!D59)/$J6)-1)*100</f>
        <v>-7.7926072323286633E-2</v>
      </c>
      <c r="R36" s="402">
        <f>(EXP(LN('T08'!E259/'T08'!E59)/$I6)-1)*100</f>
        <v>-1.4323757080834887</v>
      </c>
      <c r="S36" s="402">
        <f>(EXP(LN('T08'!F259/'T08'!F59)/$I6)-1)*100</f>
        <v>6.0800312550749469</v>
      </c>
      <c r="T36" s="402">
        <f>(EXP(LN('T08'!G259/'T08'!G59)/$I6)-1)*100</f>
        <v>9.1572286201090805</v>
      </c>
    </row>
    <row r="37" spans="1:20">
      <c r="B37" s="388" t="s">
        <v>417</v>
      </c>
      <c r="C37" s="388"/>
      <c r="D37" s="450">
        <f>D28/F28*100</f>
        <v>87.237994947732105</v>
      </c>
      <c r="E37" s="411">
        <f>E28/F28*100</f>
        <v>12.762005052267899</v>
      </c>
      <c r="F37" s="407">
        <f>SUM(D37:E37)</f>
        <v>100</v>
      </c>
      <c r="G37" s="451">
        <f>G28/I28*100</f>
        <v>82.604822334564972</v>
      </c>
      <c r="H37" s="451">
        <f>H28/I28*100</f>
        <v>17.395177665435028</v>
      </c>
      <c r="I37" s="413">
        <f t="shared" si="2"/>
        <v>100</v>
      </c>
    </row>
    <row r="38" spans="1:20">
      <c r="B38" s="388" t="s">
        <v>38</v>
      </c>
      <c r="C38" s="388"/>
      <c r="D38" s="450">
        <f>D29/F29*100</f>
        <v>76.600499248046646</v>
      </c>
      <c r="E38" s="411">
        <f>E29/F29*100</f>
        <v>23.399500751953362</v>
      </c>
      <c r="F38" s="407"/>
      <c r="G38" s="451">
        <f>G29/I29*100</f>
        <v>73.37084825404564</v>
      </c>
      <c r="H38" s="412">
        <f>H29/I29*100</f>
        <v>26.629151745954371</v>
      </c>
      <c r="I38" s="413">
        <f t="shared" si="2"/>
        <v>100.00000000000001</v>
      </c>
    </row>
    <row r="39" spans="1:20" ht="18.75">
      <c r="L39" s="414" t="s">
        <v>408</v>
      </c>
    </row>
    <row r="40" spans="1:20" ht="30">
      <c r="B40" s="415" t="s">
        <v>442</v>
      </c>
      <c r="C40" s="397">
        <f>(EXP(LN(G29/D29)/I6)-1)*100</f>
        <v>-1.6016644810547764</v>
      </c>
      <c r="N40" s="405" t="s">
        <v>51</v>
      </c>
      <c r="O40" s="405" t="s">
        <v>36</v>
      </c>
      <c r="P40" s="405" t="s">
        <v>418</v>
      </c>
      <c r="Q40" s="405" t="s">
        <v>37</v>
      </c>
      <c r="R40" s="405" t="s">
        <v>419</v>
      </c>
      <c r="S40" s="405" t="s">
        <v>420</v>
      </c>
      <c r="T40" s="405" t="s">
        <v>421</v>
      </c>
    </row>
    <row r="41" spans="1:20" ht="30">
      <c r="B41" s="415" t="s">
        <v>443</v>
      </c>
      <c r="C41" s="397">
        <f>(EXP(LN(H29/E29)/I6)-1)*100</f>
        <v>1.8496432915954264</v>
      </c>
      <c r="M41" s="401" t="s">
        <v>414</v>
      </c>
      <c r="N41" s="402">
        <f>(EXP(LN('T03'!H58/'T03'!H18)/الملخص1!$M$16)-1)*100</f>
        <v>1.2618436069374406</v>
      </c>
      <c r="O41" s="402">
        <f>(EXP(LN('T03'!B58/'T03'!B18)/الملخص1!$M$16)-1)*100</f>
        <v>2.9523625566920453</v>
      </c>
      <c r="P41" s="402">
        <f>(EXP(LN('T03'!C58/'T03'!C18)/الملخص1!$M$16)-1)*100</f>
        <v>1.1534851538795632</v>
      </c>
      <c r="Q41" s="402">
        <f>(EXP(LN('T03'!D58/'T03'!D18)/الملخص1!$M$16)-1)*100</f>
        <v>0.59971456196028505</v>
      </c>
      <c r="R41" s="402">
        <f>(EXP(LN('T03'!E58/'T03'!E18)/الملخص1!$M$16)-1)*100</f>
        <v>4.2988746608394912</v>
      </c>
      <c r="S41" s="402">
        <f>(EXP(LN('T03'!F58/'T03'!F18)/الملخص1!$M$16)-1)*100</f>
        <v>-0.92402643867290912</v>
      </c>
      <c r="T41" s="402">
        <f>(EXP(LN('T03'!G58/'T03'!G18)/الملخص1!$M$16)-1)*100</f>
        <v>-1.5816777416137739</v>
      </c>
    </row>
    <row r="42" spans="1:20">
      <c r="M42" s="403" t="s">
        <v>415</v>
      </c>
      <c r="N42" s="402">
        <f>(EXP(LN('T06'!H58/'T06'!H18)/الملخص1!$M$16)-1)*100</f>
        <v>-2.0987954055827984</v>
      </c>
      <c r="O42" s="402">
        <f>(EXP(LN('T06'!B58/'T06'!B18)/الملخص1!$M$16)-1)*100</f>
        <v>5.2665356478206249</v>
      </c>
      <c r="P42" s="402">
        <f>(EXP(LN('T06'!C58/'T06'!C18)/الملخص1!$M$16)-1)*100</f>
        <v>0.94868999332340387</v>
      </c>
      <c r="Q42" s="402">
        <f>(EXP(LN('T06'!D58/'T06'!D18)/الملخص1!$M$16)-1)*100</f>
        <v>-7.4488613416614839</v>
      </c>
      <c r="R42" s="402">
        <f>(EXP(LN('T06'!E58/'T06'!E18)/الملخص1!$M$16)-1)*100</f>
        <v>2.3939882760771525</v>
      </c>
      <c r="S42" s="402">
        <f>(EXP(LN('T06'!F58/'T06'!F18)/الملخص1!$M$16)-1)*100</f>
        <v>3.2473544255834152</v>
      </c>
      <c r="T42" s="402">
        <f>(EXP(LN('T06'!G58/'T06'!G18)/الملخص1!$M$16)-1)*100</f>
        <v>2.1125229277993984</v>
      </c>
    </row>
    <row r="43" spans="1:20">
      <c r="M43" s="403" t="s">
        <v>416</v>
      </c>
      <c r="N43" s="402">
        <f>(EXP(LN('T07'!H48/'T07'!H18)/$J$6)-1)*100</f>
        <v>-8.7068623406754355</v>
      </c>
      <c r="O43" s="402">
        <f>(EXP(LN('T07'!B48/'T07'!B18)/$J$6)-1)*100</f>
        <v>21.476220574937699</v>
      </c>
      <c r="P43" s="402">
        <f>(EXP(LN('T07'!C48/'T07'!C18)/$J$6)-1)*100</f>
        <v>-4.0265289560028954</v>
      </c>
      <c r="Q43" s="402">
        <f>(EXP(LN('T07'!D48/'T07'!D18)/$J$6)-1)*100</f>
        <v>-9.7456206159685195</v>
      </c>
      <c r="R43" s="402">
        <f>(EXP(LN('T07'!E48/'T07'!E18)/$J$6)-1)*100</f>
        <v>-20.669783342355196</v>
      </c>
      <c r="S43" s="402">
        <f>(EXP(LN('T07'!F48/'T07'!F18)/$J$6)-1)*100</f>
        <v>-16.15587829623788</v>
      </c>
      <c r="T43" s="402">
        <f>(EXP(LN('T07'!G48/'T07'!G18)/$J$6)-1)*100</f>
        <v>-6.0659334516046322</v>
      </c>
    </row>
    <row r="44" spans="1:20" ht="18.75">
      <c r="A44" s="414" t="s">
        <v>444</v>
      </c>
      <c r="M44" s="403" t="s">
        <v>417</v>
      </c>
      <c r="N44" s="402">
        <f>(EXP(LN('T08'!H258/'T08'!H58)/$I$6)-1)*100</f>
        <v>1.0657316561529795</v>
      </c>
      <c r="O44" s="402">
        <f>(EXP(LN('T08'!B258/'T08'!B58)/$I$6)-1)*100</f>
        <v>21.700206564693492</v>
      </c>
      <c r="P44" s="402">
        <f>(EXP(LN('T08'!C258/'T08'!C58)/$J$6)-1)*100</f>
        <v>4.0106460915794839</v>
      </c>
      <c r="Q44" s="402">
        <f>(EXP(LN('T08'!D258/'T08'!D58)/$J$6)-1)*100</f>
        <v>-1.3643599030205844</v>
      </c>
      <c r="R44" s="402">
        <f>(EXP(LN('T08'!E258/'T08'!E58)/$I$6)-1)*100</f>
        <v>0.60915872475741928</v>
      </c>
      <c r="S44" s="402">
        <f>(EXP(LN('T08'!F258/'T08'!F58)/$I$6)-1)*100</f>
        <v>2.3718811004915796</v>
      </c>
      <c r="T44" s="402">
        <f>(EXP(LN('T08'!G258/'T08'!G58)/$I$6)-1)*100</f>
        <v>7.8068300434614546</v>
      </c>
    </row>
    <row r="46" spans="1:20">
      <c r="B46" s="404"/>
      <c r="C46" s="405" t="s">
        <v>51</v>
      </c>
      <c r="D46" s="405" t="s">
        <v>36</v>
      </c>
      <c r="E46" s="405" t="s">
        <v>418</v>
      </c>
      <c r="F46" s="405" t="s">
        <v>37</v>
      </c>
      <c r="G46" s="405" t="s">
        <v>419</v>
      </c>
      <c r="H46" s="405" t="s">
        <v>420</v>
      </c>
      <c r="I46" s="405" t="s">
        <v>421</v>
      </c>
    </row>
    <row r="47" spans="1:20">
      <c r="B47" s="401" t="s">
        <v>414</v>
      </c>
      <c r="C47" s="416">
        <f>'T01'!H57/'T03'!H57*100</f>
        <v>36.919759154297878</v>
      </c>
      <c r="D47" s="416">
        <f>'T01'!B57/'T03'!B57*100</f>
        <v>20.356869352121304</v>
      </c>
      <c r="E47" s="416" t="s">
        <v>46</v>
      </c>
      <c r="F47" s="416">
        <f>'T01'!D57/'T03'!D57*100</f>
        <v>53.173732386496397</v>
      </c>
      <c r="G47" s="416">
        <f>'T01'!E57/'T03'!E57*100</f>
        <v>17.462569399124174</v>
      </c>
      <c r="H47" s="416">
        <f>'T01'!F57/'T03'!F57*100</f>
        <v>17.093148274850943</v>
      </c>
      <c r="I47" s="416">
        <f>'T01'!G57/'T03'!G57*100</f>
        <v>54.898051412925007</v>
      </c>
    </row>
    <row r="48" spans="1:20">
      <c r="B48" s="403" t="s">
        <v>415</v>
      </c>
      <c r="C48" s="416">
        <f>'T04'!H57/'T06'!H57*100</f>
        <v>73.931916550638661</v>
      </c>
      <c r="D48" s="402">
        <f>'T04'!B57/'T06'!B57*100</f>
        <v>27.541614546129022</v>
      </c>
      <c r="E48" s="402">
        <f>'T04'!C57/'T06'!C57*100</f>
        <v>67.251077267195157</v>
      </c>
      <c r="F48" s="402">
        <f>'T04'!D57/'T06'!D57*100</f>
        <v>84.637925326201639</v>
      </c>
      <c r="G48" s="402">
        <f>'T04'!E57/'T06'!E57*100</f>
        <v>84.861742105558363</v>
      </c>
      <c r="H48" s="402">
        <f>'T04'!F57/'T06'!F57*100</f>
        <v>41.882856378710883</v>
      </c>
      <c r="I48" s="402">
        <f>'T04'!G57/'T06'!G57*100</f>
        <v>61.65187376725838</v>
      </c>
    </row>
    <row r="49" spans="1:9">
      <c r="B49" s="403" t="s">
        <v>417</v>
      </c>
      <c r="C49" s="402">
        <f>(('T08'!H287+'T08'!H267+'T08'!H297)/'T08'!H257)*100</f>
        <v>82.604822334564972</v>
      </c>
      <c r="D49" s="402">
        <f>SUM('T08'!B267,'T08'!B287,'T08'!B297)/'T08'!B257*100</f>
        <v>26.941991378227932</v>
      </c>
      <c r="E49" s="402">
        <f>SUM('T08'!C267,'T08'!C287,'T08'!C297)/'T08'!C257*100</f>
        <v>70.605810183713686</v>
      </c>
      <c r="F49" s="402">
        <f>SUM('T08'!D267,'T08'!D287,'T08'!D297)/'T08'!D257*100</f>
        <v>95.491797870710826</v>
      </c>
      <c r="G49" s="402">
        <f>SUM('T08'!E267,'T08'!E287,'T08'!E297)/'T08'!E257*100</f>
        <v>59.48690811030243</v>
      </c>
      <c r="H49" s="402">
        <f>SUM('T08'!F267,'T08'!F287,'T08'!F297)/'T08'!F257*100</f>
        <v>75.353135313531354</v>
      </c>
      <c r="I49" s="402">
        <f>SUM('T08'!G267,'T08'!G287,'T08'!G297)/'T08'!G257*100</f>
        <v>55.57732911968867</v>
      </c>
    </row>
    <row r="51" spans="1:9" ht="18.75">
      <c r="A51" s="414" t="s">
        <v>445</v>
      </c>
    </row>
    <row r="52" spans="1:9">
      <c r="B52" s="404"/>
      <c r="C52" s="405" t="s">
        <v>51</v>
      </c>
      <c r="D52" s="405" t="s">
        <v>36</v>
      </c>
      <c r="E52" s="405" t="s">
        <v>418</v>
      </c>
      <c r="F52" s="405" t="s">
        <v>37</v>
      </c>
      <c r="G52" s="405" t="s">
        <v>419</v>
      </c>
      <c r="H52" s="405" t="s">
        <v>420</v>
      </c>
      <c r="I52" s="405" t="s">
        <v>421</v>
      </c>
    </row>
    <row r="53" spans="1:9">
      <c r="B53" s="401" t="s">
        <v>414</v>
      </c>
      <c r="C53" s="416">
        <f>100-C47</f>
        <v>63.080240845702122</v>
      </c>
      <c r="D53" s="416">
        <f t="shared" ref="D53:I53" si="3">100-D47</f>
        <v>79.643130647878692</v>
      </c>
      <c r="E53" s="416">
        <v>100</v>
      </c>
      <c r="F53" s="416">
        <f t="shared" si="3"/>
        <v>46.826267613503603</v>
      </c>
      <c r="G53" s="416">
        <f t="shared" si="3"/>
        <v>82.537430600875823</v>
      </c>
      <c r="H53" s="416">
        <f t="shared" si="3"/>
        <v>82.906851725149053</v>
      </c>
      <c r="I53" s="416">
        <f t="shared" si="3"/>
        <v>45.101948587074993</v>
      </c>
    </row>
    <row r="54" spans="1:9">
      <c r="B54" s="403" t="s">
        <v>415</v>
      </c>
      <c r="C54" s="416">
        <f t="shared" ref="C54:I54" si="4">100-C48</f>
        <v>26.068083449361339</v>
      </c>
      <c r="D54" s="416">
        <f t="shared" si="4"/>
        <v>72.458385453870974</v>
      </c>
      <c r="E54" s="416">
        <f t="shared" si="4"/>
        <v>32.748922732804843</v>
      </c>
      <c r="F54" s="416">
        <f t="shared" si="4"/>
        <v>15.362074673798361</v>
      </c>
      <c r="G54" s="416">
        <f t="shared" si="4"/>
        <v>15.138257894441637</v>
      </c>
      <c r="H54" s="416">
        <f t="shared" si="4"/>
        <v>58.117143621289117</v>
      </c>
      <c r="I54" s="416">
        <f t="shared" si="4"/>
        <v>38.34812623274162</v>
      </c>
    </row>
    <row r="55" spans="1:9">
      <c r="B55" s="403" t="s">
        <v>417</v>
      </c>
      <c r="C55" s="416">
        <f>'T08'!H227/'T08'!H207*100</f>
        <v>17.32390580242377</v>
      </c>
      <c r="D55" s="416">
        <f>'T08'!B227/'T08'!B207*100</f>
        <v>73.058008621772061</v>
      </c>
      <c r="E55" s="416">
        <f>'T08'!C227/'T08'!C207*100</f>
        <v>29.394189816286314</v>
      </c>
      <c r="F55" s="416">
        <f>'T08'!D227/'T08'!D207*100</f>
        <v>4.5082021292891721</v>
      </c>
      <c r="G55" s="416">
        <f>'T08'!E227/'T08'!E207*100</f>
        <v>42.384068599796912</v>
      </c>
      <c r="H55" s="416">
        <f>'T08'!F227/'T08'!F207*100</f>
        <v>23.440427642455639</v>
      </c>
      <c r="I55" s="416">
        <f>'T08'!G227/'T08'!G207*100</f>
        <v>44.310767282438121</v>
      </c>
    </row>
    <row r="57" spans="1:9" s="3" customFormat="1" ht="30" customHeight="1"/>
    <row r="58" spans="1:9" s="6" customFormat="1" ht="30" customHeight="1"/>
    <row r="76" s="193" customFormat="1" ht="30" customHeight="1"/>
    <row r="77" s="194" customFormat="1" ht="30" customHeight="1"/>
  </sheetData>
  <mergeCells count="4">
    <mergeCell ref="D32:F32"/>
    <mergeCell ref="G32:I32"/>
    <mergeCell ref="D23:F23"/>
    <mergeCell ref="G23:I23"/>
  </mergeCells>
  <printOptions horizontalCentered="1" verticalCentered="1"/>
  <pageMargins left="0.19685039370078741" right="0.43307086614173229" top="0.19685039370078741" bottom="0.19685039370078741" header="0.51181102362204722" footer="0.51181102362204722"/>
  <pageSetup paperSize="9" scale="51" orientation="landscape" r:id="rId1"/>
  <rowBreaks count="1" manualBreakCount="1">
    <brk id="20" max="20" man="1"/>
  </rowBreaks>
  <colBreaks count="1" manualBreakCount="1">
    <brk id="21" min="1" max="63"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showGridLines="0" rightToLeft="1" view="pageBreakPreview" topLeftCell="G4" zoomScale="85" zoomScaleNormal="100" zoomScaleSheetLayoutView="85" zoomScalePageLayoutView="90" workbookViewId="0">
      <selection activeCell="M25" sqref="M25"/>
    </sheetView>
  </sheetViews>
  <sheetFormatPr defaultColWidth="9.140625" defaultRowHeight="15"/>
  <cols>
    <col min="1" max="1" width="15.5703125" style="2" customWidth="1"/>
    <col min="2" max="2" width="28" style="2" bestFit="1" customWidth="1"/>
    <col min="3" max="3" width="15.85546875" style="2" bestFit="1" customWidth="1"/>
    <col min="4" max="4" width="14.5703125" style="2" bestFit="1" customWidth="1"/>
    <col min="5" max="5" width="15.5703125" style="2" bestFit="1" customWidth="1"/>
    <col min="6" max="7" width="11.5703125" style="2" bestFit="1" customWidth="1"/>
    <col min="8" max="8" width="14.5703125" style="2" bestFit="1" customWidth="1"/>
    <col min="9" max="9" width="17.28515625" style="2" customWidth="1"/>
    <col min="10" max="11" width="11.7109375" style="2" bestFit="1" customWidth="1"/>
    <col min="12" max="12" width="10.5703125" style="2" bestFit="1" customWidth="1"/>
    <col min="13" max="13" width="18.5703125" style="2" bestFit="1" customWidth="1"/>
    <col min="14" max="14" width="21.28515625" style="2" bestFit="1" customWidth="1"/>
    <col min="15" max="15" width="9.5703125" style="2" bestFit="1" customWidth="1"/>
    <col min="16" max="16" width="9.7109375" style="2" bestFit="1" customWidth="1"/>
    <col min="17" max="17" width="9.5703125" style="2" bestFit="1" customWidth="1"/>
    <col min="18" max="20" width="9.140625" style="2"/>
    <col min="21" max="21" width="10.85546875" style="2" bestFit="1" customWidth="1"/>
    <col min="22" max="16384" width="9.140625" style="2"/>
  </cols>
  <sheetData>
    <row r="1" spans="1:21" s="3" customFormat="1">
      <c r="A1" s="2"/>
      <c r="B1" s="2"/>
      <c r="C1" s="2"/>
      <c r="D1" s="2"/>
      <c r="E1" s="2"/>
      <c r="F1" s="2"/>
      <c r="G1" s="2"/>
      <c r="H1" s="2"/>
      <c r="I1" s="2"/>
      <c r="J1" s="2"/>
      <c r="K1" s="2"/>
    </row>
    <row r="2" spans="1:21" s="6" customFormat="1" ht="60">
      <c r="A2" s="428" t="s">
        <v>452</v>
      </c>
      <c r="B2" s="386"/>
      <c r="C2" s="386"/>
      <c r="D2" s="386"/>
      <c r="E2" s="226" t="s">
        <v>436</v>
      </c>
      <c r="F2" s="226"/>
      <c r="G2" s="226"/>
      <c r="H2" s="417" t="s">
        <v>438</v>
      </c>
      <c r="I2" s="428" t="s">
        <v>453</v>
      </c>
      <c r="J2" s="386"/>
      <c r="K2" s="386"/>
      <c r="L2" s="386"/>
      <c r="M2" s="226" t="s">
        <v>459</v>
      </c>
      <c r="N2" s="226"/>
      <c r="O2" s="226"/>
      <c r="P2" s="417" t="s">
        <v>438</v>
      </c>
      <c r="R2" s="432" t="s">
        <v>456</v>
      </c>
      <c r="S2" s="418"/>
      <c r="T2" s="418"/>
      <c r="U2" s="418"/>
    </row>
    <row r="3" spans="1:21" s="6" customFormat="1">
      <c r="A3" s="385"/>
      <c r="B3" s="385"/>
      <c r="C3" s="385" t="s">
        <v>496</v>
      </c>
      <c r="D3" s="385" t="s">
        <v>492</v>
      </c>
      <c r="E3" s="391"/>
      <c r="F3" s="426" t="s">
        <v>431</v>
      </c>
      <c r="G3" s="394" t="s">
        <v>432</v>
      </c>
      <c r="H3" s="401"/>
      <c r="I3" s="385"/>
      <c r="J3" s="385"/>
      <c r="K3" s="385" t="s">
        <v>496</v>
      </c>
      <c r="L3" s="385" t="s">
        <v>492</v>
      </c>
      <c r="M3" s="391"/>
      <c r="N3" s="426" t="s">
        <v>431</v>
      </c>
      <c r="O3" s="394" t="s">
        <v>432</v>
      </c>
      <c r="P3" s="401"/>
      <c r="R3" s="418"/>
      <c r="S3" s="418"/>
      <c r="T3" s="418" t="s">
        <v>496</v>
      </c>
      <c r="U3" s="418" t="s">
        <v>492</v>
      </c>
    </row>
    <row r="4" spans="1:21">
      <c r="A4" s="385" t="s">
        <v>414</v>
      </c>
      <c r="B4" s="385"/>
      <c r="C4" s="387">
        <f>'T11'!H17</f>
        <v>47640</v>
      </c>
      <c r="D4" s="387">
        <f>'T11'!H57</f>
        <v>59548</v>
      </c>
      <c r="E4" s="391" t="s">
        <v>433</v>
      </c>
      <c r="F4" s="426">
        <v>2020</v>
      </c>
      <c r="G4" s="394">
        <v>2015</v>
      </c>
      <c r="H4" s="402">
        <f>(EXP(LN(D4/C4)/F6)-1)*100</f>
        <v>4.5632528889509416</v>
      </c>
      <c r="I4" s="385" t="s">
        <v>414</v>
      </c>
      <c r="J4" s="385"/>
      <c r="K4" s="387">
        <f>'T17'!H37</f>
        <v>4954</v>
      </c>
      <c r="L4" s="387">
        <f>'T17'!H97</f>
        <v>7210</v>
      </c>
      <c r="M4" s="391" t="s">
        <v>433</v>
      </c>
      <c r="N4" s="426">
        <v>2020</v>
      </c>
      <c r="O4" s="394">
        <v>2015</v>
      </c>
      <c r="P4" s="402">
        <f>(EXP(LN(L4/K4)/N6)-1)*100</f>
        <v>7.7943138680431012</v>
      </c>
      <c r="R4" s="408" t="s">
        <v>414</v>
      </c>
      <c r="S4" s="408"/>
      <c r="T4" s="421">
        <f>'T17'!H42</f>
        <v>2718</v>
      </c>
      <c r="U4" s="421">
        <f>'T17'!H102</f>
        <v>4175</v>
      </c>
    </row>
    <row r="5" spans="1:21" ht="15" customHeight="1">
      <c r="A5" s="388" t="s">
        <v>415</v>
      </c>
      <c r="B5" s="388"/>
      <c r="C5" s="389">
        <f>'T14'!H17</f>
        <v>787207</v>
      </c>
      <c r="D5" s="389">
        <f>'T14'!H57</f>
        <v>781292</v>
      </c>
      <c r="E5" s="392" t="s">
        <v>434</v>
      </c>
      <c r="F5" s="395">
        <f>D8</f>
        <v>960692</v>
      </c>
      <c r="G5" s="396">
        <f>C8</f>
        <v>954781</v>
      </c>
      <c r="H5" s="402">
        <f>(EXP(LN(D5/C5)/F6)-1)*100</f>
        <v>-0.15073185264579125</v>
      </c>
      <c r="I5" s="388" t="s">
        <v>415</v>
      </c>
      <c r="J5" s="388"/>
      <c r="K5" s="389">
        <f>'T18'!H37</f>
        <v>31679</v>
      </c>
      <c r="L5" s="389">
        <f>'T18'!H97</f>
        <v>33732</v>
      </c>
      <c r="M5" s="392" t="s">
        <v>434</v>
      </c>
      <c r="N5" s="395">
        <f>L8</f>
        <v>43239</v>
      </c>
      <c r="O5" s="396">
        <f>K8</f>
        <v>39095</v>
      </c>
      <c r="P5" s="402">
        <f>(EXP(LN(L5/K5)/N6)-1)*100</f>
        <v>1.2637778411368261</v>
      </c>
      <c r="R5" s="408" t="s">
        <v>415</v>
      </c>
      <c r="S5" s="408"/>
      <c r="T5" s="421">
        <f>'T18'!H42</f>
        <v>26873</v>
      </c>
      <c r="U5" s="421">
        <f>'T18'!H102</f>
        <v>25582</v>
      </c>
    </row>
    <row r="6" spans="1:21">
      <c r="A6" s="388" t="s">
        <v>416</v>
      </c>
      <c r="B6" s="388"/>
      <c r="C6" s="389">
        <f>'T15'!H17</f>
        <v>7930</v>
      </c>
      <c r="D6" s="504">
        <f>'T15'!H47</f>
        <v>5065</v>
      </c>
      <c r="E6" s="392" t="s">
        <v>439</v>
      </c>
      <c r="F6" s="392">
        <f>F4-G4</f>
        <v>5</v>
      </c>
      <c r="G6" s="392">
        <v>4</v>
      </c>
      <c r="H6" s="402">
        <f>(EXP(LN(D6/C6)/F6)-1)*100</f>
        <v>-8.5757823785762568</v>
      </c>
      <c r="I6" s="388" t="s">
        <v>416</v>
      </c>
      <c r="J6" s="388"/>
      <c r="K6" s="389">
        <f>'T19'!H17</f>
        <v>2191</v>
      </c>
      <c r="L6" s="504">
        <f>'T19'!H32</f>
        <v>1980</v>
      </c>
      <c r="M6" s="392" t="s">
        <v>439</v>
      </c>
      <c r="N6" s="392">
        <f>N4-O4</f>
        <v>5</v>
      </c>
      <c r="O6" s="392">
        <v>4</v>
      </c>
      <c r="P6" s="402">
        <f>(EXP(LN(L6/K6)/O6)-1)*100</f>
        <v>-2.4997558589564095</v>
      </c>
      <c r="R6" s="408" t="s">
        <v>416</v>
      </c>
      <c r="S6" s="408"/>
      <c r="T6" s="421">
        <f>'T19'!H17</f>
        <v>2191</v>
      </c>
      <c r="U6" s="421">
        <f>'T19'!H32</f>
        <v>1980</v>
      </c>
    </row>
    <row r="7" spans="1:21">
      <c r="A7" s="388" t="s">
        <v>417</v>
      </c>
      <c r="B7" s="388"/>
      <c r="C7" s="389">
        <f>'T16'!H87</f>
        <v>112004</v>
      </c>
      <c r="D7" s="504">
        <f>'T16'!H207</f>
        <v>114787</v>
      </c>
      <c r="E7" s="392" t="s">
        <v>435</v>
      </c>
      <c r="F7" s="397">
        <f>(EXP(LN(F5/G5)/F6)-1)*100</f>
        <v>0.1235134813165617</v>
      </c>
      <c r="G7" s="392">
        <v>3</v>
      </c>
      <c r="H7" s="402">
        <f>(EXP(LN(D7/C7)/G6)-1)*100</f>
        <v>0.61547763037725911</v>
      </c>
      <c r="I7" s="388" t="s">
        <v>417</v>
      </c>
      <c r="J7" s="388"/>
      <c r="K7" s="389">
        <f>'T20'!H47</f>
        <v>271</v>
      </c>
      <c r="L7" s="389">
        <f>'T20'!H127</f>
        <v>317</v>
      </c>
      <c r="M7" s="392" t="s">
        <v>435</v>
      </c>
      <c r="N7" s="397">
        <f>(EXP(LN(L8/K8)/N6)-1)*100</f>
        <v>2.0354031559338681</v>
      </c>
      <c r="O7" s="392">
        <v>3</v>
      </c>
      <c r="P7" s="402">
        <f>(EXP(LN(L7/K7)/O6)-1)*100</f>
        <v>3.9974026424303366</v>
      </c>
      <c r="R7" s="408" t="s">
        <v>417</v>
      </c>
      <c r="S7" s="408"/>
      <c r="T7" s="421">
        <f>'T20'!H52+'T20'!H62</f>
        <v>98</v>
      </c>
      <c r="U7" s="421">
        <f>'T20'!H132+'T20'!H142</f>
        <v>114</v>
      </c>
    </row>
    <row r="8" spans="1:21">
      <c r="A8" s="409" t="s">
        <v>38</v>
      </c>
      <c r="B8" s="409"/>
      <c r="C8" s="427">
        <f>SUM(C4:C7)</f>
        <v>954781</v>
      </c>
      <c r="D8" s="427">
        <f>SUM(D4:D7)</f>
        <v>960692</v>
      </c>
      <c r="I8" s="409" t="s">
        <v>38</v>
      </c>
      <c r="J8" s="409"/>
      <c r="K8" s="427">
        <f>SUM(K4:K7)</f>
        <v>39095</v>
      </c>
      <c r="L8" s="427">
        <f>SUM(L4:L7)</f>
        <v>43239</v>
      </c>
      <c r="R8" s="404" t="s">
        <v>38</v>
      </c>
      <c r="S8" s="404"/>
      <c r="T8" s="407">
        <f>SUM(T4:T7)</f>
        <v>31880</v>
      </c>
      <c r="U8" s="407">
        <f>SUM(U4:U7)</f>
        <v>31851</v>
      </c>
    </row>
    <row r="9" spans="1:21">
      <c r="B9" s="2" t="s">
        <v>463</v>
      </c>
      <c r="C9" s="19">
        <f>C8/1000</f>
        <v>954.78099999999995</v>
      </c>
      <c r="D9" s="19">
        <f>D8/1000</f>
        <v>960.69200000000001</v>
      </c>
      <c r="E9" s="19"/>
      <c r="M9" s="19"/>
      <c r="N9" s="19">
        <f>N5/1000</f>
        <v>43.238999999999997</v>
      </c>
      <c r="R9" s="404" t="s">
        <v>457</v>
      </c>
      <c r="S9" s="404"/>
      <c r="T9" s="433">
        <f>T8/K8*100</f>
        <v>81.544954597774648</v>
      </c>
      <c r="U9" s="433">
        <f>U8/L8*100</f>
        <v>73.66266564906681</v>
      </c>
    </row>
    <row r="10" spans="1:21">
      <c r="C10" s="2" t="s">
        <v>458</v>
      </c>
      <c r="D10" s="376">
        <f>D8-C8</f>
        <v>5911</v>
      </c>
      <c r="E10" s="19">
        <f>D10/1000</f>
        <v>5.9109999999999996</v>
      </c>
      <c r="I10" s="455" t="s">
        <v>464</v>
      </c>
      <c r="J10" s="455"/>
      <c r="K10" s="456">
        <f>'T17'!H42+'T18'!H42+'T19'!H17+'T20'!H52+'T20'!H62</f>
        <v>31880</v>
      </c>
      <c r="L10" s="456">
        <f>'T17'!H102+'T18'!H102+'T19'!H32+'T20'!H132+'T20'!H142</f>
        <v>31851</v>
      </c>
      <c r="M10" s="19"/>
    </row>
    <row r="11" spans="1:21">
      <c r="A11" s="2" t="s">
        <v>497</v>
      </c>
      <c r="C11" s="508">
        <f>الملخص1!D8/'الملخص 2'!C8</f>
        <v>13.256479758185385</v>
      </c>
      <c r="D11" s="508">
        <f>الملخص1!E8/'الملخص 2'!D8</f>
        <v>12.68804257764195</v>
      </c>
      <c r="I11" s="455"/>
      <c r="J11" s="455"/>
      <c r="K11" s="457">
        <f>K10/K8*100</f>
        <v>81.544954597774648</v>
      </c>
      <c r="L11" s="457">
        <f>L10/L8*100</f>
        <v>73.66266564906681</v>
      </c>
      <c r="M11" s="19"/>
    </row>
    <row r="12" spans="1:21">
      <c r="I12" s="458" t="s">
        <v>465</v>
      </c>
      <c r="J12" s="458"/>
      <c r="K12" s="458"/>
      <c r="L12" s="458"/>
      <c r="M12" s="19"/>
    </row>
    <row r="13" spans="1:21" ht="15.75">
      <c r="A13" s="453" t="s">
        <v>498</v>
      </c>
      <c r="I13" s="458" t="s">
        <v>414</v>
      </c>
      <c r="J13" s="458"/>
      <c r="K13" s="459">
        <f>K4/K8*100</f>
        <v>12.671697147972887</v>
      </c>
      <c r="L13" s="459">
        <f>L4/L8*100</f>
        <v>16.674761210943821</v>
      </c>
      <c r="M13" s="19">
        <f>L4/1000</f>
        <v>7.21</v>
      </c>
    </row>
    <row r="14" spans="1:21">
      <c r="A14" s="404"/>
      <c r="B14" s="429" t="s">
        <v>51</v>
      </c>
      <c r="C14" s="429" t="s">
        <v>36</v>
      </c>
      <c r="D14" s="429" t="s">
        <v>418</v>
      </c>
      <c r="E14" s="429" t="s">
        <v>37</v>
      </c>
      <c r="F14" s="429" t="s">
        <v>419</v>
      </c>
      <c r="G14" s="429" t="s">
        <v>420</v>
      </c>
      <c r="H14" s="429" t="s">
        <v>421</v>
      </c>
      <c r="I14" s="458" t="s">
        <v>415</v>
      </c>
      <c r="J14" s="458"/>
      <c r="K14" s="459">
        <f>K5/K8*100</f>
        <v>81.03082235579997</v>
      </c>
      <c r="L14" s="459">
        <f>L5/L8*100</f>
        <v>78.012905016304728</v>
      </c>
      <c r="M14" s="19">
        <f t="shared" ref="M14:M16" si="0">L5/1000</f>
        <v>33.731999999999999</v>
      </c>
    </row>
    <row r="15" spans="1:21">
      <c r="A15" s="401" t="s">
        <v>414</v>
      </c>
      <c r="B15" s="430">
        <f>'T03'!H57/'T11'!H57</f>
        <v>14.452777591186942</v>
      </c>
      <c r="C15" s="430">
        <f>'T03'!B57/'T11'!B57</f>
        <v>22.654406662040248</v>
      </c>
      <c r="D15" s="430">
        <f>'T03'!C57/'T11'!C57</f>
        <v>12.385105028644176</v>
      </c>
      <c r="E15" s="430">
        <f>'T03'!D57/'T11'!D57</f>
        <v>13.174903797891918</v>
      </c>
      <c r="F15" s="430">
        <f>'T03'!E57/'T11'!E57</f>
        <v>20.743378457916421</v>
      </c>
      <c r="G15" s="430">
        <f>'T03'!F57/'T11'!F57</f>
        <v>14.944493134677185</v>
      </c>
      <c r="H15" s="430">
        <f>'T03'!G57/'T11'!G57</f>
        <v>8.0421165152324967</v>
      </c>
      <c r="I15" s="458" t="s">
        <v>416</v>
      </c>
      <c r="J15" s="458"/>
      <c r="K15" s="459">
        <f>K6/K8*100</f>
        <v>5.6042972247090423</v>
      </c>
      <c r="L15" s="459">
        <f>L6/L8*100</f>
        <v>4.5791993339346426</v>
      </c>
      <c r="M15" s="19">
        <f t="shared" si="0"/>
        <v>1.98</v>
      </c>
    </row>
    <row r="16" spans="1:21">
      <c r="A16" s="403" t="s">
        <v>415</v>
      </c>
      <c r="B16" s="430">
        <f>'T06'!H57/'T14'!H57</f>
        <v>11.27784362312682</v>
      </c>
      <c r="C16" s="430">
        <f>'T06'!B57/'T14'!B57</f>
        <v>11.961379208878054</v>
      </c>
      <c r="D16" s="430">
        <f>'T06'!C57/'T14'!C57</f>
        <v>9.5519098702814311</v>
      </c>
      <c r="E16" s="430">
        <f>'T06'!D57/'T14'!D57</f>
        <v>11.858845008558733</v>
      </c>
      <c r="F16" s="430">
        <f>'T06'!E57/'T14'!E57</f>
        <v>11.002483139628852</v>
      </c>
      <c r="G16" s="430">
        <f>'T06'!F57/'T14'!F57</f>
        <v>11.664671163575042</v>
      </c>
      <c r="H16" s="430">
        <f>'T06'!G57/'T14'!G57</f>
        <v>7.5327794767665015</v>
      </c>
      <c r="I16" s="458" t="s">
        <v>417</v>
      </c>
      <c r="J16" s="458"/>
      <c r="K16" s="459">
        <f>K7/K8*100</f>
        <v>0.693183271518097</v>
      </c>
      <c r="L16" s="459">
        <f>L7/L8*100</f>
        <v>0.73313443881680884</v>
      </c>
      <c r="M16" s="19">
        <f t="shared" si="0"/>
        <v>0.317</v>
      </c>
    </row>
    <row r="17" spans="1:16">
      <c r="A17" s="403" t="s">
        <v>416</v>
      </c>
      <c r="B17" s="430">
        <f>'T07'!H57/'T15'!H47</f>
        <v>35.374136229022703</v>
      </c>
      <c r="C17" s="430">
        <f>'T07'!B57/'T15'!B47</f>
        <v>46.79493670886076</v>
      </c>
      <c r="D17" s="430" t="s">
        <v>33</v>
      </c>
      <c r="E17" s="430">
        <f>'T07'!D57/'T15'!D47</f>
        <v>132.24026696329256</v>
      </c>
      <c r="F17" s="430">
        <f>'T07'!E57/'T15'!E47</f>
        <v>13.04041450777202</v>
      </c>
      <c r="G17" s="430">
        <f>'T07'!F57/'T15'!F47</f>
        <v>41.816831683168317</v>
      </c>
      <c r="H17" s="430">
        <f>'T07'!G57/'T15'!G47</f>
        <v>6.2496159754224268</v>
      </c>
    </row>
    <row r="18" spans="1:16">
      <c r="A18" s="403" t="s">
        <v>417</v>
      </c>
      <c r="B18" s="430">
        <f>'T08'!H257/'T16'!H207</f>
        <v>20.337311716483573</v>
      </c>
      <c r="C18" s="430">
        <f>'T08'!B257/'T16'!B207</f>
        <v>17.75919591959196</v>
      </c>
      <c r="D18" s="430">
        <f>'T08'!C257/'T16'!C207</f>
        <v>25.66231647634584</v>
      </c>
      <c r="E18" s="430">
        <f>'T08'!D257/'T16'!D207</f>
        <v>20.703690505885568</v>
      </c>
      <c r="F18" s="430">
        <f>'T08'!E257/'T16'!E207</f>
        <v>19.842922899884925</v>
      </c>
      <c r="G18" s="430">
        <f>'T08'!F257/'T16'!F207</f>
        <v>15.994510135135135</v>
      </c>
      <c r="H18" s="430">
        <f>'T08'!G257/'T16'!G207</f>
        <v>26.12220620043259</v>
      </c>
    </row>
    <row r="20" spans="1:16" ht="15.75">
      <c r="I20" s="453" t="s">
        <v>499</v>
      </c>
    </row>
    <row r="21" spans="1:16" ht="15.75">
      <c r="A21" s="403" t="s">
        <v>454</v>
      </c>
      <c r="B21" s="431">
        <f>'T11'!H59+'T14'!H59+'T15'!H49+'T16'!H209</f>
        <v>561130</v>
      </c>
      <c r="C21" s="453" t="s">
        <v>460</v>
      </c>
      <c r="E21" s="453" t="s">
        <v>461</v>
      </c>
      <c r="I21" s="404"/>
      <c r="J21" s="429" t="s">
        <v>51</v>
      </c>
      <c r="K21" s="429" t="s">
        <v>36</v>
      </c>
      <c r="L21" s="429" t="s">
        <v>418</v>
      </c>
      <c r="M21" s="429" t="s">
        <v>37</v>
      </c>
      <c r="N21" s="429" t="s">
        <v>419</v>
      </c>
      <c r="O21" s="429" t="s">
        <v>420</v>
      </c>
      <c r="P21" s="429" t="s">
        <v>421</v>
      </c>
    </row>
    <row r="22" spans="1:16">
      <c r="A22" s="403" t="s">
        <v>455</v>
      </c>
      <c r="B22" s="20">
        <f>B21/D8*100</f>
        <v>58.408938556790311</v>
      </c>
      <c r="D22" s="19">
        <f>D4/1000</f>
        <v>59.548000000000002</v>
      </c>
      <c r="E22" s="328">
        <f>D4/D$8</f>
        <v>6.1984486182876511E-2</v>
      </c>
      <c r="I22" s="401" t="s">
        <v>414</v>
      </c>
      <c r="J22" s="430">
        <f>'T03'!H57/'T17'!H97</f>
        <v>119.36671289875173</v>
      </c>
      <c r="K22" s="430">
        <f>'T03'!B57/'T17'!B97</f>
        <v>1495.1908396946565</v>
      </c>
      <c r="L22" s="430">
        <f>'T03'!C57/'T17'!C97</f>
        <v>150.24710424710426</v>
      </c>
      <c r="M22" s="430">
        <f>'T03'!D57/'T17'!D97</f>
        <v>83.772765957446808</v>
      </c>
      <c r="N22" s="430">
        <f>'T03'!E57/'T17'!E97</f>
        <v>113.80947255113024</v>
      </c>
      <c r="O22" s="430">
        <f>'T03'!F57/'T17'!F97</f>
        <v>162.39682539682539</v>
      </c>
      <c r="P22" s="430">
        <f>'T03'!G57/'T17'!G97</f>
        <v>85.88356164383562</v>
      </c>
    </row>
    <row r="23" spans="1:16">
      <c r="D23" s="19">
        <f>D5/1000</f>
        <v>781.29200000000003</v>
      </c>
      <c r="E23" s="328">
        <f>D5/D$8</f>
        <v>0.81325960869872971</v>
      </c>
      <c r="I23" s="403" t="s">
        <v>415</v>
      </c>
      <c r="J23" s="430">
        <f>'T06'!H57/'T18'!H97</f>
        <v>261.21454405312465</v>
      </c>
      <c r="K23" s="430">
        <f>'T06'!B57/'T18'!B97</f>
        <v>426.29101123595507</v>
      </c>
      <c r="L23" s="430">
        <f>'T06'!C57/'T18'!C97</f>
        <v>762.74910394265237</v>
      </c>
      <c r="M23" s="430">
        <f>'T06'!D57/'T18'!D97</f>
        <v>212.21566199235113</v>
      </c>
      <c r="N23" s="430">
        <f>'T06'!E57/'T18'!E97</f>
        <v>485.300064808814</v>
      </c>
      <c r="O23" s="430">
        <f>'T06'!F57/'T18'!F97</f>
        <v>412.34873323397915</v>
      </c>
      <c r="P23" s="430">
        <f>'T06'!G57/'T18'!G97</f>
        <v>546.14003590664277</v>
      </c>
    </row>
    <row r="24" spans="1:16">
      <c r="D24" s="19">
        <f>D6/1000</f>
        <v>5.0650000000000004</v>
      </c>
      <c r="E24" s="328">
        <f>D6/D$8</f>
        <v>5.2722412594254971E-3</v>
      </c>
      <c r="I24" s="403" t="s">
        <v>416</v>
      </c>
      <c r="J24" s="430">
        <f>'T07'!H57/'T19'!H32</f>
        <v>90.48989898989899</v>
      </c>
      <c r="K24" s="430">
        <f>'T07'!B57/'T19'!B32</f>
        <v>462.1</v>
      </c>
      <c r="L24" s="430">
        <f>'T07'!C57/'T19'!C32</f>
        <v>214.14285714285714</v>
      </c>
      <c r="M24" s="430">
        <f>'T07'!D57/'T19'!D32</f>
        <v>66.230640668523677</v>
      </c>
      <c r="N24" s="430">
        <f>'T07'!E57/'T19'!E32</f>
        <v>503.36</v>
      </c>
      <c r="O24" s="430">
        <f>'T07'!F57/'T19'!F32</f>
        <v>337.88</v>
      </c>
      <c r="P24" s="430">
        <f>'T07'!G57/'T19'!G32</f>
        <v>219.91891891891891</v>
      </c>
    </row>
    <row r="25" spans="1:16">
      <c r="D25" s="19">
        <f>D7/1000</f>
        <v>114.78700000000001</v>
      </c>
      <c r="E25" s="328">
        <f>D7/D$8</f>
        <v>0.11948366385896833</v>
      </c>
      <c r="I25" s="403" t="s">
        <v>417</v>
      </c>
      <c r="J25" s="454">
        <f>'T08'!H257/'T20'!H127</f>
        <v>7364.2239747634067</v>
      </c>
      <c r="K25" s="454">
        <f>'T08'!B257/'T20'!B127</f>
        <v>2208.6343283582091</v>
      </c>
      <c r="L25" s="454">
        <f>'T08'!C257/'T20'!C127</f>
        <v>2776.0588235294117</v>
      </c>
      <c r="M25" s="454">
        <f>'T08'!D257/'T20'!D127</f>
        <v>25632.691176470587</v>
      </c>
      <c r="N25" s="454">
        <f>'T08'!E257/'T20'!E127</f>
        <v>2090.121212121212</v>
      </c>
      <c r="O25" s="454">
        <f>'T08'!F257/'T20'!F127</f>
        <v>1993.421052631579</v>
      </c>
      <c r="P25" s="454">
        <f>'T08'!G257/'T20'!G127</f>
        <v>5574.0769230769229</v>
      </c>
    </row>
    <row r="26" spans="1:16" ht="12" customHeight="1">
      <c r="J26" s="2">
        <v>2015</v>
      </c>
      <c r="K26" s="2">
        <v>2020</v>
      </c>
    </row>
    <row r="27" spans="1:16" hidden="1"/>
    <row r="28" spans="1:16">
      <c r="I28" s="403" t="s">
        <v>38</v>
      </c>
      <c r="J28" s="514">
        <f>الملخص1!D8/'الملخص 2'!K8</f>
        <v>323.75073538815707</v>
      </c>
      <c r="K28" s="20">
        <f>الملخص1!E8/'الملخص 2'!L8</f>
        <v>281.90524757741855</v>
      </c>
    </row>
    <row r="31" spans="1:16">
      <c r="I31" s="2" t="s">
        <v>51</v>
      </c>
      <c r="J31" s="430">
        <v>119.36671289875173</v>
      </c>
    </row>
    <row r="32" spans="1:16">
      <c r="C32" s="19"/>
      <c r="I32" s="429" t="s">
        <v>36</v>
      </c>
      <c r="J32" s="20">
        <v>1495.1908396946565</v>
      </c>
    </row>
    <row r="33" spans="3:10">
      <c r="C33" s="19"/>
      <c r="I33" s="429" t="s">
        <v>418</v>
      </c>
      <c r="J33" s="20">
        <v>150.24710424710426</v>
      </c>
    </row>
    <row r="34" spans="3:10">
      <c r="C34" s="19"/>
      <c r="I34" s="429" t="s">
        <v>37</v>
      </c>
      <c r="J34" s="20">
        <v>83.772765957446808</v>
      </c>
    </row>
    <row r="35" spans="3:10">
      <c r="C35" s="19"/>
      <c r="I35" s="429" t="s">
        <v>419</v>
      </c>
      <c r="J35" s="20">
        <v>113.80947255113024</v>
      </c>
    </row>
    <row r="36" spans="3:10">
      <c r="I36" s="429" t="s">
        <v>420</v>
      </c>
      <c r="J36" s="20">
        <v>162.39682539682539</v>
      </c>
    </row>
    <row r="37" spans="3:10">
      <c r="I37" s="429" t="s">
        <v>421</v>
      </c>
      <c r="J37" s="20">
        <v>85.88356164383562</v>
      </c>
    </row>
    <row r="57" s="3" customFormat="1" ht="30" customHeight="1"/>
    <row r="58" s="6" customFormat="1" ht="30" customHeight="1"/>
    <row r="76" s="193" customFormat="1" ht="30" customHeight="1"/>
    <row r="77" s="194" customFormat="1" ht="30" customHeight="1"/>
  </sheetData>
  <printOptions horizontalCentered="1" verticalCentered="1"/>
  <pageMargins left="0.196850393700787" right="0.44685039399999998" top="0.196850393700787" bottom="0.196850393700787" header="0.511811023622047" footer="0.511811023622047"/>
  <pageSetup paperSize="9" scale="58" orientation="portrait" r:id="rId1"/>
  <colBreaks count="1" manualBreakCount="1">
    <brk id="8" max="2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43</vt:i4>
      </vt:variant>
    </vt:vector>
  </HeadingPairs>
  <TitlesOfParts>
    <vt:vector size="80" baseType="lpstr">
      <vt:lpstr>الغلاف</vt:lpstr>
      <vt:lpstr>المحتويات</vt:lpstr>
      <vt:lpstr>الرموز في الجداول</vt:lpstr>
      <vt:lpstr>المفاهيم والمصطلحات</vt:lpstr>
      <vt:lpstr>الجداول</vt:lpstr>
      <vt:lpstr>الأشكال البيانية</vt:lpstr>
      <vt:lpstr>المقدمة</vt:lpstr>
      <vt:lpstr>الملخص1</vt:lpstr>
      <vt:lpstr>الملخص 2</vt:lpstr>
      <vt:lpstr>فاصل الطلاب</vt:lpstr>
      <vt:lpstr>T01</vt:lpstr>
      <vt:lpstr>T02</vt:lpstr>
      <vt:lpstr>T03</vt:lpstr>
      <vt:lpstr>T04</vt:lpstr>
      <vt:lpstr>T05</vt:lpstr>
      <vt:lpstr>T06</vt:lpstr>
      <vt:lpstr>T07</vt:lpstr>
      <vt:lpstr>T08</vt:lpstr>
      <vt:lpstr>المدرسون</vt:lpstr>
      <vt:lpstr>T09</vt:lpstr>
      <vt:lpstr>T10</vt:lpstr>
      <vt:lpstr>T11</vt:lpstr>
      <vt:lpstr>T12</vt:lpstr>
      <vt:lpstr>T13</vt:lpstr>
      <vt:lpstr>T14</vt:lpstr>
      <vt:lpstr>T15</vt:lpstr>
      <vt:lpstr>T16</vt:lpstr>
      <vt:lpstr>المؤسسات</vt:lpstr>
      <vt:lpstr>T17</vt:lpstr>
      <vt:lpstr>T18</vt:lpstr>
      <vt:lpstr>T19</vt:lpstr>
      <vt:lpstr>T20</vt:lpstr>
      <vt:lpstr>الخريجون</vt:lpstr>
      <vt:lpstr>T08 a</vt:lpstr>
      <vt:lpstr>T08 b</vt:lpstr>
      <vt:lpstr>المؤشرات</vt:lpstr>
      <vt:lpstr>T21</vt:lpstr>
      <vt:lpstr>'T01'!Print_Area</vt:lpstr>
      <vt:lpstr>'T02'!Print_Area</vt:lpstr>
      <vt:lpstr>'T03'!Print_Area</vt:lpstr>
      <vt:lpstr>'T04'!Print_Area</vt:lpstr>
      <vt:lpstr>'T05'!Print_Area</vt:lpstr>
      <vt:lpstr>'T06'!Print_Area</vt:lpstr>
      <vt:lpstr>'T07'!Print_Area</vt:lpstr>
      <vt:lpstr>'T08'!Print_Area</vt:lpstr>
      <vt:lpstr>'T08 a'!Print_Area</vt:lpstr>
      <vt:lpstr>'T08 b'!Print_Area</vt:lpstr>
      <vt:lpstr>'T09'!Print_Area</vt:lpstr>
      <vt:lpstr>'T10'!Print_Area</vt:lpstr>
      <vt:lpstr>'T11'!Print_Area</vt:lpstr>
      <vt:lpstr>'T12'!Print_Area</vt:lpstr>
      <vt:lpstr>'T13'!Print_Area</vt:lpstr>
      <vt:lpstr>'T14'!Print_Area</vt:lpstr>
      <vt:lpstr>'T15'!Print_Area</vt:lpstr>
      <vt:lpstr>'T16'!Print_Area</vt:lpstr>
      <vt:lpstr>'T17'!Print_Area</vt:lpstr>
      <vt:lpstr>'T18'!Print_Area</vt:lpstr>
      <vt:lpstr>'T19'!Print_Area</vt:lpstr>
      <vt:lpstr>'T20'!Print_Area</vt:lpstr>
      <vt:lpstr>'T21'!Print_Area</vt:lpstr>
      <vt:lpstr>'الأشكال البيانية'!Print_Area</vt:lpstr>
      <vt:lpstr>الجداول!Print_Area</vt:lpstr>
      <vt:lpstr>الخريجون!Print_Area</vt:lpstr>
      <vt:lpstr>المحتويات!Print_Area</vt:lpstr>
      <vt:lpstr>المدرسون!Print_Area</vt:lpstr>
      <vt:lpstr>المقدمة!Print_Area</vt:lpstr>
      <vt:lpstr>'الملخص 2'!Print_Area</vt:lpstr>
      <vt:lpstr>الملخص1!Print_Area</vt:lpstr>
      <vt:lpstr>المؤسسات!Print_Area</vt:lpstr>
      <vt:lpstr>المؤشرات!Print_Area</vt:lpstr>
      <vt:lpstr>'فاصل الطلاب'!Print_Area</vt:lpstr>
      <vt:lpstr>'T08'!Print_Titles</vt:lpstr>
      <vt:lpstr>'T08 a'!Print_Titles</vt:lpstr>
      <vt:lpstr>'T08 b'!Print_Titles</vt:lpstr>
      <vt:lpstr>'T16'!Print_Titles</vt:lpstr>
      <vt:lpstr>'T17'!Print_Titles</vt:lpstr>
      <vt:lpstr>'T18'!Print_Titles</vt:lpstr>
      <vt:lpstr>'T20'!Print_Titles</vt:lpstr>
      <vt:lpstr>'T21'!Print_Titles</vt:lpstr>
      <vt:lpstr>'الأشكال البيانية'!Print_Titles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2021-11-04T07:14:52Z</dcterms:modified>
</cp:coreProperties>
</file>