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alghanami\Desktop\"/>
    </mc:Choice>
  </mc:AlternateContent>
  <bookViews>
    <workbookView xWindow="0" yWindow="0" windowWidth="17685" windowHeight="9600" tabRatio="822" activeTab="22"/>
  </bookViews>
  <sheets>
    <sheet name="Cover" sheetId="31" r:id="rId1"/>
    <sheet name="List of Tables" sheetId="32" r:id="rId2"/>
    <sheet name="T01" sheetId="1" r:id="rId3"/>
    <sheet name="T02" sheetId="3" r:id="rId4"/>
    <sheet name="T03" sheetId="2" r:id="rId5"/>
    <sheet name="T04" sheetId="4" r:id="rId6"/>
    <sheet name="T05" sheetId="5" r:id="rId7"/>
    <sheet name="T06" sheetId="6" r:id="rId8"/>
    <sheet name="T07" sheetId="7" r:id="rId9"/>
    <sheet name="T08" sheetId="8" r:id="rId10"/>
    <sheet name="T09" sheetId="9" r:id="rId11"/>
    <sheet name="T10" sheetId="20" r:id="rId12"/>
    <sheet name="T11" sheetId="11" r:id="rId13"/>
    <sheet name="T12" sheetId="12" r:id="rId14"/>
    <sheet name="PCWWCS" sheetId="23" state="hidden" r:id="rId15"/>
    <sheet name="PCWWT" sheetId="22" state="hidden" r:id="rId16"/>
    <sheet name="PS-NO" sheetId="30" state="hidden" r:id="rId17"/>
    <sheet name="DS-No" sheetId="28" state="hidden" r:id="rId18"/>
    <sheet name="T13" sheetId="25" r:id="rId19"/>
    <sheet name="T14" sheetId="21" r:id="rId20"/>
    <sheet name="WWTP-NO" sheetId="29" state="hidden" r:id="rId21"/>
    <sheet name="Dams-NO" sheetId="27" state="hidden" r:id="rId22"/>
    <sheet name="T15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1" l="1"/>
  <c r="B17" i="21"/>
  <c r="B16" i="21"/>
  <c r="B15" i="21"/>
  <c r="B14" i="21"/>
  <c r="B13" i="21"/>
  <c r="B12" i="21"/>
  <c r="B11" i="21"/>
  <c r="B10" i="21"/>
  <c r="B18" i="26" l="1"/>
  <c r="B17" i="26"/>
  <c r="B16" i="26"/>
  <c r="B15" i="26"/>
  <c r="B14" i="26"/>
  <c r="B13" i="26"/>
  <c r="B12" i="26"/>
  <c r="B11" i="26"/>
  <c r="B10" i="26"/>
  <c r="B18" i="25" l="1"/>
  <c r="D16" i="25"/>
  <c r="D15" i="25"/>
  <c r="D14" i="25"/>
  <c r="D13" i="25"/>
  <c r="D12" i="25"/>
  <c r="D11" i="25"/>
  <c r="D10" i="25"/>
  <c r="D9" i="25"/>
  <c r="D8" i="25"/>
  <c r="B12" i="12" l="1"/>
  <c r="B11" i="12"/>
  <c r="B18" i="12"/>
  <c r="B17" i="12"/>
  <c r="B16" i="12"/>
  <c r="B15" i="12"/>
  <c r="B14" i="12"/>
  <c r="B13" i="12"/>
  <c r="B18" i="11"/>
  <c r="B15" i="11"/>
  <c r="B14" i="11"/>
  <c r="B13" i="11"/>
  <c r="B12" i="11"/>
  <c r="B11" i="11"/>
  <c r="H17" i="11" l="1"/>
  <c r="B17" i="11" s="1"/>
  <c r="H16" i="11"/>
  <c r="B16" i="11" s="1"/>
  <c r="B18" i="20"/>
  <c r="B17" i="20"/>
  <c r="B16" i="20"/>
  <c r="B15" i="20"/>
  <c r="B14" i="20"/>
  <c r="B13" i="20"/>
  <c r="B12" i="20"/>
  <c r="B11" i="20"/>
  <c r="E8" i="20"/>
  <c r="E7" i="20"/>
  <c r="B18" i="9" l="1"/>
  <c r="B17" i="9"/>
  <c r="B16" i="9"/>
  <c r="B15" i="9"/>
  <c r="B14" i="9"/>
  <c r="B13" i="9"/>
  <c r="B12" i="9"/>
  <c r="B11" i="9"/>
  <c r="B10" i="9"/>
  <c r="B9" i="9"/>
  <c r="B8" i="9"/>
  <c r="B7" i="9"/>
  <c r="B18" i="6" l="1"/>
  <c r="B17" i="6"/>
  <c r="B16" i="6"/>
  <c r="B15" i="6"/>
  <c r="B14" i="6"/>
  <c r="B18" i="5"/>
  <c r="B17" i="5"/>
  <c r="B16" i="5"/>
  <c r="B15" i="5"/>
  <c r="B14" i="5"/>
  <c r="B13" i="5"/>
  <c r="B12" i="5"/>
  <c r="B18" i="4"/>
  <c r="B17" i="4"/>
  <c r="B16" i="4"/>
  <c r="B15" i="4"/>
  <c r="B14" i="4"/>
  <c r="B13" i="3"/>
  <c r="B12" i="3"/>
  <c r="B11" i="3"/>
  <c r="B10" i="3"/>
  <c r="B9" i="3"/>
  <c r="B8" i="3"/>
  <c r="B7" i="3"/>
  <c r="B18" i="1"/>
  <c r="B17" i="1"/>
  <c r="B16" i="1"/>
  <c r="B15" i="1"/>
  <c r="B14" i="1"/>
  <c r="B13" i="1"/>
  <c r="B12" i="1"/>
  <c r="B11" i="1"/>
  <c r="B10" i="1"/>
  <c r="B9" i="1"/>
  <c r="B8" i="1"/>
  <c r="B7" i="1"/>
  <c r="F18" i="1"/>
  <c r="B17" i="25" l="1"/>
  <c r="B16" i="25"/>
  <c r="B15" i="25"/>
  <c r="B14" i="25"/>
  <c r="B13" i="25"/>
  <c r="B12" i="25"/>
  <c r="B11" i="25"/>
  <c r="B10" i="25"/>
  <c r="B9" i="25"/>
  <c r="B8" i="25"/>
  <c r="B7" i="25"/>
  <c r="A2" i="32" l="1"/>
  <c r="A16" i="32" l="1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P41" i="30" l="1"/>
  <c r="O41" i="30"/>
  <c r="N41" i="30"/>
  <c r="P40" i="30"/>
  <c r="O40" i="30"/>
  <c r="N40" i="30"/>
  <c r="P39" i="30"/>
  <c r="O39" i="30"/>
  <c r="N39" i="30"/>
  <c r="P38" i="30"/>
  <c r="O38" i="30"/>
  <c r="N38" i="30"/>
  <c r="AK37" i="30"/>
  <c r="AJ37" i="30"/>
  <c r="AI37" i="30"/>
  <c r="P37" i="30"/>
  <c r="O37" i="30"/>
  <c r="N37" i="30"/>
  <c r="AK36" i="30"/>
  <c r="AJ36" i="30"/>
  <c r="AI36" i="30"/>
  <c r="P36" i="30"/>
  <c r="O36" i="30"/>
  <c r="N36" i="30"/>
  <c r="AK35" i="30"/>
  <c r="AJ35" i="30"/>
  <c r="AI35" i="30"/>
  <c r="P35" i="30"/>
  <c r="O35" i="30"/>
  <c r="N35" i="30"/>
  <c r="AK34" i="30"/>
  <c r="AJ34" i="30"/>
  <c r="AI34" i="30"/>
  <c r="P34" i="30"/>
  <c r="O34" i="30"/>
  <c r="N34" i="30"/>
  <c r="AK33" i="30"/>
  <c r="AJ33" i="30"/>
  <c r="AI33" i="30"/>
  <c r="P33" i="30"/>
  <c r="O33" i="30"/>
  <c r="N33" i="30"/>
  <c r="AK32" i="30"/>
  <c r="AJ32" i="30"/>
  <c r="AI32" i="30"/>
  <c r="P32" i="30"/>
  <c r="O32" i="30"/>
  <c r="N32" i="30"/>
  <c r="AK31" i="30"/>
  <c r="AJ31" i="30"/>
  <c r="AI31" i="30"/>
  <c r="P31" i="30"/>
  <c r="O31" i="30"/>
  <c r="N31" i="30"/>
  <c r="AK30" i="30"/>
  <c r="AJ30" i="30"/>
  <c r="AI30" i="30"/>
  <c r="P30" i="30"/>
  <c r="O30" i="30"/>
  <c r="N30" i="30"/>
  <c r="V26" i="30"/>
  <c r="V25" i="30"/>
  <c r="V24" i="30"/>
  <c r="V23" i="30"/>
  <c r="AI22" i="30"/>
  <c r="V22" i="30"/>
  <c r="V21" i="30"/>
  <c r="V20" i="30"/>
  <c r="V19" i="30"/>
  <c r="V18" i="30"/>
  <c r="K18" i="30"/>
  <c r="V17" i="30"/>
  <c r="K17" i="30"/>
  <c r="V16" i="30"/>
  <c r="K16" i="30"/>
  <c r="V15" i="30"/>
  <c r="K15" i="30"/>
  <c r="V14" i="30"/>
  <c r="K14" i="30"/>
  <c r="B14" i="30"/>
  <c r="K13" i="30"/>
  <c r="B13" i="30"/>
  <c r="K12" i="30"/>
  <c r="B12" i="30"/>
  <c r="AD11" i="30"/>
  <c r="T11" i="30"/>
  <c r="S11" i="30"/>
  <c r="R11" i="30"/>
  <c r="Q11" i="30"/>
  <c r="P11" i="30"/>
  <c r="O11" i="30"/>
  <c r="N11" i="30"/>
  <c r="K11" i="30"/>
  <c r="B11" i="30"/>
  <c r="AC10" i="30"/>
  <c r="AB10" i="30"/>
  <c r="AA10" i="30"/>
  <c r="Z10" i="30"/>
  <c r="Y10" i="30"/>
  <c r="X10" i="30"/>
  <c r="W10" i="30"/>
  <c r="V10" i="30"/>
  <c r="U10" i="30"/>
  <c r="K10" i="30"/>
  <c r="B10" i="30"/>
  <c r="AA9" i="30"/>
  <c r="Z9" i="30"/>
  <c r="Y9" i="30"/>
  <c r="X9" i="30"/>
  <c r="W9" i="30"/>
  <c r="V9" i="30"/>
  <c r="U9" i="30"/>
  <c r="B9" i="30"/>
  <c r="AC8" i="30"/>
  <c r="AB8" i="30"/>
  <c r="AA8" i="30"/>
  <c r="Z8" i="30"/>
  <c r="Y8" i="30"/>
  <c r="X8" i="30"/>
  <c r="W8" i="30"/>
  <c r="V8" i="30"/>
  <c r="U8" i="30"/>
  <c r="B8" i="30"/>
  <c r="B7" i="30"/>
  <c r="AC6" i="30"/>
  <c r="AB6" i="30"/>
  <c r="AA6" i="30"/>
  <c r="Z6" i="30"/>
  <c r="Y6" i="30"/>
  <c r="X6" i="30"/>
  <c r="W6" i="30"/>
  <c r="V6" i="30"/>
  <c r="U6" i="30"/>
  <c r="B6" i="30"/>
  <c r="AC5" i="30"/>
  <c r="AB5" i="30"/>
  <c r="AA5" i="30"/>
  <c r="Z5" i="30"/>
  <c r="Y5" i="30"/>
  <c r="X5" i="30"/>
  <c r="W5" i="30"/>
  <c r="V5" i="30"/>
  <c r="U5" i="30"/>
  <c r="U10" i="29"/>
  <c r="V10" i="29"/>
  <c r="W10" i="29"/>
  <c r="X10" i="29"/>
  <c r="Y10" i="29"/>
  <c r="Z10" i="29"/>
  <c r="AA10" i="29"/>
  <c r="AB10" i="29"/>
  <c r="AC10" i="29"/>
  <c r="U9" i="29"/>
  <c r="V9" i="29"/>
  <c r="W9" i="29"/>
  <c r="X9" i="29"/>
  <c r="Y9" i="29"/>
  <c r="Z9" i="29"/>
  <c r="AA9" i="29"/>
  <c r="AB9" i="29"/>
  <c r="AC9" i="29"/>
  <c r="U8" i="29"/>
  <c r="V8" i="29"/>
  <c r="W8" i="29"/>
  <c r="X8" i="29"/>
  <c r="Y8" i="29"/>
  <c r="Z8" i="29"/>
  <c r="AA8" i="29"/>
  <c r="AB8" i="29"/>
  <c r="AC8" i="29"/>
  <c r="U7" i="29"/>
  <c r="V7" i="29"/>
  <c r="W7" i="29"/>
  <c r="X7" i="29"/>
  <c r="X5" i="29"/>
  <c r="X6" i="29"/>
  <c r="Y7" i="29"/>
  <c r="Z7" i="29"/>
  <c r="AA7" i="29"/>
  <c r="AA5" i="29"/>
  <c r="AA6" i="29"/>
  <c r="AB7" i="29"/>
  <c r="AC7" i="29"/>
  <c r="U6" i="29"/>
  <c r="V6" i="29"/>
  <c r="V5" i="29"/>
  <c r="W6" i="29"/>
  <c r="Y6" i="29"/>
  <c r="Z6" i="29"/>
  <c r="AB6" i="29"/>
  <c r="AC6" i="29"/>
  <c r="U5" i="29"/>
  <c r="W5" i="29"/>
  <c r="Y5" i="29"/>
  <c r="Z5" i="29"/>
  <c r="AB5" i="29"/>
  <c r="AC5" i="29"/>
  <c r="AI22" i="29"/>
  <c r="AD10" i="29"/>
  <c r="T10" i="29"/>
  <c r="S10" i="29"/>
  <c r="R10" i="29"/>
  <c r="Q10" i="29"/>
  <c r="P10" i="29"/>
  <c r="O10" i="29"/>
  <c r="N10" i="29"/>
  <c r="AD9" i="29"/>
  <c r="T9" i="29"/>
  <c r="S9" i="29"/>
  <c r="R9" i="29"/>
  <c r="Q9" i="29"/>
  <c r="P9" i="29"/>
  <c r="O9" i="29"/>
  <c r="N9" i="29"/>
  <c r="AD8" i="29"/>
  <c r="T8" i="29"/>
  <c r="S8" i="29"/>
  <c r="R8" i="29"/>
  <c r="Q8" i="29"/>
  <c r="P8" i="29"/>
  <c r="O8" i="29"/>
  <c r="N8" i="29"/>
  <c r="AD7" i="29"/>
  <c r="T7" i="29"/>
  <c r="S7" i="29"/>
  <c r="R7" i="29"/>
  <c r="Q7" i="29"/>
  <c r="P7" i="29"/>
  <c r="O7" i="29"/>
  <c r="N7" i="29"/>
  <c r="AD6" i="29"/>
  <c r="T6" i="29"/>
  <c r="T11" i="29" s="1"/>
  <c r="S6" i="29"/>
  <c r="S11" i="29" s="1"/>
  <c r="R6" i="29"/>
  <c r="R11" i="29" s="1"/>
  <c r="Q6" i="29"/>
  <c r="Q11" i="29" s="1"/>
  <c r="P6" i="29"/>
  <c r="P11" i="29" s="1"/>
  <c r="O6" i="29"/>
  <c r="O11" i="29" s="1"/>
  <c r="N6" i="29"/>
  <c r="N11" i="29" s="1"/>
  <c r="AD5" i="29"/>
  <c r="AD11" i="29"/>
  <c r="U10" i="28"/>
  <c r="V10" i="28"/>
  <c r="W10" i="28"/>
  <c r="X10" i="28"/>
  <c r="Y10" i="28"/>
  <c r="Z10" i="28"/>
  <c r="AA10" i="28"/>
  <c r="AB10" i="28"/>
  <c r="AC10" i="28"/>
  <c r="U9" i="28"/>
  <c r="V9" i="28"/>
  <c r="W9" i="28"/>
  <c r="X9" i="28"/>
  <c r="Y9" i="28"/>
  <c r="Z9" i="28"/>
  <c r="AA9" i="28"/>
  <c r="U8" i="28"/>
  <c r="V8" i="28"/>
  <c r="W8" i="28"/>
  <c r="X8" i="28"/>
  <c r="Y8" i="28"/>
  <c r="Z8" i="28"/>
  <c r="AA8" i="28"/>
  <c r="AB8" i="28"/>
  <c r="AC8" i="28"/>
  <c r="U6" i="28"/>
  <c r="V6" i="28"/>
  <c r="W6" i="28"/>
  <c r="X6" i="28"/>
  <c r="X5" i="28"/>
  <c r="Y6" i="28"/>
  <c r="Z6" i="28"/>
  <c r="AA6" i="28"/>
  <c r="AB6" i="28"/>
  <c r="AB5" i="28"/>
  <c r="AC6" i="28"/>
  <c r="U5" i="28"/>
  <c r="V5" i="28"/>
  <c r="W5" i="28"/>
  <c r="Y5" i="28"/>
  <c r="Z5" i="28"/>
  <c r="AA5" i="28"/>
  <c r="AC5" i="28"/>
  <c r="P41" i="28"/>
  <c r="O41" i="28"/>
  <c r="N41" i="28"/>
  <c r="P40" i="28"/>
  <c r="O40" i="28"/>
  <c r="N40" i="28"/>
  <c r="P39" i="28"/>
  <c r="O39" i="28"/>
  <c r="N39" i="28"/>
  <c r="P38" i="28"/>
  <c r="O38" i="28"/>
  <c r="N38" i="28"/>
  <c r="AK37" i="28"/>
  <c r="AJ37" i="28"/>
  <c r="AI37" i="28"/>
  <c r="P37" i="28"/>
  <c r="O37" i="28"/>
  <c r="N37" i="28"/>
  <c r="AK36" i="28"/>
  <c r="AJ36" i="28"/>
  <c r="AI36" i="28"/>
  <c r="P36" i="28"/>
  <c r="O36" i="28"/>
  <c r="N36" i="28"/>
  <c r="AK35" i="28"/>
  <c r="AJ35" i="28"/>
  <c r="AI35" i="28"/>
  <c r="P35" i="28"/>
  <c r="O35" i="28"/>
  <c r="N35" i="28"/>
  <c r="AK34" i="28"/>
  <c r="AJ34" i="28"/>
  <c r="AI34" i="28"/>
  <c r="P34" i="28"/>
  <c r="O34" i="28"/>
  <c r="N34" i="28"/>
  <c r="AK33" i="28"/>
  <c r="AJ33" i="28"/>
  <c r="AI33" i="28"/>
  <c r="P33" i="28"/>
  <c r="O33" i="28"/>
  <c r="N33" i="28"/>
  <c r="AK32" i="28"/>
  <c r="AJ32" i="28"/>
  <c r="AI32" i="28"/>
  <c r="P32" i="28"/>
  <c r="O32" i="28"/>
  <c r="N32" i="28"/>
  <c r="AK31" i="28"/>
  <c r="AJ31" i="28"/>
  <c r="AI31" i="28"/>
  <c r="P31" i="28"/>
  <c r="O31" i="28"/>
  <c r="N31" i="28"/>
  <c r="AK30" i="28"/>
  <c r="AJ30" i="28"/>
  <c r="AI30" i="28"/>
  <c r="P30" i="28"/>
  <c r="O30" i="28"/>
  <c r="N30" i="28"/>
  <c r="AI22" i="28"/>
  <c r="K18" i="28"/>
  <c r="V17" i="28"/>
  <c r="K17" i="28"/>
  <c r="V16" i="28"/>
  <c r="K16" i="28"/>
  <c r="V15" i="28"/>
  <c r="K15" i="28"/>
  <c r="V14" i="28"/>
  <c r="K14" i="28"/>
  <c r="B14" i="28"/>
  <c r="K13" i="28"/>
  <c r="B13" i="28"/>
  <c r="K12" i="28"/>
  <c r="B12" i="28"/>
  <c r="AD11" i="28"/>
  <c r="T11" i="28"/>
  <c r="S11" i="28"/>
  <c r="R11" i="28"/>
  <c r="Q11" i="28"/>
  <c r="P11" i="28"/>
  <c r="O11" i="28"/>
  <c r="N11" i="28"/>
  <c r="K11" i="28"/>
  <c r="B11" i="28"/>
  <c r="K10" i="28"/>
  <c r="B10" i="28"/>
  <c r="B9" i="28"/>
  <c r="B8" i="28"/>
  <c r="B7" i="28"/>
  <c r="B6" i="28"/>
  <c r="B18" i="27"/>
  <c r="B16" i="27"/>
  <c r="B13" i="27"/>
  <c r="B10" i="27"/>
  <c r="U8" i="27"/>
  <c r="V8" i="27"/>
  <c r="W8" i="27"/>
  <c r="X8" i="27"/>
  <c r="Y8" i="27"/>
  <c r="Z8" i="27"/>
  <c r="AA8" i="27"/>
  <c r="AB8" i="27"/>
  <c r="AC8" i="27"/>
  <c r="U7" i="27"/>
  <c r="V7" i="27"/>
  <c r="W7" i="27"/>
  <c r="X7" i="27"/>
  <c r="Y7" i="27"/>
  <c r="Z7" i="27"/>
  <c r="AA7" i="27"/>
  <c r="AB7" i="27"/>
  <c r="AC7" i="27"/>
  <c r="AI22" i="27"/>
  <c r="AD10" i="27"/>
  <c r="AD9" i="27"/>
  <c r="AD8" i="27"/>
  <c r="AD7" i="27"/>
  <c r="AD6" i="27"/>
  <c r="T11" i="27"/>
  <c r="S11" i="27"/>
  <c r="R11" i="27"/>
  <c r="Q11" i="27"/>
  <c r="AD5" i="27"/>
  <c r="AD11" i="27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AD7" i="22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A6" i="22"/>
  <c r="AB6" i="22"/>
  <c r="AC6" i="22"/>
  <c r="AD6" i="22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AB6" i="23"/>
  <c r="AC6" i="23"/>
  <c r="AD6" i="23"/>
  <c r="X5" i="23"/>
  <c r="N5" i="23"/>
  <c r="O5" i="23"/>
  <c r="P5" i="23"/>
  <c r="Q5" i="23"/>
  <c r="R5" i="23"/>
  <c r="R11" i="23" s="1"/>
  <c r="S5" i="23"/>
  <c r="T5" i="23"/>
  <c r="U5" i="23"/>
  <c r="V5" i="23"/>
  <c r="W5" i="23"/>
  <c r="Y5" i="23"/>
  <c r="Z5" i="23"/>
  <c r="AA5" i="23"/>
  <c r="AA11" i="23" s="1"/>
  <c r="AB5" i="23"/>
  <c r="AC5" i="23"/>
  <c r="AD5" i="23"/>
  <c r="AI21" i="22"/>
  <c r="AI21" i="23"/>
  <c r="AD11" i="23"/>
  <c r="AC11" i="23"/>
  <c r="AB11" i="23"/>
  <c r="Z11" i="23"/>
  <c r="Y11" i="23"/>
  <c r="X11" i="23"/>
  <c r="W11" i="23"/>
  <c r="V11" i="23"/>
  <c r="U11" i="23"/>
  <c r="T11" i="23"/>
  <c r="S11" i="23"/>
  <c r="Q11" i="23"/>
  <c r="P11" i="23"/>
  <c r="O11" i="23"/>
  <c r="N11" i="23"/>
  <c r="AA11" i="30" l="1"/>
  <c r="AC11" i="27"/>
  <c r="AC11" i="30"/>
  <c r="V11" i="27"/>
  <c r="X11" i="27"/>
  <c r="W11" i="27"/>
  <c r="AA11" i="27"/>
  <c r="V11" i="30"/>
  <c r="W11" i="28"/>
  <c r="V11" i="28"/>
  <c r="AC11" i="29"/>
  <c r="AA11" i="29"/>
  <c r="X11" i="30"/>
  <c r="U11" i="29"/>
  <c r="AC11" i="28"/>
  <c r="Z11" i="28"/>
  <c r="U11" i="30"/>
  <c r="AB11" i="27"/>
  <c r="U11" i="27"/>
  <c r="Y11" i="27"/>
  <c r="Z11" i="27"/>
  <c r="Z11" i="29"/>
  <c r="Y11" i="30"/>
  <c r="AA11" i="28"/>
  <c r="V11" i="29"/>
  <c r="U11" i="28"/>
  <c r="AB11" i="30"/>
  <c r="Z11" i="30"/>
  <c r="W11" i="30"/>
  <c r="X11" i="28"/>
  <c r="Y11" i="28"/>
  <c r="X11" i="29"/>
  <c r="AB11" i="29"/>
  <c r="AB11" i="28"/>
  <c r="Y11" i="29"/>
  <c r="W11" i="29"/>
</calcChain>
</file>

<file path=xl/comments1.xml><?xml version="1.0" encoding="utf-8"?>
<comments xmlns="http://schemas.openxmlformats.org/spreadsheetml/2006/main">
  <authors>
    <author>Ibtihag Al Siyabi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data of 2012</t>
        </r>
      </text>
    </comment>
  </commentList>
</comments>
</file>

<file path=xl/comments2.xml><?xml version="1.0" encoding="utf-8"?>
<comments xmlns="http://schemas.openxmlformats.org/spreadsheetml/2006/main">
  <authors>
    <author>الكاتب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estimate</t>
        </r>
      </text>
    </comment>
  </commentList>
</comments>
</file>

<file path=xl/comments3.xml><?xml version="1.0" encoding="utf-8"?>
<comments xmlns="http://schemas.openxmlformats.org/spreadsheetml/2006/main">
  <authors>
    <author>الكاتب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** المجموع الكلي للاسر والتقطاع التجاري</t>
        </r>
      </text>
    </comment>
  </commentList>
</comments>
</file>

<file path=xl/comments4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5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6.xml><?xml version="1.0" encoding="utf-8"?>
<comments xmlns="http://schemas.openxmlformats.org/spreadsheetml/2006/main">
  <authors>
    <author>Ibtihag Al Siyabi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في عام 2014 اغلقت محطة الجهراء لتحلية </t>
        </r>
      </text>
    </comment>
  </commentList>
</comments>
</file>

<file path=xl/sharedStrings.xml><?xml version="1.0" encoding="utf-8"?>
<sst xmlns="http://schemas.openxmlformats.org/spreadsheetml/2006/main" count="953" uniqueCount="279">
  <si>
    <t xml:space="preserve">السنة </t>
  </si>
  <si>
    <t xml:space="preserve">الدولة </t>
  </si>
  <si>
    <t xml:space="preserve">المصدر </t>
  </si>
  <si>
    <t xml:space="preserve">طريقة الحساب </t>
  </si>
  <si>
    <t>الملاحظة1</t>
  </si>
  <si>
    <t>الملاحظة2</t>
  </si>
  <si>
    <t xml:space="preserve">البيانات مراجعة من قبل الدولة </t>
  </si>
  <si>
    <t xml:space="preserve">البيانات المراجعة من قبل المركز </t>
  </si>
  <si>
    <t xml:space="preserve">الامارات </t>
  </si>
  <si>
    <t>البحرين</t>
  </si>
  <si>
    <t>السعودية</t>
  </si>
  <si>
    <t>عمان</t>
  </si>
  <si>
    <t>قطر</t>
  </si>
  <si>
    <t xml:space="preserve">الكويت </t>
  </si>
  <si>
    <t xml:space="preserve">مليون متر مكعب في السنة   </t>
  </si>
  <si>
    <t>Unit: 1000 cubic meter per day</t>
  </si>
  <si>
    <t>الوحدة:1000 متر مكعب في اليوم</t>
  </si>
  <si>
    <t>K.S.A</t>
  </si>
  <si>
    <t>السكان الموصولون بشبكة لجمع المياه العادمة</t>
  </si>
  <si>
    <t>Bahrain</t>
  </si>
  <si>
    <t>Oman</t>
  </si>
  <si>
    <t>Qatar</t>
  </si>
  <si>
    <t>Year</t>
  </si>
  <si>
    <t>U.A.E</t>
  </si>
  <si>
    <t xml:space="preserve">Kuwait </t>
  </si>
  <si>
    <t xml:space="preserve">GCC </t>
  </si>
  <si>
    <t>الموافقة على النشر</t>
  </si>
  <si>
    <t xml:space="preserve">ملاحظات </t>
  </si>
  <si>
    <t xml:space="preserve">اجمالي كمية الهطول </t>
  </si>
  <si>
    <t>Foot Note</t>
  </si>
  <si>
    <t>Population connected to wastewater collecting system</t>
  </si>
  <si>
    <t>%</t>
  </si>
  <si>
    <t xml:space="preserve">Unit: Percentage </t>
  </si>
  <si>
    <t xml:space="preserve">الوحدة: نسبة </t>
  </si>
  <si>
    <t>السكان الموصولون بشبكة لمعالجة المياه العادمة</t>
  </si>
  <si>
    <t>Population connected to wastewater treatment</t>
  </si>
  <si>
    <t>WWTP stations - Design Capacity</t>
  </si>
  <si>
    <t>Dams - Design Capacity</t>
  </si>
  <si>
    <t>محطات معالجة المياه العادمة - سعة التصميم</t>
  </si>
  <si>
    <t>السدود - سعة التصميم</t>
  </si>
  <si>
    <t xml:space="preserve">1000متر مكعب /اليوم </t>
  </si>
  <si>
    <t xml:space="preserve"> الإمارات</t>
  </si>
  <si>
    <t xml:space="preserve"> البحرين</t>
  </si>
  <si>
    <t xml:space="preserve"> قطر </t>
  </si>
  <si>
    <t>الكويت</t>
  </si>
  <si>
    <t xml:space="preserve">اجمالي مجلس التعاون الخليجي </t>
  </si>
  <si>
    <t xml:space="preserve"> Total of GCC </t>
  </si>
  <si>
    <t>…</t>
  </si>
  <si>
    <t>...</t>
  </si>
  <si>
    <t xml:space="preserve"> الكويت</t>
  </si>
  <si>
    <t xml:space="preserve"> السعودية</t>
  </si>
  <si>
    <t xml:space="preserve"> الإمارات </t>
  </si>
  <si>
    <t xml:space="preserve">Total of GCC </t>
  </si>
  <si>
    <t xml:space="preserve"> اجمالي مجلس دول التعاون الخليجي</t>
  </si>
  <si>
    <t xml:space="preserve">جدول5.1: نسبة (%) السكان الموصولون بشبكة لجمع المياه العادمة في دول مجلس التعاون </t>
  </si>
  <si>
    <t>Table5.1: Population connected to wastewater collecting system in GCC Countries</t>
  </si>
  <si>
    <t>جدول5.2: نسبة (%)  السكان الموصولون بشبكة لمعالجة المياه العادمة في دول مجلس التعاون</t>
  </si>
  <si>
    <t>Table5.2: Population connected to wastewater Treatment in GCC Countries</t>
  </si>
  <si>
    <t>جدول6.1: السعة التصميمية- محطات التحلية في دول مجلس التعاون</t>
  </si>
  <si>
    <r>
      <t>Table</t>
    </r>
    <r>
      <rPr>
        <sz val="13"/>
        <color theme="1"/>
        <rFont val="Arial"/>
        <family val="2"/>
      </rPr>
      <t>6</t>
    </r>
    <r>
      <rPr>
        <sz val="13"/>
        <color theme="1"/>
        <rFont val="Calibri"/>
        <family val="2"/>
        <scheme val="minor"/>
      </rPr>
      <t>.</t>
    </r>
    <r>
      <rPr>
        <sz val="13"/>
        <color theme="1"/>
        <rFont val="Arial"/>
        <family val="2"/>
      </rPr>
      <t>1</t>
    </r>
    <r>
      <rPr>
        <sz val="13"/>
        <color theme="1"/>
        <rFont val="Calibri"/>
        <family val="2"/>
        <scheme val="minor"/>
      </rPr>
      <t>: Design Capacity-Desalinated Plants in GCC Countries</t>
    </r>
  </si>
  <si>
    <t>Table6.2: Design Capacity –Waste water Treatment plants in GCC Countries</t>
  </si>
  <si>
    <t>Figure17: Design Capacity of Wastewater Treatment Plant in GCC Countries during</t>
  </si>
  <si>
    <t xml:space="preserve"> البحرين Bahrain</t>
  </si>
  <si>
    <t>Figure 16:  Percentage of Population connected to wastewater collecting system in GCC Countries (2011-2014)</t>
  </si>
  <si>
    <t>Unit: 1000 m³/d</t>
  </si>
  <si>
    <t>الوحدة:1000 م³/اليوم</t>
  </si>
  <si>
    <t xml:space="preserve">الوحدة:م م³/السنة </t>
  </si>
  <si>
    <t>Unit: Mm³/yr</t>
  </si>
  <si>
    <r>
      <t>ا</t>
    </r>
    <r>
      <rPr>
        <sz val="13"/>
        <color theme="1"/>
        <rFont val="GE SS Text Light"/>
        <family val="1"/>
        <charset val="178"/>
      </rPr>
      <t xml:space="preserve">لشكل18:السعة لتصميمية -محطات التحلية في دول مجلس التعاون </t>
    </r>
  </si>
  <si>
    <t>Table18: Design capacity of Desalinated plants in GCC Countries</t>
  </si>
  <si>
    <t xml:space="preserve">الشكل18: اجمالي السعة التصميمية لسدود في دول مجلس التعاون </t>
  </si>
  <si>
    <t>Figure18: Total Design Capacity of Dams in GCC Countries</t>
  </si>
  <si>
    <t>الوحدة:م م³/السنة</t>
  </si>
  <si>
    <t>الوحدة:1000م³/اليوم</t>
  </si>
  <si>
    <t xml:space="preserve"> البحرين Bahrain </t>
  </si>
  <si>
    <t xml:space="preserve"> قطر Qatar</t>
  </si>
  <si>
    <t xml:space="preserve"> الكويت Kuwait</t>
  </si>
  <si>
    <t xml:space="preserve"> السعودية K.S.A</t>
  </si>
  <si>
    <t xml:space="preserve">عمان Oman </t>
  </si>
  <si>
    <t xml:space="preserve"> قطر Qatar </t>
  </si>
  <si>
    <t xml:space="preserve">قطر Qatar </t>
  </si>
  <si>
    <t xml:space="preserve">جدول6.2: السعة التصميمية- محطات معالجة المياه العادمة في دول مجلس التعاون </t>
  </si>
  <si>
    <t>الشكل17:السعة التصميمية -محطات معالجة المياه العادمة في دول مجلس التعاون خلال الفترة (2006-2010)</t>
  </si>
  <si>
    <t xml:space="preserve"> السعودية KSA</t>
  </si>
  <si>
    <t xml:space="preserve"> الإمارات  UAE</t>
  </si>
  <si>
    <t xml:space="preserve">الشكل16:نسبة  السكان الموصولون بشبكة لجمع المياه العادمة في دول مجلس التعاون </t>
  </si>
  <si>
    <t>دول6.3:العدد- السدود في دول مجلس التعاون</t>
  </si>
  <si>
    <t>Table6.3: Number-Dams in GCC Countries</t>
  </si>
  <si>
    <t>محطات تحلية المياه - عدد</t>
  </si>
  <si>
    <t>Desalination stations - NO</t>
  </si>
  <si>
    <t xml:space="preserve"> </t>
  </si>
  <si>
    <t>Data  Quality</t>
  </si>
  <si>
    <t>Title of Table</t>
  </si>
  <si>
    <r>
      <t>رقم الجدول</t>
    </r>
    <r>
      <rPr>
        <b/>
        <sz val="9"/>
        <rFont val="Times New Roman"/>
        <family val="1"/>
      </rPr>
      <t xml:space="preserve">
</t>
    </r>
    <r>
      <rPr>
        <b/>
        <sz val="10"/>
        <rFont val="Times New Roman"/>
        <family val="1"/>
      </rPr>
      <t>Table No</t>
    </r>
  </si>
  <si>
    <t>عنوان الجدول</t>
  </si>
  <si>
    <t>جدول (1)Table</t>
  </si>
  <si>
    <t>جدول (2)Table</t>
  </si>
  <si>
    <t>جدول (3)Table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</si>
  <si>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vertAlign val="superscript"/>
        <sz val="9"/>
        <color theme="1"/>
        <rFont val="Calibri"/>
        <family val="2"/>
        <scheme val="minor"/>
      </rPr>
      <t xml:space="preserve">) </t>
    </r>
    <r>
      <rPr>
        <sz val="9"/>
        <color rgb="FF000000"/>
        <rFont val="Calibri"/>
        <family val="2"/>
        <scheme val="minor"/>
      </rPr>
      <t>Estimated data</t>
    </r>
  </si>
  <si>
    <t>KSA</t>
  </si>
  <si>
    <r>
      <t xml:space="preserve">UAE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</si>
  <si>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</si>
  <si>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>(1)</t>
    </r>
    <r>
      <rPr>
        <sz val="10"/>
        <color rgb="FF000000"/>
        <rFont val="Sakkal Majalla"/>
      </rPr>
      <t xml:space="preserve"> بيانات تقديرية</t>
    </r>
  </si>
  <si>
    <r>
      <t>(1)</t>
    </r>
    <r>
      <rPr>
        <sz val="10"/>
        <color theme="1"/>
        <rFont val="Calibri"/>
        <family val="2"/>
        <scheme val="minor"/>
      </rPr>
      <t xml:space="preserve"> Production of  water purification stations constructed near dams</t>
    </r>
  </si>
  <si>
    <t>UAE</t>
  </si>
  <si>
    <r>
      <t xml:space="preserve">السعودية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</si>
  <si>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KSA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</si>
  <si>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</si>
  <si>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Bahrain </t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</si>
  <si>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/>
    </r>
  </si>
  <si>
    <t>جدول (4)Table</t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</si>
  <si>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</si>
  <si>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</si>
  <si>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Calibri"/>
        <family val="2"/>
        <scheme val="minor"/>
      </rPr>
      <t xml:space="preserve">Do not  include saline groundwater </t>
    </r>
  </si>
  <si>
    <t>جدول (5)Table</t>
  </si>
  <si>
    <r>
      <t xml:space="preserve">(1) </t>
    </r>
    <r>
      <rPr>
        <sz val="10"/>
        <color rgb="FF000000"/>
        <rFont val="Calibri"/>
        <family val="2"/>
        <scheme val="minor"/>
      </rPr>
      <t>Reused waster from wastewater tertiary treated and reused for irrigation and landscaping</t>
    </r>
  </si>
  <si>
    <r>
      <t>(1)</t>
    </r>
    <r>
      <rPr>
        <sz val="10"/>
        <color rgb="FF0D0D0D"/>
        <rFont val="Sakkal Majalla"/>
      </rPr>
      <t xml:space="preserve"> المياه المعاد استعمالها من مياه الصرف الصحي المعالجة ثلاثياً والتي يتم إعادة استخدامها لأغراض الري والتشجير</t>
    </r>
  </si>
  <si>
    <r>
      <t>(1)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Sakkal Majalla"/>
      </rPr>
      <t>لا تشمل المياه الجوفية المالحة</t>
    </r>
  </si>
  <si>
    <t>جدول (6)Table</t>
  </si>
  <si>
    <r>
      <t xml:space="preserve">(1) </t>
    </r>
    <r>
      <rPr>
        <sz val="10"/>
        <color theme="1"/>
        <rFont val="Calibri"/>
        <family val="2"/>
        <scheme val="minor"/>
      </rPr>
      <t>Do not include fresh surface water abstracted</t>
    </r>
  </si>
  <si>
    <t xml:space="preserve"> اجمالي المياه التي تم حسابها وفقا للبيانات المتوفرة في الجداول السابقة (2،3،4،5)</t>
  </si>
  <si>
    <t xml:space="preserve"> Total water calculated according to available data on the previous tables (2, 3, 4, and 5)</t>
  </si>
  <si>
    <r>
      <t>(1)</t>
    </r>
    <r>
      <rPr>
        <sz val="10"/>
        <color theme="1"/>
        <rFont val="Sakkal Majalla"/>
      </rPr>
      <t xml:space="preserve"> لا تشمل المياه السطحية العذبة المستخرجة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</si>
  <si>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</si>
  <si>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</si>
  <si>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Calibri"/>
        <family val="2"/>
        <scheme val="minor"/>
      </rPr>
      <t xml:space="preserve">Desalinated water production only </t>
    </r>
  </si>
  <si>
    <r>
      <t>(1)</t>
    </r>
    <r>
      <rPr>
        <sz val="10"/>
        <color theme="1"/>
        <rFont val="Sakkal Majalla"/>
      </rPr>
      <t xml:space="preserve"> إنتاج مياه التحلية فقط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</si>
  <si>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</si>
  <si>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</si>
  <si>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</si>
  <si>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t>جدول (7)Table</t>
  </si>
  <si>
    <t>جدول (8)Table</t>
  </si>
  <si>
    <r>
      <t xml:space="preserve">(1) </t>
    </r>
    <r>
      <rPr>
        <sz val="10"/>
        <color theme="1"/>
        <rFont val="Calibri"/>
        <family val="2"/>
        <scheme val="minor"/>
      </rPr>
      <t>Losses of desalinated water production could include self-consumption</t>
    </r>
  </si>
  <si>
    <r>
      <t xml:space="preserve">(2) </t>
    </r>
    <r>
      <rPr>
        <sz val="10"/>
        <color theme="1"/>
        <rFont val="Calibri"/>
        <family val="2"/>
        <scheme val="minor"/>
      </rPr>
      <t xml:space="preserve">Loss during transport was estimated </t>
    </r>
  </si>
  <si>
    <r>
      <t xml:space="preserve">(1) </t>
    </r>
    <r>
      <rPr>
        <sz val="10"/>
        <color theme="1"/>
        <rFont val="Sakkal Majalla"/>
      </rPr>
      <t xml:space="preserve">الفاقد من التحلية وقد يشمل الاستهلاك الذاتي </t>
    </r>
  </si>
  <si>
    <r>
      <t>(2)</t>
    </r>
    <r>
      <rPr>
        <sz val="10"/>
        <color theme="1"/>
        <rFont val="Sakkal Majalla"/>
      </rPr>
      <t xml:space="preserve"> قيمة تقديرية للفاقد أثناء النقل </t>
    </r>
  </si>
  <si>
    <r>
      <t xml:space="preserve">(1) </t>
    </r>
    <r>
      <rPr>
        <sz val="10"/>
        <color theme="1"/>
        <rFont val="Calibri"/>
        <family val="2"/>
        <scheme val="minor"/>
      </rPr>
      <t>Desalinated water used only</t>
    </r>
  </si>
  <si>
    <r>
      <t xml:space="preserve">(1) </t>
    </r>
    <r>
      <rPr>
        <sz val="10"/>
        <color theme="1"/>
        <rFont val="Sakkal Majalla"/>
      </rPr>
      <t xml:space="preserve">استخدام مياه التحلية/المياه المزالة ملوحتها فقط 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</si>
  <si>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/>
    </r>
  </si>
  <si>
    <t>جدول (9)Table</t>
  </si>
  <si>
    <t>جدول (10)Table</t>
  </si>
  <si>
    <t>الوحدة: م م³/السنة</t>
  </si>
  <si>
    <t>جدول (11)Table</t>
  </si>
  <si>
    <r>
      <t>الإمارات</t>
    </r>
    <r>
      <rPr>
        <b/>
        <vertAlign val="superscript"/>
        <sz val="10"/>
        <color rgb="FFFFFFFF"/>
        <rFont val="Times New Roman"/>
        <family val="1"/>
      </rPr>
      <t/>
    </r>
  </si>
  <si>
    <r>
      <t xml:space="preserve">(1) </t>
    </r>
    <r>
      <rPr>
        <sz val="10"/>
        <color theme="1"/>
        <rFont val="Calibri"/>
        <family val="2"/>
        <scheme val="minor"/>
      </rPr>
      <t>Does not include agriculture waste water</t>
    </r>
  </si>
  <si>
    <r>
      <t xml:space="preserve">(1) </t>
    </r>
    <r>
      <rPr>
        <sz val="10"/>
        <color theme="1"/>
        <rFont val="Sakkal Majalla"/>
      </rPr>
      <t xml:space="preserve">غير شاملة مياه الصرف الزراعي </t>
    </r>
  </si>
  <si>
    <t>جدول (12)Table</t>
  </si>
  <si>
    <r>
      <t xml:space="preserve">(1) </t>
    </r>
    <r>
      <rPr>
        <sz val="10"/>
        <color theme="1"/>
        <rFont val="Calibri"/>
        <family val="2"/>
        <scheme val="minor"/>
      </rPr>
      <t>Wastewater Tertiary Treated only</t>
    </r>
  </si>
  <si>
    <r>
      <t>(1)</t>
    </r>
    <r>
      <rPr>
        <sz val="10"/>
        <color theme="1"/>
        <rFont val="Sakkal Majalla"/>
      </rPr>
      <t xml:space="preserve"> المياه المعالجة ثلاثياً فقط </t>
    </r>
  </si>
  <si>
    <t>جدول (13)Table</t>
  </si>
  <si>
    <t>جدول (14)Table</t>
  </si>
  <si>
    <t>جدول (15)Table</t>
  </si>
  <si>
    <t xml:space="preserve">إحصاءات المياه  </t>
  </si>
  <si>
    <t>في دول مجلس التعاون لدول الخليج العربية</t>
  </si>
  <si>
    <r>
      <t xml:space="preserve">             </t>
    </r>
    <r>
      <rPr>
        <sz val="22"/>
        <color theme="1"/>
        <rFont val="Calibri"/>
        <family val="2"/>
        <scheme val="minor"/>
      </rPr>
      <t>Water Statistics in GCC Countries</t>
    </r>
    <r>
      <rPr>
        <sz val="22"/>
        <color theme="1"/>
        <rFont val="PT Bold Heading"/>
      </rPr>
      <t xml:space="preserve">  </t>
    </r>
  </si>
  <si>
    <t xml:space="preserve">      Annual Bulletin</t>
  </si>
  <si>
    <r>
      <t xml:space="preserve">النشرة السنوية                                     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</si>
  <si>
    <r>
      <t xml:space="preserve">(1) </t>
    </r>
    <r>
      <rPr>
        <sz val="10"/>
        <color theme="1"/>
        <rFont val="Sakkal Majalla"/>
      </rPr>
      <t>إنتاج محطات تنقية المياه المنشأة على السدود</t>
    </r>
  </si>
  <si>
    <t xml:space="preserve">UAE </t>
  </si>
  <si>
    <r>
      <rPr>
        <b/>
        <vertAlign val="superscript"/>
        <sz val="10"/>
        <color rgb="FFFFFFFF"/>
        <rFont val="Calibri"/>
        <family val="2"/>
        <scheme val="minor"/>
      </rPr>
      <t>(2)</t>
    </r>
    <r>
      <rPr>
        <b/>
        <sz val="10"/>
        <color rgb="FFFFFFFF"/>
        <rFont val="Calibri"/>
        <family val="2"/>
        <scheme val="minor"/>
      </rPr>
      <t xml:space="preserve"> Total of GCC </t>
    </r>
  </si>
  <si>
    <r>
      <rPr>
        <sz val="10"/>
        <color rgb="FF0D0D0D"/>
        <rFont val="Sakkal Majalla"/>
      </rPr>
      <t>بيانات أولية</t>
    </r>
    <r>
      <rPr>
        <vertAlign val="superscript"/>
        <sz val="10"/>
        <color rgb="FF0D0D0D"/>
        <rFont val="Sakkal Majalla"/>
      </rPr>
      <t xml:space="preserve"> (2)</t>
    </r>
  </si>
  <si>
    <r>
      <t>(</t>
    </r>
    <r>
      <rPr>
        <vertAlign val="superscript"/>
        <sz val="10"/>
        <color rgb="FF000000"/>
        <rFont val="Arial"/>
        <family val="2"/>
      </rPr>
      <t>2</t>
    </r>
    <r>
      <rPr>
        <vertAlign val="superscript"/>
        <sz val="10"/>
        <color rgb="FF000000"/>
        <rFont val="Calibri"/>
        <family val="2"/>
        <scheme val="minor"/>
      </rPr>
      <t xml:space="preserve">) </t>
    </r>
    <r>
      <rPr>
        <sz val="10"/>
        <color rgb="FF000000"/>
        <rFont val="Calibri"/>
        <family val="2"/>
        <scheme val="minor"/>
      </rPr>
      <t>Primary Data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</si>
  <si>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(2)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</si>
  <si>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</si>
  <si>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>(2)</t>
    </r>
    <r>
      <rPr>
        <sz val="10"/>
        <color theme="1"/>
        <rFont val="Sakkal Majalla"/>
      </rPr>
      <t xml:space="preserve"> بيان عام 2015م</t>
    </r>
  </si>
  <si>
    <r>
      <t>(2)</t>
    </r>
    <r>
      <rPr>
        <sz val="10"/>
        <color theme="1"/>
        <rFont val="Calibri"/>
        <family val="2"/>
        <scheme val="minor"/>
      </rPr>
      <t xml:space="preserve"> Data of 2015</t>
    </r>
  </si>
  <si>
    <r>
      <t>(3)</t>
    </r>
    <r>
      <rPr>
        <sz val="10"/>
        <color theme="1"/>
        <rFont val="Sakkal Majalla"/>
      </rPr>
      <t xml:space="preserve"> بيانات أولية</t>
    </r>
  </si>
  <si>
    <r>
      <t xml:space="preserve">(3) </t>
    </r>
    <r>
      <rPr>
        <sz val="10"/>
        <color theme="1"/>
        <rFont val="Calibri"/>
        <family val="2"/>
        <scheme val="minor"/>
      </rPr>
      <t>Primary data</t>
    </r>
  </si>
  <si>
    <r>
      <t xml:space="preserve">(1) </t>
    </r>
    <r>
      <rPr>
        <sz val="10"/>
        <color theme="1"/>
        <rFont val="Sakkal Majalla"/>
      </rPr>
      <t>بيانات أولية</t>
    </r>
  </si>
  <si>
    <r>
      <t>(1)</t>
    </r>
    <r>
      <rPr>
        <sz val="10"/>
        <color theme="1"/>
        <rFont val="Calibri"/>
        <family val="2"/>
        <scheme val="minor"/>
      </rPr>
      <t xml:space="preserve"> Primary Data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</si>
  <si>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</si>
  <si>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kuwait</t>
    </r>
    <r>
      <rPr>
        <b/>
        <vertAlign val="superscript"/>
        <sz val="12"/>
        <color rgb="FFFFFFFF"/>
        <rFont val="Calibri"/>
        <family val="2"/>
        <scheme val="minor"/>
      </rPr>
      <t xml:space="preserve"> (3)</t>
    </r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</si>
  <si>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>(3)</t>
    </r>
  </si>
  <si>
    <r>
      <t xml:space="preserve"> الإمارات</t>
    </r>
    <r>
      <rPr>
        <b/>
        <vertAlign val="superscript"/>
        <sz val="10"/>
        <color rgb="FFFFFFFF"/>
        <rFont val="Times New Roman"/>
        <family val="1"/>
      </rPr>
      <t>(1)</t>
    </r>
  </si>
  <si>
    <r>
      <rPr>
        <b/>
        <vertAlign val="superscript"/>
        <sz val="10"/>
        <color rgb="FFFFFFFF"/>
        <rFont val="Calibri"/>
        <family val="2"/>
        <scheme val="minor"/>
      </rPr>
      <t>(1)</t>
    </r>
    <r>
      <rPr>
        <b/>
        <sz val="10"/>
        <color rgb="FFFFFFFF"/>
        <rFont val="Calibri"/>
        <family val="2"/>
        <scheme val="minor"/>
      </rPr>
      <t>UAE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</si>
  <si>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</si>
  <si>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(1)</t>
    </r>
  </si>
  <si>
    <r>
      <rPr>
        <b/>
        <vertAlign val="superscript"/>
        <sz val="10"/>
        <color rgb="FFFFFFFF"/>
        <rFont val="Calibri"/>
        <family val="2"/>
        <scheme val="minor"/>
      </rPr>
      <t>(1)</t>
    </r>
    <r>
      <rPr>
        <b/>
        <sz val="10"/>
        <color rgb="FFFFFFFF"/>
        <rFont val="Calibri"/>
        <family val="2"/>
        <scheme val="minor"/>
      </rPr>
      <t xml:space="preserve">UAE </t>
    </r>
  </si>
  <si>
    <r>
      <rPr>
        <vertAlign val="superscript"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السدود التي تحتوي على المياه </t>
    </r>
  </si>
  <si>
    <r>
      <rPr>
        <vertAlign val="superscript"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>the dams that contained water</t>
    </r>
  </si>
  <si>
    <t>الكويت(2)</t>
  </si>
  <si>
    <t xml:space="preserve">(2)Kuwait </t>
  </si>
  <si>
    <r>
      <t xml:space="preserve">(2) </t>
    </r>
    <r>
      <rPr>
        <sz val="10"/>
        <color rgb="FF000000"/>
        <rFont val="Sakkal Majalla"/>
      </rPr>
      <t>تشمل المياه الجوفية  المالحة</t>
    </r>
  </si>
  <si>
    <r>
      <t>(</t>
    </r>
    <r>
      <rPr>
        <vertAlign val="superscript"/>
        <sz val="9"/>
        <color rgb="FF000000"/>
        <rFont val="Arial"/>
        <family val="2"/>
      </rPr>
      <t>2</t>
    </r>
    <r>
      <rPr>
        <vertAlign val="superscript"/>
        <sz val="9"/>
        <color rgb="FF000000"/>
        <rFont val="Calibri"/>
        <family val="2"/>
        <scheme val="minor"/>
      </rPr>
      <t>)</t>
    </r>
    <r>
      <rPr>
        <sz val="9"/>
        <color rgb="FF000000"/>
        <rFont val="Calibri"/>
        <family val="2"/>
        <scheme val="minor"/>
      </rPr>
      <t xml:space="preserve"> It includes saline groundwater  </t>
    </r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</si>
  <si>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</si>
  <si>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1)</t>
    </r>
  </si>
  <si>
    <t>(3) بيانات أولية</t>
  </si>
  <si>
    <t>(3) Primary Data</t>
  </si>
  <si>
    <r>
      <t>عمان</t>
    </r>
    <r>
      <rPr>
        <b/>
        <vertAlign val="superscript"/>
        <sz val="10"/>
        <color rgb="FFFFFFFF"/>
        <rFont val="Times New Roman"/>
        <family val="1"/>
      </rPr>
      <t>(2)</t>
    </r>
  </si>
  <si>
    <t>Oman(2)</t>
  </si>
  <si>
    <r>
      <t>عمان</t>
    </r>
    <r>
      <rPr>
        <b/>
        <vertAlign val="superscript"/>
        <sz val="10"/>
        <color rgb="FFFFFFFF"/>
        <rFont val="Times New Roman"/>
        <family val="1"/>
      </rPr>
      <t>(1)</t>
    </r>
  </si>
  <si>
    <r>
      <rPr>
        <b/>
        <vertAlign val="superscript"/>
        <sz val="10"/>
        <color rgb="FFFFFFFF"/>
        <rFont val="Calibri"/>
        <family val="2"/>
        <scheme val="minor"/>
      </rPr>
      <t>(1)</t>
    </r>
    <r>
      <rPr>
        <b/>
        <sz val="10"/>
        <color rgb="FFFFFFFF"/>
        <rFont val="Calibri"/>
        <family val="2"/>
        <scheme val="minor"/>
      </rPr>
      <t xml:space="preserve">Oman </t>
    </r>
  </si>
  <si>
    <r>
      <t>Oman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</si>
  <si>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rPr>
        <vertAlign val="superscript"/>
        <sz val="10"/>
        <color theme="1"/>
        <rFont val="Calibri"/>
        <family val="2"/>
        <scheme val="minor"/>
      </rPr>
      <t>(2)</t>
    </r>
    <r>
      <rPr>
        <sz val="10"/>
        <color theme="1"/>
        <rFont val="Calibri"/>
        <family val="2"/>
        <scheme val="minor"/>
      </rPr>
      <t xml:space="preserve">Primary Data </t>
    </r>
  </si>
  <si>
    <r>
      <rPr>
        <vertAlign val="superscript"/>
        <sz val="10"/>
        <color theme="1"/>
        <rFont val="Calibri"/>
        <family val="2"/>
        <scheme val="minor"/>
      </rPr>
      <t>(2)</t>
    </r>
    <r>
      <rPr>
        <sz val="10"/>
        <color theme="1"/>
        <rFont val="Calibri"/>
        <family val="2"/>
        <scheme val="minor"/>
      </rPr>
      <t xml:space="preserve"> بيانات أولية </t>
    </r>
  </si>
  <si>
    <t>كمية هطول الأمطار في دول مجلس التعاون خلال الفترة 2007-2018م</t>
  </si>
  <si>
    <t>The Amount of Precipitation in GCC Countries during 2007-2018</t>
  </si>
  <si>
    <t>Fresh Surface Water Abstracted in GCC Countries during 2012-2018</t>
  </si>
  <si>
    <t>المياه السطحية العذبة المستخرجة في دول مجلس التعاون خلال الفترة 2012-2018م</t>
  </si>
  <si>
    <t>Fresh Groundwater Abstracted in GCC Countries during 2007-2018</t>
  </si>
  <si>
    <t>المياه الجوفية العذبة المستخرجة في دول مجلس التعاون خلال الفترة 2007-2018م</t>
  </si>
  <si>
    <t>إنتاج مياه التحلية  في دول مجلس التعاون خلال الفترة 2007-2018م</t>
  </si>
  <si>
    <t>Desalinated Water Production in GCC Countries during 2007-2018</t>
  </si>
  <si>
    <t>المياه المعاد استعمالها في دول مجلس التعاون خلال الفترة 2007-2018م</t>
  </si>
  <si>
    <t>Reused Water in GCC Countries during 2007-2018</t>
  </si>
  <si>
    <t>إجمالي المياه العذبة المتاحة للاستخدام في دول مجلس التعاون خلال الفترة  2007-2018م</t>
  </si>
  <si>
    <t>Total Water Available for Use in GCC Countries during 2007-2018</t>
  </si>
  <si>
    <t>إجمالي المياه العذبة التي توفرها صناعة إمدادات المياه في دول مجلس التعاون خلال الفترة 2007-2018م</t>
  </si>
  <si>
    <t>Gross Freshwater Provided by Water Supply Industry in GCC Countries during 2007-2018</t>
  </si>
  <si>
    <t>الفاقد من المياه أثناء النقل في دول مجلس التعاون خلال الفترة 2007-2018م</t>
  </si>
  <si>
    <t>Losses of Water during Transport in GCC Countries during 2007-2018</t>
  </si>
  <si>
    <t xml:space="preserve">صافي المياه العذبة التي توفرها صناعة  إمدادات المياه في دول مجلس التعاون خلال الفترة 2007-2018م </t>
  </si>
  <si>
    <t>Net Freshwater Provided by Water Supply Industry in GCC Countries during 2007-2018</t>
  </si>
  <si>
    <t>استخدام المياه من قطاع الأسر المعيشية التي توفرها صناعة إمدادات المياه في دول مجلس التعاون خلال الفترة 2007-2018م</t>
  </si>
  <si>
    <t>Water Use for Households Sector Provided by Water Supply Industry in GCC Countries during 2007-2018</t>
  </si>
  <si>
    <t>حجم المياه العادمة المجمعة في دول مجلس التعاون خلال الفترة 2007-2018م</t>
  </si>
  <si>
    <t>Wastewater Collected in GCC Countries during 2007-2018</t>
  </si>
  <si>
    <t>حجم المياه العادمة المعالجة  في دول مجلس التعاون خلال الفترة 2007-2018م</t>
  </si>
  <si>
    <t>Wastewater Treated in GCC Countries during 2007-2018</t>
  </si>
  <si>
    <t>السعة التصميمية - محطات التحلية في دول مجلس التعاون خلال الفترة 2007-2018م</t>
  </si>
  <si>
    <t>Design Capacity-Desalinated Stations in GCC Countries during 2007-2018</t>
  </si>
  <si>
    <t xml:space="preserve">السعة التصميمية- محطات معالجة المياه العادمة في دول مجلس التعاون خلال الفترة 2007-2018م </t>
  </si>
  <si>
    <t xml:space="preserve"> Design Capacity –Wastewater Treatment Plants in GCC Countries during 2007-2018</t>
  </si>
  <si>
    <t>السعة التصميمية-السدود في دول مجلس التعاون خلال الفترة 2007-2018م</t>
  </si>
  <si>
    <t>Design Capacity - Dams in GCC Countries during 2007-2018</t>
  </si>
  <si>
    <t>المياه السطحية العذبة المستخرجة في دول مجلس التعاون خلال الفترة 2008-2018م</t>
  </si>
  <si>
    <t>بيان الكويت لعام 2018م هوبيان مرحل من العام 2017م</t>
  </si>
  <si>
    <t>عمان (2)</t>
  </si>
  <si>
    <r>
      <t xml:space="preserve">اجمالي مجلس التعاون الخليجي </t>
    </r>
    <r>
      <rPr>
        <b/>
        <vertAlign val="superscript"/>
        <sz val="10"/>
        <color rgb="FFFFFFFF"/>
        <rFont val="Times New Roman"/>
        <family val="1"/>
      </rPr>
      <t>(3)</t>
    </r>
  </si>
  <si>
    <r>
      <t xml:space="preserve">(3) </t>
    </r>
    <r>
      <rPr>
        <sz val="10"/>
        <color theme="1"/>
        <rFont val="Sakkal Majalla"/>
      </rPr>
      <t>المياه السطحية العذبة المستخرجة لا تشمل  كمية المياه المستخرجة لدولة الإمارات العربية المتحدة</t>
    </r>
  </si>
  <si>
    <r>
      <t>(3)</t>
    </r>
    <r>
      <rPr>
        <sz val="10"/>
        <color theme="1"/>
        <rFont val="Calibri"/>
        <family val="2"/>
        <scheme val="minor"/>
      </rPr>
      <t>Does not include the surfacewater abstracted from UAE</t>
    </r>
  </si>
  <si>
    <r>
      <t xml:space="preserve">(2) </t>
    </r>
    <r>
      <rPr>
        <sz val="10"/>
        <color theme="1"/>
        <rFont val="Sakkal Majalla"/>
      </rPr>
      <t xml:space="preserve">بيانات تقديرية </t>
    </r>
  </si>
  <si>
    <r>
      <rPr>
        <sz val="10"/>
        <color theme="1"/>
        <rFont val="Calibri"/>
        <family val="2"/>
        <scheme val="minor"/>
      </rPr>
      <t>(2) Estimation data</t>
    </r>
    <r>
      <rPr>
        <vertAlign val="superscript"/>
        <sz val="10"/>
        <color theme="1"/>
        <rFont val="Calibri"/>
        <family val="2"/>
        <scheme val="minor"/>
      </rPr>
      <t xml:space="preserve"> </t>
    </r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</si>
  <si>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>(2+3)</t>
    </r>
  </si>
  <si>
    <r>
      <t xml:space="preserve">Kuwait </t>
    </r>
    <r>
      <rPr>
        <b/>
        <vertAlign val="superscript"/>
        <sz val="10"/>
        <color rgb="FFFFFFFF"/>
        <rFont val="Calibri"/>
        <family val="2"/>
        <scheme val="minor"/>
      </rPr>
      <t>(2+3)</t>
    </r>
  </si>
  <si>
    <r>
      <t>158.4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</si>
  <si>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842</t>
    </r>
    <r>
      <rPr>
        <vertAlign val="superscript"/>
        <sz val="10"/>
        <color theme="1"/>
        <rFont val="Calibri"/>
        <family val="2"/>
        <scheme val="minor"/>
      </rPr>
      <t>(3)</t>
    </r>
  </si>
  <si>
    <t>(2) بيان البحرين لعام 2018م هو بيان مرحل من العام 2017م</t>
  </si>
  <si>
    <t>عمان (3)</t>
  </si>
  <si>
    <t xml:space="preserve">(3) Oman </t>
  </si>
  <si>
    <t xml:space="preserve">(3) بيانات أولية </t>
  </si>
  <si>
    <t xml:space="preserve"> Primary Data(3)</t>
  </si>
  <si>
    <t>Bahrain data of 2018 is  carried over from 2017  (2)</t>
  </si>
  <si>
    <t>(4) بيان 2018م للبحرين هو بيان مرحل من العام 2017م</t>
  </si>
  <si>
    <r>
      <t>(3)</t>
    </r>
    <r>
      <rPr>
        <sz val="10"/>
        <color rgb="FF0D0D0D"/>
        <rFont val="Sakkal Majalla"/>
      </rPr>
      <t xml:space="preserve"> بيان الفترة 2016-2018م للكويت هي بيان مرحلّة من العام 2015م</t>
    </r>
  </si>
  <si>
    <r>
      <t>(</t>
    </r>
    <r>
      <rPr>
        <vertAlign val="super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Calibri"/>
        <family val="2"/>
        <scheme val="minor"/>
      </rPr>
      <t xml:space="preserve">) </t>
    </r>
    <r>
      <rPr>
        <sz val="10"/>
        <color rgb="FF000000"/>
        <rFont val="Calibri"/>
        <family val="2"/>
        <scheme val="minor"/>
      </rPr>
      <t>Kuwait data from 2016-2018 is carried over  2015</t>
    </r>
  </si>
  <si>
    <r>
      <t xml:space="preserve">(4) </t>
    </r>
    <r>
      <rPr>
        <sz val="10"/>
        <color rgb="FF000000"/>
        <rFont val="Calibri"/>
        <family val="2"/>
        <scheme val="minor"/>
      </rPr>
      <t>Bahrain data from 2018 is carried over 2017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</si>
  <si>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</si>
  <si>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Oman </t>
  </si>
  <si>
    <r>
      <t>(2)</t>
    </r>
    <r>
      <rPr>
        <sz val="10"/>
        <color theme="1"/>
        <rFont val="Sakkal Majalla"/>
      </rPr>
      <t xml:space="preserve"> بيانات أولية </t>
    </r>
  </si>
  <si>
    <r>
      <rPr>
        <sz val="10"/>
        <color theme="1"/>
        <rFont val="Calibri"/>
        <family val="2"/>
        <scheme val="minor"/>
      </rPr>
      <t xml:space="preserve"> Primary Data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</si>
  <si>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(4)</t>
    </r>
    <r>
      <rPr>
        <sz val="10"/>
        <color theme="1"/>
        <rFont val="Sakkal Majalla"/>
      </rPr>
      <t xml:space="preserve"> بيان 2018م للبحرين هو بيان مرحل من العام 2017م</t>
    </r>
  </si>
  <si>
    <r>
      <t>(4)</t>
    </r>
    <r>
      <rPr>
        <sz val="10"/>
        <color theme="1"/>
        <rFont val="Calibri"/>
        <family val="2"/>
        <scheme val="minor"/>
      </rPr>
      <t xml:space="preserve"> Bahrain data from 2018 is carried over 2017</t>
    </r>
  </si>
  <si>
    <r>
      <t>(3)</t>
    </r>
    <r>
      <rPr>
        <sz val="10"/>
        <color theme="1"/>
        <rFont val="Sakkal Majalla"/>
      </rPr>
      <t xml:space="preserve"> بيان 2018م للبحرين هو بيان مرحل من العام 2017م</t>
    </r>
  </si>
  <si>
    <r>
      <t>(3)</t>
    </r>
    <r>
      <rPr>
        <sz val="10"/>
        <color theme="1"/>
        <rFont val="Calibri"/>
        <family val="2"/>
        <scheme val="minor"/>
      </rPr>
      <t xml:space="preserve"> Bahrain data from 2018 is carried over 2017</t>
    </r>
  </si>
  <si>
    <r>
      <t xml:space="preserve">(3) </t>
    </r>
    <r>
      <rPr>
        <sz val="10"/>
        <color theme="1"/>
        <rFont val="Sakkal Majalla"/>
      </rPr>
      <t xml:space="preserve">لا تشمل بيانات محافظة ظفار </t>
    </r>
  </si>
  <si>
    <r>
      <rPr>
        <vertAlign val="superscript"/>
        <sz val="10"/>
        <color theme="1"/>
        <rFont val="Calibri"/>
        <family val="2"/>
        <scheme val="minor"/>
      </rPr>
      <t xml:space="preserve"> (3)</t>
    </r>
    <r>
      <rPr>
        <sz val="10"/>
        <color theme="1"/>
        <rFont val="Calibri"/>
        <family val="2"/>
        <scheme val="minor"/>
      </rPr>
      <t>Does not include Dhofar data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</si>
  <si>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(3)</t>
    </r>
  </si>
  <si>
    <r>
      <t xml:space="preserve">   Oman</t>
    </r>
    <r>
      <rPr>
        <b/>
        <vertAlign val="superscript"/>
        <sz val="10"/>
        <color rgb="FFFFFFFF"/>
        <rFont val="Calibri"/>
        <family val="2"/>
        <scheme val="minor"/>
      </rPr>
      <t>(3)</t>
    </r>
  </si>
  <si>
    <t xml:space="preserve">البحرين </t>
  </si>
  <si>
    <r>
      <t xml:space="preserve">(2) </t>
    </r>
    <r>
      <rPr>
        <sz val="10"/>
        <color theme="1"/>
        <rFont val="Sakkal Majalla"/>
      </rPr>
      <t xml:space="preserve">لا تشمل بيانات محافظة ظفار </t>
    </r>
  </si>
  <si>
    <r>
      <rPr>
        <vertAlign val="superscript"/>
        <sz val="10"/>
        <color theme="1"/>
        <rFont val="Calibri"/>
        <family val="2"/>
        <scheme val="minor"/>
      </rPr>
      <t xml:space="preserve"> (2)</t>
    </r>
    <r>
      <rPr>
        <sz val="10"/>
        <color theme="1"/>
        <rFont val="Calibri"/>
        <family val="2"/>
        <scheme val="minor"/>
      </rPr>
      <t>Does not include Dhofar data</t>
    </r>
  </si>
  <si>
    <t>الإمارات (1)</t>
  </si>
  <si>
    <t>UAE (1)</t>
  </si>
  <si>
    <t>(1) تشمل إمارة أبوظبي وإمارة دبي وإمارة الشارقة فقط</t>
  </si>
  <si>
    <t>(1) It includes Abu Dhabi , Dubai and Sharjah emirates only</t>
  </si>
  <si>
    <r>
      <t>(3)</t>
    </r>
    <r>
      <rPr>
        <sz val="10"/>
        <color theme="1"/>
        <rFont val="Sakkal Majalla"/>
      </rPr>
      <t xml:space="preserve"> بيان 2018م للبحرين  ولقطر هو بيان مرحل من العام 2017م</t>
    </r>
  </si>
  <si>
    <r>
      <t>(3)</t>
    </r>
    <r>
      <rPr>
        <sz val="10"/>
        <color theme="1"/>
        <rFont val="Calibri"/>
        <family val="2"/>
        <scheme val="minor"/>
      </rPr>
      <t xml:space="preserve"> Bahrain and Qatar data from 2018 is carried over 2017</t>
    </r>
  </si>
  <si>
    <r>
      <t>السعودية</t>
    </r>
    <r>
      <rPr>
        <b/>
        <vertAlign val="superscript"/>
        <sz val="10"/>
        <color rgb="FFFFFFFF"/>
        <rFont val="Times New Roman"/>
        <family val="1"/>
      </rPr>
      <t/>
    </r>
  </si>
  <si>
    <r>
      <t xml:space="preserve">(2) </t>
    </r>
    <r>
      <rPr>
        <sz val="10"/>
        <color theme="1"/>
        <rFont val="Sakkal Majalla"/>
      </rPr>
      <t xml:space="preserve">بيان أولية </t>
    </r>
  </si>
  <si>
    <r>
      <t>(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theme="1"/>
        <rFont val="Calibri"/>
        <family val="2"/>
        <scheme val="minor"/>
      </rPr>
      <t>)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Primary Data</t>
    </r>
  </si>
  <si>
    <t>(1) doesn't include Dhofar data</t>
  </si>
  <si>
    <t>(1) لا تشمل  بيانات محافظة ظفار</t>
  </si>
  <si>
    <r>
      <t>(2)</t>
    </r>
    <r>
      <rPr>
        <sz val="10"/>
        <color theme="1"/>
        <rFont val="Sakkal Majalla"/>
      </rPr>
      <t xml:space="preserve"> بيان 2018م للبحرين  ولقطر هو بيان مرحل من العام 2017م</t>
    </r>
  </si>
  <si>
    <r>
      <t>(2)</t>
    </r>
    <r>
      <rPr>
        <sz val="10"/>
        <color theme="1"/>
        <rFont val="Calibri"/>
        <family val="2"/>
        <scheme val="minor"/>
      </rPr>
      <t xml:space="preserve"> Bahrain and Qatar data from 2018 is carried over 2017</t>
    </r>
  </si>
  <si>
    <r>
      <t>(3)</t>
    </r>
    <r>
      <rPr>
        <sz val="10"/>
        <color theme="1"/>
        <rFont val="Sakkal Majalla"/>
      </rPr>
      <t xml:space="preserve"> بيان 2018م لعمان هو بيان مرحل من العام 2017م</t>
    </r>
  </si>
  <si>
    <r>
      <t>(3)</t>
    </r>
    <r>
      <rPr>
        <sz val="10"/>
        <color theme="1"/>
        <rFont val="Calibri"/>
        <family val="2"/>
        <scheme val="minor"/>
      </rPr>
      <t xml:space="preserve"> Oman data from 2018 is carried over 2017</t>
    </r>
  </si>
  <si>
    <r>
      <t>(2)</t>
    </r>
    <r>
      <rPr>
        <sz val="10"/>
        <color theme="1"/>
        <rFont val="Sakkal Majalla"/>
      </rPr>
      <t xml:space="preserve"> بيانات 2016-2017م للكويت هي بيانات مرّحلة من العام 2015م</t>
    </r>
  </si>
  <si>
    <r>
      <t>(2)</t>
    </r>
    <r>
      <rPr>
        <sz val="10"/>
        <color theme="1"/>
        <rFont val="Calibri"/>
        <family val="2"/>
        <scheme val="minor"/>
      </rPr>
      <t>Kuwait data from 2016-2017 is  data of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</si>
</sst>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GE SS Text Light"/>
      <family val="1"/>
      <charset val="178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2"/>
      <color theme="1"/>
      <name val="GE SS Text Light"/>
      <family val="1"/>
      <charset val="178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GE SS Text Light"/>
      <family val="1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0"/>
      <color rgb="FF990033"/>
      <name val="Calibri"/>
      <family val="2"/>
      <scheme val="minor"/>
    </font>
    <font>
      <b/>
      <sz val="15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6"/>
      <color theme="1"/>
      <name val="Sakkal Majalla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vertAlign val="superscript"/>
      <sz val="10"/>
      <color rgb="FFFFFFFF"/>
      <name val="Times New Roman"/>
      <family val="1"/>
    </font>
    <font>
      <b/>
      <sz val="10"/>
      <color rgb="FFFFFF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vertAlign val="superscript"/>
      <sz val="9"/>
      <color rgb="FF000000"/>
      <name val="Arial"/>
      <family val="2"/>
    </font>
    <font>
      <b/>
      <vertAlign val="superscript"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perscript"/>
      <sz val="10"/>
      <color rgb="FF000000"/>
      <name val="Sakkal Majalla"/>
    </font>
    <font>
      <sz val="10"/>
      <color rgb="FF000000"/>
      <name val="Sakkal Majalla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rgb="FF000000"/>
      <name val="Arial"/>
      <family val="2"/>
    </font>
    <font>
      <vertAlign val="superscript"/>
      <sz val="10"/>
      <color rgb="FF0D0D0D"/>
      <name val="Sakkal Majalla"/>
    </font>
    <font>
      <sz val="10"/>
      <color rgb="FF0D0D0D"/>
      <name val="Sakkal Majalla"/>
    </font>
    <font>
      <sz val="10"/>
      <color theme="1"/>
      <name val="Sakkal Majalla"/>
    </font>
    <font>
      <vertAlign val="superscript"/>
      <sz val="10"/>
      <color theme="1"/>
      <name val="Sakkal Majalla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24"/>
      <color theme="1"/>
      <name val="GE SS Text Light"/>
      <family val="1"/>
      <charset val="178"/>
    </font>
    <font>
      <sz val="28"/>
      <color theme="1"/>
      <name val="GE SS Text Light"/>
      <family val="1"/>
      <charset val="178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PT Bold Heading"/>
    </font>
    <font>
      <sz val="22"/>
      <color theme="1"/>
      <name val="Arial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 tint="4.9989318521683403E-2"/>
      <name val="Calibri"/>
      <family val="2"/>
      <scheme val="minor"/>
    </font>
    <font>
      <sz val="11"/>
      <name val="Arial"/>
      <family val="2"/>
    </font>
    <font>
      <b/>
      <vertAlign val="superscript"/>
      <sz val="12"/>
      <color rgb="FFFFFFFF"/>
      <name val="Calibri"/>
      <family val="2"/>
      <scheme val="minor"/>
    </font>
    <font>
      <sz val="14"/>
      <color theme="1"/>
      <name val="Sakkal Majalla"/>
    </font>
    <font>
      <vertAlign val="superscript"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Sakkal Majalla"/>
    </font>
    <font>
      <vertAlign val="superscript"/>
      <sz val="11"/>
      <color rgb="FF0D0D0D"/>
      <name val="Sakkal Majalla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5E9F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FFFF"/>
      </left>
      <right/>
      <top/>
      <bottom/>
      <diagonal/>
    </border>
  </borders>
  <cellStyleXfs count="4">
    <xf numFmtId="0" fontId="0" fillId="0" borderId="0"/>
    <xf numFmtId="0" fontId="24" fillId="9" borderId="0" applyNumberFormat="0" applyBorder="0" applyAlignment="0" applyProtection="0"/>
    <xf numFmtId="0" fontId="56" fillId="0" borderId="0"/>
    <xf numFmtId="0" fontId="56" fillId="0" borderId="0"/>
  </cellStyleXfs>
  <cellXfs count="23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2" borderId="2" xfId="0" applyNumberForma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7" borderId="0" xfId="0" applyFill="1"/>
    <xf numFmtId="0" fontId="6" fillId="0" borderId="2" xfId="0" applyFont="1" applyBorder="1" applyAlignment="1">
      <alignment horizontal="center" vertical="center" wrapText="1"/>
    </xf>
    <xf numFmtId="0" fontId="0" fillId="7" borderId="0" xfId="0" applyFill="1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0" fillId="7" borderId="8" xfId="0" applyFill="1" applyBorder="1"/>
    <xf numFmtId="0" fontId="0" fillId="7" borderId="9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9" fontId="0" fillId="0" borderId="0" xfId="0" applyNumberFormat="1"/>
    <xf numFmtId="0" fontId="16" fillId="0" borderId="0" xfId="0" applyFont="1" applyAlignment="1">
      <alignment horizontal="center" vertical="center" readingOrder="2"/>
    </xf>
    <xf numFmtId="1" fontId="0" fillId="0" borderId="0" xfId="0" applyNumberFormat="1" applyAlignment="1">
      <alignment horizontal="center" vertical="center"/>
    </xf>
    <xf numFmtId="0" fontId="21" fillId="0" borderId="8" xfId="0" applyFont="1" applyBorder="1" applyAlignment="1">
      <alignment horizontal="center" vertical="center" readingOrder="2"/>
    </xf>
    <xf numFmtId="0" fontId="16" fillId="0" borderId="8" xfId="0" applyFont="1" applyBorder="1" applyAlignment="1">
      <alignment horizontal="center" vertical="center" readingOrder="2"/>
    </xf>
    <xf numFmtId="0" fontId="1" fillId="7" borderId="19" xfId="0" applyFont="1" applyFill="1" applyBorder="1" applyAlignment="1">
      <alignment horizontal="center" vertical="center"/>
    </xf>
    <xf numFmtId="1" fontId="0" fillId="0" borderId="0" xfId="0" applyNumberFormat="1"/>
    <xf numFmtId="9" fontId="20" fillId="8" borderId="1" xfId="0" applyNumberFormat="1" applyFont="1" applyFill="1" applyBorder="1" applyAlignment="1">
      <alignment horizontal="center" vertical="center"/>
    </xf>
    <xf numFmtId="9" fontId="20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23" fillId="9" borderId="2" xfId="1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5" fillId="8" borderId="0" xfId="0" applyNumberFormat="1" applyFont="1" applyFill="1" applyBorder="1" applyAlignment="1">
      <alignment horizontal="center" vertical="center"/>
    </xf>
    <xf numFmtId="3" fontId="25" fillId="7" borderId="2" xfId="1" applyNumberFormat="1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164" fontId="11" fillId="8" borderId="1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28" xfId="0" applyFont="1" applyBorder="1" applyAlignment="1">
      <alignment horizontal="left" vertical="center" indent="1"/>
    </xf>
    <xf numFmtId="0" fontId="28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right" vertical="center" indent="1"/>
    </xf>
    <xf numFmtId="0" fontId="32" fillId="0" borderId="0" xfId="0" applyFont="1"/>
    <xf numFmtId="0" fontId="33" fillId="0" borderId="29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/>
    </xf>
    <xf numFmtId="0" fontId="29" fillId="0" borderId="0" xfId="0" applyFont="1"/>
    <xf numFmtId="0" fontId="33" fillId="0" borderId="2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justify" vertical="distributed" wrapText="1"/>
    </xf>
    <xf numFmtId="0" fontId="32" fillId="0" borderId="2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justify" vertical="distributed" wrapText="1"/>
    </xf>
    <xf numFmtId="0" fontId="33" fillId="0" borderId="2" xfId="0" applyFont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4" borderId="17" xfId="0" applyNumberFormat="1" applyFont="1" applyFill="1" applyBorder="1" applyAlignment="1">
      <alignment horizontal="center" vertical="center"/>
    </xf>
    <xf numFmtId="0" fontId="1" fillId="8" borderId="17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right" vertical="top" readingOrder="2"/>
    </xf>
    <xf numFmtId="164" fontId="5" fillId="7" borderId="0" xfId="0" applyNumberFormat="1" applyFont="1" applyFill="1" applyBorder="1" applyAlignment="1">
      <alignment horizontal="right" vertical="center"/>
    </xf>
    <xf numFmtId="164" fontId="5" fillId="7" borderId="0" xfId="0" applyNumberFormat="1" applyFont="1" applyFill="1" applyBorder="1" applyAlignment="1">
      <alignment horizontal="right" vertical="top"/>
    </xf>
    <xf numFmtId="0" fontId="39" fillId="7" borderId="0" xfId="0" applyFont="1" applyFill="1" applyAlignment="1">
      <alignment horizontal="left" vertical="top"/>
    </xf>
    <xf numFmtId="0" fontId="42" fillId="7" borderId="31" xfId="0" applyFont="1" applyFill="1" applyBorder="1" applyAlignment="1">
      <alignment horizontal="left" vertical="top"/>
    </xf>
    <xf numFmtId="0" fontId="0" fillId="7" borderId="0" xfId="0" applyFill="1" applyAlignment="1">
      <alignment vertical="top"/>
    </xf>
    <xf numFmtId="0" fontId="36" fillId="10" borderId="33" xfId="0" applyFont="1" applyFill="1" applyBorder="1" applyAlignment="1">
      <alignment horizontal="center" vertical="center" wrapText="1" readingOrder="2"/>
    </xf>
    <xf numFmtId="0" fontId="38" fillId="10" borderId="34" xfId="0" applyFont="1" applyFill="1" applyBorder="1" applyAlignment="1">
      <alignment horizontal="center" vertical="center" wrapText="1" readingOrder="2"/>
    </xf>
    <xf numFmtId="0" fontId="46" fillId="7" borderId="31" xfId="0" applyFont="1" applyFill="1" applyBorder="1" applyAlignment="1">
      <alignment horizontal="left" vertical="center"/>
    </xf>
    <xf numFmtId="0" fontId="51" fillId="7" borderId="32" xfId="0" applyFont="1" applyFill="1" applyBorder="1" applyAlignment="1">
      <alignment horizontal="right" vertical="center" readingOrder="2"/>
    </xf>
    <xf numFmtId="0" fontId="53" fillId="7" borderId="0" xfId="0" applyFont="1" applyFill="1"/>
    <xf numFmtId="0" fontId="1" fillId="4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62" fillId="7" borderId="0" xfId="0" applyFont="1" applyFill="1" applyAlignment="1">
      <alignment vertical="center"/>
    </xf>
    <xf numFmtId="0" fontId="64" fillId="7" borderId="0" xfId="0" applyFont="1" applyFill="1" applyAlignment="1">
      <alignment vertical="center"/>
    </xf>
    <xf numFmtId="0" fontId="63" fillId="7" borderId="0" xfId="0" applyFont="1" applyFill="1" applyAlignment="1">
      <alignment vertical="center"/>
    </xf>
    <xf numFmtId="0" fontId="57" fillId="7" borderId="0" xfId="0" applyFont="1" applyFill="1" applyAlignment="1">
      <alignment horizontal="center" vertical="center" readingOrder="2"/>
    </xf>
    <xf numFmtId="0" fontId="58" fillId="7" borderId="0" xfId="0" applyFont="1" applyFill="1" applyAlignment="1">
      <alignment horizontal="center" vertical="center" readingOrder="2"/>
    </xf>
    <xf numFmtId="0" fontId="36" fillId="10" borderId="33" xfId="0" applyFont="1" applyFill="1" applyBorder="1" applyAlignment="1">
      <alignment horizontal="center" vertical="center" wrapText="1" readingOrder="2"/>
    </xf>
    <xf numFmtId="0" fontId="51" fillId="7" borderId="30" xfId="0" applyFont="1" applyFill="1" applyBorder="1" applyAlignment="1">
      <alignment horizontal="right" vertical="center" readingOrder="1"/>
    </xf>
    <xf numFmtId="164" fontId="66" fillId="4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1" fillId="8" borderId="35" xfId="0" applyFont="1" applyFill="1" applyBorder="1" applyAlignment="1">
      <alignment horizontal="center" vertical="center"/>
    </xf>
    <xf numFmtId="0" fontId="67" fillId="0" borderId="0" xfId="0" applyFont="1" applyFill="1" applyBorder="1" applyAlignment="1" applyProtection="1">
      <alignment horizontal="center" vertical="center" wrapText="1"/>
      <protection locked="0"/>
    </xf>
    <xf numFmtId="0" fontId="38" fillId="10" borderId="34" xfId="0" applyFont="1" applyFill="1" applyBorder="1" applyAlignment="1">
      <alignment horizontal="center" vertical="center" wrapText="1" readingOrder="1"/>
    </xf>
    <xf numFmtId="164" fontId="66" fillId="8" borderId="1" xfId="0" applyNumberFormat="1" applyFont="1" applyFill="1" applyBorder="1" applyAlignment="1">
      <alignment horizontal="right" vertical="center"/>
    </xf>
    <xf numFmtId="0" fontId="38" fillId="10" borderId="34" xfId="0" applyFont="1" applyFill="1" applyBorder="1" applyAlignment="1">
      <alignment horizontal="left" vertical="center" wrapText="1" readingOrder="2"/>
    </xf>
    <xf numFmtId="0" fontId="70" fillId="7" borderId="0" xfId="0" applyFont="1" applyFill="1" applyAlignment="1">
      <alignment horizontal="left" vertical="top"/>
    </xf>
    <xf numFmtId="0" fontId="38" fillId="10" borderId="34" xfId="0" applyFont="1" applyFill="1" applyBorder="1" applyAlignment="1">
      <alignment horizontal="left" vertical="center" wrapText="1"/>
    </xf>
    <xf numFmtId="0" fontId="54" fillId="7" borderId="0" xfId="0" applyFont="1" applyFill="1" applyAlignment="1">
      <alignment horizontal="right" vertical="top" wrapText="1" readingOrder="2"/>
    </xf>
    <xf numFmtId="0" fontId="49" fillId="7" borderId="0" xfId="0" applyFont="1" applyFill="1" applyAlignment="1">
      <alignment horizontal="left" vertical="center" wrapText="1" readingOrder="2"/>
    </xf>
    <xf numFmtId="164" fontId="71" fillId="8" borderId="1" xfId="0" applyNumberFormat="1" applyFont="1" applyFill="1" applyBorder="1" applyAlignment="1">
      <alignment horizontal="right" vertical="center"/>
    </xf>
    <xf numFmtId="0" fontId="47" fillId="7" borderId="0" xfId="0" applyFont="1" applyFill="1" applyBorder="1" applyAlignment="1">
      <alignment horizontal="right" vertical="center" wrapText="1" readingOrder="2"/>
    </xf>
    <xf numFmtId="164" fontId="71" fillId="4" borderId="1" xfId="0" applyNumberFormat="1" applyFont="1" applyFill="1" applyBorder="1" applyAlignment="1">
      <alignment horizontal="right" vertical="center"/>
    </xf>
    <xf numFmtId="0" fontId="72" fillId="7" borderId="0" xfId="0" applyFont="1" applyFill="1"/>
    <xf numFmtId="0" fontId="73" fillId="7" borderId="0" xfId="0" applyFont="1" applyFill="1" applyBorder="1" applyAlignment="1">
      <alignment horizontal="right" vertical="center" readingOrder="2"/>
    </xf>
    <xf numFmtId="0" fontId="57" fillId="7" borderId="0" xfId="0" applyFont="1" applyFill="1" applyAlignment="1">
      <alignment horizontal="center" vertical="center" readingOrder="2"/>
    </xf>
    <xf numFmtId="0" fontId="59" fillId="7" borderId="0" xfId="0" applyFont="1" applyFill="1" applyAlignment="1">
      <alignment horizontal="left" vertical="center" readingOrder="2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0" fillId="0" borderId="24" xfId="0" applyBorder="1" applyAlignment="1">
      <alignment horizontal="right"/>
    </xf>
    <xf numFmtId="0" fontId="16" fillId="7" borderId="0" xfId="0" applyFont="1" applyFill="1" applyBorder="1" applyAlignment="1">
      <alignment horizontal="center" vertical="center"/>
    </xf>
    <xf numFmtId="0" fontId="36" fillId="10" borderId="33" xfId="0" applyFont="1" applyFill="1" applyBorder="1" applyAlignment="1">
      <alignment horizontal="center" vertical="center" wrapText="1" readingOrder="2"/>
    </xf>
    <xf numFmtId="0" fontId="36" fillId="10" borderId="34" xfId="0" applyFont="1" applyFill="1" applyBorder="1" applyAlignment="1">
      <alignment horizontal="center" vertical="center" wrapText="1" readingOrder="2"/>
    </xf>
    <xf numFmtId="0" fontId="34" fillId="7" borderId="0" xfId="0" applyFont="1" applyFill="1" applyAlignment="1">
      <alignment horizontal="center"/>
    </xf>
    <xf numFmtId="0" fontId="34" fillId="7" borderId="9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right"/>
    </xf>
    <xf numFmtId="0" fontId="4" fillId="7" borderId="10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54" fillId="7" borderId="0" xfId="0" applyFont="1" applyFill="1" applyAlignment="1">
      <alignment horizontal="right" vertical="top" wrapText="1" readingOrder="2"/>
    </xf>
    <xf numFmtId="0" fontId="49" fillId="7" borderId="0" xfId="0" applyFont="1" applyFill="1" applyAlignment="1">
      <alignment horizontal="left" vertical="center" wrapText="1" readingOrder="2"/>
    </xf>
    <xf numFmtId="0" fontId="54" fillId="7" borderId="24" xfId="0" applyFont="1" applyFill="1" applyBorder="1" applyAlignment="1">
      <alignment horizontal="right" vertical="top" wrapText="1" readingOrder="2"/>
    </xf>
    <xf numFmtId="0" fontId="49" fillId="7" borderId="24" xfId="0" applyFont="1" applyFill="1" applyBorder="1" applyAlignment="1">
      <alignment horizontal="left" vertical="top" wrapText="1" readingOrder="2"/>
    </xf>
    <xf numFmtId="0" fontId="54" fillId="7" borderId="0" xfId="0" applyFont="1" applyFill="1" applyBorder="1" applyAlignment="1">
      <alignment horizontal="right" vertical="top" wrapText="1" readingOrder="2"/>
    </xf>
    <xf numFmtId="0" fontId="49" fillId="7" borderId="0" xfId="0" applyFont="1" applyFill="1" applyBorder="1" applyAlignment="1">
      <alignment horizontal="left" vertical="top" wrapText="1"/>
    </xf>
    <xf numFmtId="0" fontId="47" fillId="0" borderId="24" xfId="0" applyFont="1" applyBorder="1" applyAlignment="1">
      <alignment horizontal="right" vertical="center" wrapText="1" readingOrder="2"/>
    </xf>
    <xf numFmtId="0" fontId="49" fillId="7" borderId="0" xfId="0" applyFont="1" applyFill="1" applyBorder="1" applyAlignment="1">
      <alignment horizontal="left" vertical="center" wrapText="1" readingOrder="2"/>
    </xf>
    <xf numFmtId="0" fontId="47" fillId="7" borderId="0" xfId="0" applyFont="1" applyFill="1" applyBorder="1" applyAlignment="1">
      <alignment horizontal="right" vertical="center" wrapText="1" readingOrder="2"/>
    </xf>
    <xf numFmtId="0" fontId="49" fillId="7" borderId="24" xfId="0" applyFont="1" applyFill="1" applyBorder="1" applyAlignment="1">
      <alignment horizontal="left" vertical="center" wrapText="1" readingOrder="2"/>
    </xf>
    <xf numFmtId="0" fontId="47" fillId="7" borderId="24" xfId="0" applyFont="1" applyFill="1" applyBorder="1" applyAlignment="1">
      <alignment horizontal="right" vertical="center" wrapText="1" readingOrder="2"/>
    </xf>
    <xf numFmtId="0" fontId="16" fillId="7" borderId="0" xfId="0" applyFont="1" applyFill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46" fillId="7" borderId="36" xfId="0" applyFont="1" applyFill="1" applyBorder="1" applyAlignment="1">
      <alignment horizontal="left" vertical="center" wrapText="1"/>
    </xf>
    <xf numFmtId="0" fontId="46" fillId="7" borderId="0" xfId="0" applyFont="1" applyFill="1" applyBorder="1" applyAlignment="1">
      <alignment horizontal="left" vertical="center" wrapText="1"/>
    </xf>
    <xf numFmtId="0" fontId="51" fillId="7" borderId="24" xfId="0" applyFont="1" applyFill="1" applyBorder="1" applyAlignment="1">
      <alignment horizontal="right" vertical="center" wrapText="1" readingOrder="2"/>
    </xf>
    <xf numFmtId="0" fontId="46" fillId="7" borderId="24" xfId="0" applyFont="1" applyFill="1" applyBorder="1" applyAlignment="1">
      <alignment horizontal="left" vertical="center" wrapText="1"/>
    </xf>
    <xf numFmtId="0" fontId="54" fillId="7" borderId="0" xfId="0" applyFont="1" applyFill="1" applyAlignment="1">
      <alignment horizontal="right" vertical="center" wrapText="1" readingOrder="2"/>
    </xf>
    <xf numFmtId="0" fontId="53" fillId="7" borderId="24" xfId="0" applyFont="1" applyFill="1" applyBorder="1" applyAlignment="1">
      <alignment horizontal="right" vertical="center" wrapText="1" readingOrder="2"/>
    </xf>
    <xf numFmtId="0" fontId="5" fillId="7" borderId="24" xfId="0" applyFont="1" applyFill="1" applyBorder="1" applyAlignment="1">
      <alignment horizontal="left" vertical="center" wrapText="1" readingOrder="2"/>
    </xf>
    <xf numFmtId="0" fontId="69" fillId="7" borderId="0" xfId="0" applyFont="1" applyFill="1" applyAlignment="1">
      <alignment horizontal="center"/>
    </xf>
    <xf numFmtId="0" fontId="69" fillId="7" borderId="9" xfId="0" applyFont="1" applyFill="1" applyBorder="1" applyAlignment="1">
      <alignment horizontal="center"/>
    </xf>
    <xf numFmtId="0" fontId="49" fillId="7" borderId="0" xfId="0" applyFont="1" applyFill="1" applyAlignment="1">
      <alignment horizontal="left" vertical="center" wrapText="1" readingOrder="1"/>
    </xf>
    <xf numFmtId="0" fontId="34" fillId="7" borderId="0" xfId="0" applyFont="1" applyFill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vertical="top" wrapText="1" readingOrder="1"/>
    </xf>
    <xf numFmtId="0" fontId="49" fillId="7" borderId="0" xfId="0" applyFont="1" applyFill="1" applyAlignment="1">
      <alignment horizontal="left" vertical="top" wrapText="1" readingOrder="1"/>
    </xf>
    <xf numFmtId="0" fontId="49" fillId="7" borderId="0" xfId="0" applyFont="1" applyFill="1" applyAlignment="1">
      <alignment horizontal="left" vertical="top" wrapText="1" readingOrder="2"/>
    </xf>
    <xf numFmtId="0" fontId="49" fillId="7" borderId="24" xfId="0" applyFont="1" applyFill="1" applyBorder="1" applyAlignment="1">
      <alignment horizontal="left" vertical="center" wrapText="1"/>
    </xf>
    <xf numFmtId="0" fontId="54" fillId="7" borderId="24" xfId="0" applyFont="1" applyFill="1" applyBorder="1" applyAlignment="1">
      <alignment horizontal="right" vertical="center" wrapText="1" readingOrder="2"/>
    </xf>
    <xf numFmtId="0" fontId="5" fillId="0" borderId="24" xfId="0" applyFont="1" applyBorder="1" applyAlignment="1">
      <alignment horizontal="right" vertical="center" readingOrder="2"/>
    </xf>
    <xf numFmtId="0" fontId="0" fillId="0" borderId="24" xfId="0" applyBorder="1" applyAlignment="1">
      <alignment horizontal="left" vertical="top" wrapText="1"/>
    </xf>
    <xf numFmtId="0" fontId="49" fillId="7" borderId="0" xfId="0" applyFont="1" applyFill="1" applyAlignment="1">
      <alignment horizontal="left" vertical="top" wrapText="1"/>
    </xf>
    <xf numFmtId="0" fontId="19" fillId="7" borderId="0" xfId="0" applyFont="1" applyFill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49" fillId="7" borderId="24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 wrapText="1" readingOrder="2"/>
    </xf>
    <xf numFmtId="0" fontId="15" fillId="7" borderId="0" xfId="0" applyFont="1" applyFill="1" applyBorder="1" applyAlignment="1">
      <alignment horizontal="center" vertical="center" wrapText="1" readingOrder="2"/>
    </xf>
    <xf numFmtId="0" fontId="15" fillId="7" borderId="9" xfId="0" applyFont="1" applyFill="1" applyBorder="1" applyAlignment="1">
      <alignment horizontal="center" vertical="center" wrapText="1" readingOrder="2"/>
    </xf>
    <xf numFmtId="0" fontId="16" fillId="7" borderId="8" xfId="0" applyFont="1" applyFill="1" applyBorder="1" applyAlignment="1">
      <alignment horizontal="center" vertical="center" wrapText="1" readingOrder="2"/>
    </xf>
    <xf numFmtId="0" fontId="16" fillId="7" borderId="0" xfId="0" applyFont="1" applyFill="1" applyBorder="1" applyAlignment="1">
      <alignment horizontal="center" vertical="center" wrapText="1" readingOrder="2"/>
    </xf>
    <xf numFmtId="0" fontId="16" fillId="7" borderId="9" xfId="0" applyFont="1" applyFill="1" applyBorder="1" applyAlignment="1">
      <alignment horizontal="center" vertical="center" wrapText="1" readingOrder="2"/>
    </xf>
    <xf numFmtId="0" fontId="0" fillId="0" borderId="21" xfId="0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 readingOrder="2"/>
    </xf>
    <xf numFmtId="0" fontId="15" fillId="7" borderId="6" xfId="0" applyFont="1" applyFill="1" applyBorder="1" applyAlignment="1">
      <alignment horizontal="center" vertical="center" wrapText="1" readingOrder="2"/>
    </xf>
    <xf numFmtId="0" fontId="15" fillId="7" borderId="7" xfId="0" applyFont="1" applyFill="1" applyBorder="1" applyAlignment="1">
      <alignment horizontal="center" vertical="center" wrapText="1" readingOrder="2"/>
    </xf>
    <xf numFmtId="0" fontId="2" fillId="5" borderId="0" xfId="0" applyFont="1" applyFill="1" applyAlignment="1">
      <alignment horizontal="center" vertical="center" wrapText="1"/>
    </xf>
    <xf numFmtId="0" fontId="8" fillId="7" borderId="10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right"/>
    </xf>
    <xf numFmtId="0" fontId="8" fillId="7" borderId="11" xfId="0" applyFont="1" applyFill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readingOrder="2"/>
    </xf>
    <xf numFmtId="0" fontId="22" fillId="7" borderId="25" xfId="0" applyFont="1" applyFill="1" applyBorder="1" applyAlignment="1">
      <alignment horizontal="center" vertical="center" readingOrder="2"/>
    </xf>
    <xf numFmtId="0" fontId="16" fillId="7" borderId="0" xfId="0" applyFont="1" applyFill="1" applyAlignment="1">
      <alignment horizontal="center" vertical="center" readingOrder="2"/>
    </xf>
    <xf numFmtId="0" fontId="16" fillId="7" borderId="9" xfId="0" applyFont="1" applyFill="1" applyBorder="1" applyAlignment="1">
      <alignment horizontal="center" vertical="center" readingOrder="2"/>
    </xf>
    <xf numFmtId="0" fontId="15" fillId="7" borderId="5" xfId="0" applyFont="1" applyFill="1" applyBorder="1" applyAlignment="1">
      <alignment horizontal="center" vertical="center" readingOrder="2"/>
    </xf>
    <xf numFmtId="0" fontId="15" fillId="7" borderId="6" xfId="0" applyFont="1" applyFill="1" applyBorder="1" applyAlignment="1">
      <alignment horizontal="center" vertical="center" readingOrder="2"/>
    </xf>
    <xf numFmtId="0" fontId="15" fillId="7" borderId="7" xfId="0" applyFont="1" applyFill="1" applyBorder="1" applyAlignment="1">
      <alignment horizontal="center" vertical="center" readingOrder="2"/>
    </xf>
    <xf numFmtId="0" fontId="16" fillId="7" borderId="8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right" vertical="center" readingOrder="2"/>
    </xf>
    <xf numFmtId="0" fontId="5" fillId="7" borderId="24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center" readingOrder="2"/>
    </xf>
    <xf numFmtId="0" fontId="16" fillId="7" borderId="0" xfId="0" applyFont="1" applyFill="1" applyBorder="1" applyAlignment="1">
      <alignment horizontal="center" vertical="center" readingOrder="2"/>
    </xf>
    <xf numFmtId="0" fontId="15" fillId="7" borderId="0" xfId="0" applyFont="1" applyFill="1" applyAlignment="1">
      <alignment horizontal="center" vertical="center" wrapText="1" readingOrder="2"/>
    </xf>
    <xf numFmtId="0" fontId="16" fillId="7" borderId="0" xfId="0" applyFont="1" applyFill="1" applyAlignment="1">
      <alignment horizontal="center" vertical="center" wrapText="1" readingOrder="2"/>
    </xf>
    <xf numFmtId="0" fontId="5" fillId="0" borderId="24" xfId="0" applyFont="1" applyBorder="1" applyAlignment="1">
      <alignment horizontal="left"/>
    </xf>
    <xf numFmtId="0" fontId="5" fillId="0" borderId="24" xfId="0" applyFont="1" applyBorder="1" applyAlignment="1">
      <alignment horizontal="right" readingOrder="2"/>
    </xf>
  </cellXfs>
  <cellStyles count="4">
    <cellStyle name="60% - Accent6" xfId="1" builtinId="52"/>
    <cellStyle name="Normal" xfId="0" builtinId="0"/>
    <cellStyle name="Normal 2" xfId="2"/>
    <cellStyle name="Normal 8" xfId="3"/>
  </cellStyles>
  <dxfs count="0"/>
  <tableStyles count="0" defaultTableStyle="TableStyleMedium2" defaultPivotStyle="PivotStyleLight16"/>
  <colors>
    <mruColors>
      <color rgb="FF00B1E6"/>
      <color rgb="FF99154C"/>
      <color rgb="FFD9DADB"/>
      <color rgb="FF008035"/>
      <color rgb="FF990033"/>
      <color rgb="FFB3CFB5"/>
      <color rgb="FF99CCFF"/>
      <color rgb="FFC88B9A"/>
      <color rgb="FFB1B3B4"/>
      <color rgb="FFE3A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75044128255894E-2"/>
          <c:y val="5.2009456264775412E-2"/>
          <c:w val="0.84120683744941238"/>
          <c:h val="0.66809329684853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PCWWCS!$P$12</c:f>
              <c:strCache>
                <c:ptCount val="1"/>
                <c:pt idx="0">
                  <c:v>قطر Qatar </c:v>
                </c:pt>
              </c:strCache>
            </c:strRef>
          </c:tx>
          <c:spPr>
            <a:solidFill>
              <a:srgbClr val="C88B9A"/>
            </a:solidFill>
            <a:ln>
              <a:solidFill>
                <a:srgbClr val="C88B9A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PCWWCS!$P$13:$P$24</c:f>
              <c:numCache>
                <c:formatCode>0%</c:formatCode>
                <c:ptCount val="12"/>
                <c:pt idx="1">
                  <c:v>0.68</c:v>
                </c:pt>
                <c:pt idx="7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A-4F41-AD22-1DADB5A6EEF7}"/>
            </c:ext>
          </c:extLst>
        </c:ser>
        <c:ser>
          <c:idx val="1"/>
          <c:order val="1"/>
          <c:tx>
            <c:strRef>
              <c:f>PCWWCS!$Q$12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PCWWCS!$Q$13:$Q$24</c:f>
              <c:numCache>
                <c:formatCode>0%</c:formatCode>
                <c:ptCount val="12"/>
                <c:pt idx="0">
                  <c:v>0.97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A-4F41-AD22-1DADB5A6EEF7}"/>
            </c:ext>
          </c:extLst>
        </c:ser>
        <c:ser>
          <c:idx val="2"/>
          <c:order val="2"/>
          <c:tx>
            <c:strRef>
              <c:f>PCWWCS!$R$12</c:f>
              <c:strCache>
                <c:ptCount val="1"/>
                <c:pt idx="0">
                  <c:v> البحرين Bahrain </c:v>
                </c:pt>
              </c:strCache>
            </c:strRef>
          </c:tx>
          <c:spPr>
            <a:solidFill>
              <a:srgbClr val="E3A599"/>
            </a:solidFill>
            <a:ln>
              <a:solidFill>
                <a:srgbClr val="E3A599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PCWWCS!$R$13:$R$24</c:f>
              <c:numCache>
                <c:formatCode>0%</c:formatCode>
                <c:ptCount val="12"/>
                <c:pt idx="0">
                  <c:v>0.79</c:v>
                </c:pt>
                <c:pt idx="1">
                  <c:v>0.83</c:v>
                </c:pt>
                <c:pt idx="2">
                  <c:v>0.86</c:v>
                </c:pt>
                <c:pt idx="3">
                  <c:v>0.87</c:v>
                </c:pt>
                <c:pt idx="4">
                  <c:v>0.79</c:v>
                </c:pt>
                <c:pt idx="5">
                  <c:v>0.76</c:v>
                </c:pt>
                <c:pt idx="6">
                  <c:v>0.77</c:v>
                </c:pt>
                <c:pt idx="7">
                  <c:v>0.81</c:v>
                </c:pt>
                <c:pt idx="8">
                  <c:v>0.88</c:v>
                </c:pt>
                <c:pt idx="9">
                  <c:v>0.87</c:v>
                </c:pt>
                <c:pt idx="10">
                  <c:v>0.87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A-4F41-AD22-1DADB5A6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0678992"/>
        <c:axId val="-1930685520"/>
      </c:barChart>
      <c:catAx>
        <c:axId val="-193067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5520"/>
        <c:crosses val="autoZero"/>
        <c:auto val="1"/>
        <c:lblAlgn val="ctr"/>
        <c:lblOffset val="100"/>
        <c:noMultiLvlLbl val="0"/>
      </c:catAx>
      <c:valAx>
        <c:axId val="-1930685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7899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6584805554276469E-2"/>
          <c:y val="0.83421902049477858"/>
          <c:w val="0.88923065903311793"/>
          <c:h val="0.10224753820666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PCWWT!$M$16</c:f>
              <c:strCache>
                <c:ptCount val="1"/>
                <c:pt idx="0">
                  <c:v> الكويت Kuwait</c:v>
                </c:pt>
              </c:strCache>
            </c:strRef>
          </c:tx>
          <c:spPr>
            <a:solidFill>
              <a:srgbClr val="AFD4E6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PCWWT!$M$23:$M$24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1-46A1-8DEB-957598DFBB6D}"/>
            </c:ext>
          </c:extLst>
        </c:ser>
        <c:ser>
          <c:idx val="1"/>
          <c:order val="1"/>
          <c:tx>
            <c:strRef>
              <c:f>PCWWT!$N$16</c:f>
              <c:strCache>
                <c:ptCount val="1"/>
                <c:pt idx="0">
                  <c:v> قطر Qatar </c:v>
                </c:pt>
              </c:strCache>
            </c:strRef>
          </c:tx>
          <c:spPr>
            <a:solidFill>
              <a:srgbClr val="C88B9A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PCWWT!$N$23:$N$24</c:f>
              <c:numCache>
                <c:formatCode>0%</c:formatCode>
                <c:ptCount val="2"/>
                <c:pt idx="0">
                  <c:v>0.99</c:v>
                </c:pt>
                <c:pt idx="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1-46A1-8DEB-957598DFBB6D}"/>
            </c:ext>
          </c:extLst>
        </c:ser>
        <c:ser>
          <c:idx val="3"/>
          <c:order val="3"/>
          <c:tx>
            <c:strRef>
              <c:f>PCWWT!$P$16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PCWWT!$P$23:$P$24</c:f>
              <c:numCache>
                <c:formatCode>0%</c:formatCode>
                <c:ptCount val="2"/>
                <c:pt idx="0">
                  <c:v>0.44</c:v>
                </c:pt>
                <c:pt idx="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1-46A1-8DEB-957598DFBB6D}"/>
            </c:ext>
          </c:extLst>
        </c:ser>
        <c:ser>
          <c:idx val="4"/>
          <c:order val="4"/>
          <c:tx>
            <c:strRef>
              <c:f>PCWWT!$Q$16</c:f>
              <c:strCache>
                <c:ptCount val="1"/>
                <c:pt idx="0">
                  <c:v> البحرين Bahrain</c:v>
                </c:pt>
              </c:strCache>
            </c:strRef>
          </c:tx>
          <c:spPr>
            <a:solidFill>
              <a:srgbClr val="E3A599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PCWWT!$Q$23:$Q$24</c:f>
              <c:numCache>
                <c:formatCode>0%</c:formatCode>
                <c:ptCount val="2"/>
                <c:pt idx="0">
                  <c:v>0.77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C1-46A1-8DEB-957598DFB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0684432"/>
        <c:axId val="-19306936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PCWWT!$O$16</c15:sqref>
                        </c15:formulaRef>
                      </c:ext>
                    </c:extLst>
                    <c:strCache>
                      <c:ptCount val="1"/>
                      <c:pt idx="0">
                        <c:v>عمان Oman </c:v>
                      </c:pt>
                    </c:strCache>
                  </c:strRef>
                </c:tx>
                <c:spPr>
                  <a:solidFill>
                    <a:srgbClr val="D9DADB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PCWWT!$L$23:$L$24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2009</c:v>
                      </c:pt>
                      <c:pt idx="1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PCWWT!$O$23:$O$24</c15:sqref>
                        </c15:formulaRef>
                      </c:ext>
                    </c:extLst>
                    <c:numCache>
                      <c:formatCode>0%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7C1-46A1-8DEB-957598DFBB6D}"/>
                  </c:ext>
                </c:extLst>
              </c15:ser>
            </c15:filteredBarSeries>
          </c:ext>
        </c:extLst>
      </c:barChart>
      <c:catAx>
        <c:axId val="-193068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680"/>
        <c:crosses val="autoZero"/>
        <c:auto val="1"/>
        <c:lblAlgn val="ctr"/>
        <c:lblOffset val="100"/>
        <c:noMultiLvlLbl val="0"/>
      </c:catAx>
      <c:valAx>
        <c:axId val="-1930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09D-406E-8284-AF7C16E82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84976"/>
        <c:axId val="-1930693136"/>
      </c:barChart>
      <c:catAx>
        <c:axId val="-193068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136"/>
        <c:crosses val="autoZero"/>
        <c:auto val="1"/>
        <c:lblAlgn val="ctr"/>
        <c:lblOffset val="100"/>
        <c:noMultiLvlLbl val="0"/>
      </c:catAx>
      <c:valAx>
        <c:axId val="-19306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45E-4A86-B2E2-FD8F0B53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92592"/>
        <c:axId val="-1930688784"/>
      </c:barChart>
      <c:catAx>
        <c:axId val="-193069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8784"/>
        <c:crosses val="autoZero"/>
        <c:auto val="1"/>
        <c:lblAlgn val="ctr"/>
        <c:lblOffset val="100"/>
        <c:noMultiLvlLbl val="0"/>
      </c:catAx>
      <c:valAx>
        <c:axId val="-19306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4203849518811"/>
          <c:y val="5.3921568627450983E-2"/>
          <c:w val="0.76942869641294853"/>
          <c:h val="0.67806574483067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2700" cap="flat" cmpd="sng" algn="ctr">
                <a:solidFill>
                  <a:srgbClr val="C88B9A"/>
                </a:solidFill>
                <a:prstDash val="dash"/>
                <a:miter lim="800000"/>
                <a:headEnd type="oval" w="med" len="med"/>
                <a:tailEnd type="oval" w="med" len="med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632-4468-B4BE-E4A1FA8C091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632-4468-B4BE-E4A1FA8C091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632-4468-B4BE-E4A1FA8C091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632-4468-B4BE-E4A1FA8C091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632-4468-B4BE-E4A1FA8C091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632-4468-B4BE-E4A1FA8C091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632-4468-B4BE-E4A1FA8C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6176"/>
        <c:axId val="-1888968896"/>
        <c:extLst/>
      </c:barChart>
      <c:catAx>
        <c:axId val="-18889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السنة</a:t>
                </a:r>
              </a:p>
              <a:p>
                <a:pPr>
                  <a:defRPr/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2560979877515313"/>
              <c:y val="0.7979742013955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8896"/>
        <c:crosses val="autoZero"/>
        <c:auto val="1"/>
        <c:lblAlgn val="ctr"/>
        <c:lblOffset val="100"/>
        <c:noMultiLvlLbl val="0"/>
      </c:catAx>
      <c:valAx>
        <c:axId val="-18889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chemeClr val="tx1"/>
                    </a:solidFill>
                  </a:rPr>
                  <a:t>1000م³/يوم</a:t>
                </a:r>
              </a:p>
              <a:p>
                <a:pPr>
                  <a:defRPr b="1">
                    <a:solidFill>
                      <a:schemeClr val="tx1"/>
                    </a:solidFill>
                  </a:defRPr>
                </a:pPr>
                <a:r>
                  <a:rPr lang="en-US" sz="900" b="1">
                    <a:solidFill>
                      <a:schemeClr val="tx1"/>
                    </a:solidFill>
                  </a:rPr>
                  <a:t>1000</a:t>
                </a:r>
                <a:r>
                  <a:rPr lang="en-US" sz="900" b="1" baseline="0">
                    <a:solidFill>
                      <a:schemeClr val="tx1"/>
                    </a:solidFill>
                  </a:rPr>
                  <a:t> m³/d</a:t>
                </a:r>
                <a:endParaRPr lang="en-US" sz="9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278493054221880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4851268591426072E-4"/>
          <c:y val="0.8595602074130978"/>
          <c:w val="0.99429593175853015"/>
          <c:h val="0.13752736700595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'Dams-NO'!$N$14</c:f>
              <c:strCache>
                <c:ptCount val="1"/>
                <c:pt idx="0">
                  <c:v>GCC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'Dams-NO'!$M$15:$M$18</c:f>
              <c:numCache>
                <c:formatCode>General</c:formatCode>
                <c:ptCount val="4"/>
                <c:pt idx="0">
                  <c:v>2007</c:v>
                </c:pt>
                <c:pt idx="1">
                  <c:v>2010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'Dams-NO'!$N$15:$N$18</c:f>
              <c:numCache>
                <c:formatCode>#,##0</c:formatCode>
                <c:ptCount val="4"/>
                <c:pt idx="0">
                  <c:v>442</c:v>
                </c:pt>
                <c:pt idx="1">
                  <c:v>573</c:v>
                </c:pt>
                <c:pt idx="2">
                  <c:v>713</c:v>
                </c:pt>
                <c:pt idx="3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7-42BA-A985-06E537C8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1280"/>
        <c:axId val="-1888960192"/>
      </c:barChart>
      <c:catAx>
        <c:axId val="-188896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0192"/>
        <c:crosses val="autoZero"/>
        <c:auto val="1"/>
        <c:lblAlgn val="ctr"/>
        <c:lblOffset val="100"/>
        <c:noMultiLvlLbl val="0"/>
      </c:catAx>
      <c:valAx>
        <c:axId val="-18889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51027</xdr:colOff>
      <xdr:row>11</xdr:row>
      <xdr:rowOff>88788</xdr:rowOff>
    </xdr:from>
    <xdr:to>
      <xdr:col>8</xdr:col>
      <xdr:colOff>590777</xdr:colOff>
      <xdr:row>26</xdr:row>
      <xdr:rowOff>170090</xdr:rowOff>
    </xdr:to>
    <xdr:pic>
      <xdr:nvPicPr>
        <xdr:cNvPr id="5" name="Picture 4" descr="نتيجة بحث الصور عن المياه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27" y="3915797"/>
          <a:ext cx="5438321" cy="2955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15308</xdr:colOff>
      <xdr:row>8</xdr:row>
      <xdr:rowOff>35038</xdr:rowOff>
    </xdr:from>
    <xdr:to>
      <xdr:col>3</xdr:col>
      <xdr:colOff>229621</xdr:colOff>
      <xdr:row>10</xdr:row>
      <xdr:rowOff>8504</xdr:rowOff>
    </xdr:to>
    <xdr:sp macro="" textlink="">
      <xdr:nvSpPr>
        <xdr:cNvPr id="44035" name="Text Box 9"/>
        <xdr:cNvSpPr txBox="1">
          <a:spLocks noChangeArrowheads="1"/>
        </xdr:cNvSpPr>
      </xdr:nvSpPr>
      <xdr:spPr bwMode="auto">
        <a:xfrm>
          <a:off x="1239951" y="3156176"/>
          <a:ext cx="826634" cy="44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201</a:t>
          </a:r>
          <a:r>
            <a:rPr lang="en-US" sz="2200" b="0" i="0" u="none" strike="noStrike" baseline="0">
              <a:solidFill>
                <a:srgbClr val="000000"/>
              </a:solidFill>
              <a:latin typeface="Calibri"/>
              <a:cs typeface="Arial"/>
            </a:rPr>
            <a:t>8</a:t>
          </a:r>
          <a:endParaRPr lang="en-US" sz="2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561296</xdr:colOff>
      <xdr:row>3</xdr:row>
      <xdr:rowOff>467745</xdr:rowOff>
    </xdr:to>
    <xdr:pic>
      <xdr:nvPicPr>
        <xdr:cNvPr id="8" name="Picture 7" descr="نتيجة بحث الصور عن ‪GCCStat Logo‬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459866" cy="1284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21</xdr:row>
      <xdr:rowOff>47626</xdr:rowOff>
    </xdr:from>
    <xdr:to>
      <xdr:col>8</xdr:col>
      <xdr:colOff>323850</xdr:colOff>
      <xdr:row>35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19</xdr:row>
      <xdr:rowOff>42862</xdr:rowOff>
    </xdr:from>
    <xdr:to>
      <xdr:col>7</xdr:col>
      <xdr:colOff>552450</xdr:colOff>
      <xdr:row>33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</xdr:row>
      <xdr:rowOff>214312</xdr:rowOff>
    </xdr:from>
    <xdr:to>
      <xdr:col>8</xdr:col>
      <xdr:colOff>190500</xdr:colOff>
      <xdr:row>30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22</xdr:row>
      <xdr:rowOff>100012</xdr:rowOff>
    </xdr:from>
    <xdr:to>
      <xdr:col>8</xdr:col>
      <xdr:colOff>28575</xdr:colOff>
      <xdr:row>36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BH-waterst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OM-Waterst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QA-Waterst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U-Watersta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Database\Archieve2015\water%20%20updated%20version2%20(start%20from13July,%202015)\WaterStat-KU%20-%20updat%202013%20dat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tihaj/Desktop/New%20folder/&#1606;&#1588;&#1585;&#1577;%20&#1573;&#1581;&#1589;&#1575;&#1569;&#1575;&#1578;%20&#1575;&#1604;&#1605;&#1610;&#1575;&#1607;%202015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ay Data"/>
    </sheetNames>
    <sheetDataSet>
      <sheetData sheetId="0" refreshError="1">
        <row r="8">
          <cell r="AA8">
            <v>43.265250000000002</v>
          </cell>
        </row>
        <row r="118">
          <cell r="AA118">
            <v>0.74</v>
          </cell>
          <cell r="AB118">
            <v>0.75</v>
          </cell>
          <cell r="AC118">
            <v>0.77</v>
          </cell>
          <cell r="AD118">
            <v>0.79</v>
          </cell>
          <cell r="AE118">
            <v>0.83</v>
          </cell>
          <cell r="AF118">
            <v>0.86</v>
          </cell>
          <cell r="AG118">
            <v>0.87</v>
          </cell>
          <cell r="AH118">
            <v>0.79</v>
          </cell>
          <cell r="AI118">
            <v>0.76</v>
          </cell>
          <cell r="AJ118">
            <v>0.77</v>
          </cell>
          <cell r="AK118">
            <v>0.81</v>
          </cell>
          <cell r="AL118">
            <v>0.88</v>
          </cell>
          <cell r="AM118">
            <v>0.87</v>
          </cell>
          <cell r="AN118">
            <v>0.87</v>
          </cell>
          <cell r="AO118">
            <v>0.9</v>
          </cell>
          <cell r="AP118">
            <v>0</v>
          </cell>
          <cell r="AQ118">
            <v>0</v>
          </cell>
        </row>
        <row r="119">
          <cell r="AA119">
            <v>0.74</v>
          </cell>
          <cell r="AB119">
            <v>0.75</v>
          </cell>
          <cell r="AC119">
            <v>0.77</v>
          </cell>
          <cell r="AD119">
            <v>0.79</v>
          </cell>
          <cell r="AE119">
            <v>0.83</v>
          </cell>
          <cell r="AF119">
            <v>0.86</v>
          </cell>
          <cell r="AG119">
            <v>0.87</v>
          </cell>
          <cell r="AH119">
            <v>0.79</v>
          </cell>
          <cell r="AI119">
            <v>0.76</v>
          </cell>
          <cell r="AJ119">
            <v>0.77</v>
          </cell>
          <cell r="AK119">
            <v>0.81</v>
          </cell>
          <cell r="AL119">
            <v>0.88</v>
          </cell>
          <cell r="AM119">
            <v>0.87</v>
          </cell>
          <cell r="AN119">
            <v>0.87</v>
          </cell>
          <cell r="AO119">
            <v>0.9</v>
          </cell>
          <cell r="AP119">
            <v>0</v>
          </cell>
          <cell r="AQ119">
            <v>0</v>
          </cell>
        </row>
        <row r="191">
          <cell r="AA191">
            <v>208.29</v>
          </cell>
          <cell r="AB191">
            <v>208.29</v>
          </cell>
          <cell r="AC191">
            <v>208.29</v>
          </cell>
          <cell r="AD191">
            <v>208</v>
          </cell>
          <cell r="AE191">
            <v>208</v>
          </cell>
          <cell r="AF191">
            <v>209</v>
          </cell>
          <cell r="AG191">
            <v>209</v>
          </cell>
          <cell r="AQ191">
            <v>0</v>
          </cell>
        </row>
        <row r="217">
          <cell r="AQ217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1"/>
    </sheetNames>
    <sheetDataSet>
      <sheetData sheetId="0" refreshError="1">
        <row r="8">
          <cell r="AA8">
            <v>24024.9375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Q191">
            <v>0</v>
          </cell>
        </row>
        <row r="217">
          <cell r="AQ217">
            <v>299.12654099999997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Sheet1"/>
    </sheetNames>
    <sheetDataSet>
      <sheetData sheetId="0" refreshError="1">
        <row r="8">
          <cell r="AA8">
            <v>66.2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0.68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0.77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0.99</v>
          </cell>
          <cell r="AK119">
            <v>0.99</v>
          </cell>
          <cell r="AL119">
            <v>0.99</v>
          </cell>
          <cell r="AM119">
            <v>0.99</v>
          </cell>
          <cell r="AN119">
            <v>0.99</v>
          </cell>
          <cell r="AO119">
            <v>0.99</v>
          </cell>
          <cell r="AP119">
            <v>0.99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54</v>
          </cell>
          <cell r="AG191">
            <v>160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Drinking Water Quality"/>
      <sheetName val="Brackish water Quality"/>
      <sheetName val="Sea water Quality"/>
      <sheetName val="Treated Effluent Quality"/>
    </sheetNames>
    <sheetDataSet>
      <sheetData sheetId="0" refreshError="1">
        <row r="8">
          <cell r="AA8">
            <v>0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</v>
          </cell>
          <cell r="AG119">
            <v>1</v>
          </cell>
          <cell r="AH119">
            <v>1</v>
          </cell>
          <cell r="AI119">
            <v>1</v>
          </cell>
          <cell r="AJ119">
            <v>1</v>
          </cell>
          <cell r="AK119">
            <v>1</v>
          </cell>
          <cell r="AL119">
            <v>1</v>
          </cell>
          <cell r="AM119">
            <v>1</v>
          </cell>
          <cell r="AN119">
            <v>1</v>
          </cell>
          <cell r="AO119">
            <v>1</v>
          </cell>
          <cell r="AP119">
            <v>0</v>
          </cell>
          <cell r="AQ119">
            <v>0</v>
          </cell>
        </row>
        <row r="191">
          <cell r="AA191">
            <v>352</v>
          </cell>
          <cell r="AB191">
            <v>379</v>
          </cell>
          <cell r="AC191">
            <v>379</v>
          </cell>
          <cell r="AD191">
            <v>379</v>
          </cell>
          <cell r="AE191">
            <v>379</v>
          </cell>
          <cell r="AF191">
            <v>704</v>
          </cell>
          <cell r="AG191">
            <v>704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Water Balance"/>
      <sheetName val="Metadata"/>
    </sheetNames>
    <sheetDataSet>
      <sheetData sheetId="0" refreshError="1">
        <row r="35">
          <cell r="AR35">
            <v>0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CStat-Wr2015"/>
      <sheetName val="AE-Wr2015"/>
      <sheetName val="BH-Wr2015"/>
      <sheetName val="SA-Wr2015"/>
      <sheetName val="OM-Wr2015"/>
      <sheetName val="QA-Wr2015"/>
      <sheetName val="KU-Wr2015"/>
    </sheetNames>
    <sheetDataSet>
      <sheetData sheetId="0"/>
      <sheetData sheetId="1">
        <row r="7">
          <cell r="E7">
            <v>1836.5</v>
          </cell>
        </row>
        <row r="33">
          <cell r="E33">
            <v>36</v>
          </cell>
          <cell r="F33">
            <v>37</v>
          </cell>
          <cell r="G33">
            <v>38</v>
          </cell>
          <cell r="H33">
            <v>49</v>
          </cell>
          <cell r="I33">
            <v>51</v>
          </cell>
          <cell r="J33">
            <v>53</v>
          </cell>
          <cell r="K33">
            <v>63</v>
          </cell>
          <cell r="L33">
            <v>69</v>
          </cell>
          <cell r="M33">
            <v>78</v>
          </cell>
        </row>
        <row r="41">
          <cell r="E41">
            <v>26</v>
          </cell>
          <cell r="F41">
            <v>28</v>
          </cell>
          <cell r="G41">
            <v>29</v>
          </cell>
          <cell r="H41">
            <v>30</v>
          </cell>
          <cell r="I41">
            <v>33</v>
          </cell>
          <cell r="J41">
            <v>41</v>
          </cell>
          <cell r="K41">
            <v>42</v>
          </cell>
          <cell r="L41">
            <v>46</v>
          </cell>
          <cell r="M41">
            <v>46</v>
          </cell>
        </row>
      </sheetData>
      <sheetData sheetId="2">
        <row r="7">
          <cell r="E7">
            <v>35.5</v>
          </cell>
        </row>
        <row r="33">
          <cell r="E33">
            <v>12</v>
          </cell>
          <cell r="F33">
            <v>15</v>
          </cell>
          <cell r="G33">
            <v>15</v>
          </cell>
          <cell r="H33">
            <v>15</v>
          </cell>
          <cell r="I33">
            <v>15</v>
          </cell>
          <cell r="J33">
            <v>16</v>
          </cell>
          <cell r="K33">
            <v>16</v>
          </cell>
          <cell r="L33">
            <v>17</v>
          </cell>
          <cell r="M33">
            <v>18</v>
          </cell>
        </row>
        <row r="41">
          <cell r="E41">
            <v>5</v>
          </cell>
          <cell r="F41">
            <v>5</v>
          </cell>
          <cell r="G41">
            <v>5</v>
          </cell>
          <cell r="H41">
            <v>5</v>
          </cell>
          <cell r="I41">
            <v>5</v>
          </cell>
          <cell r="J41">
            <v>6</v>
          </cell>
          <cell r="K41">
            <v>5</v>
          </cell>
          <cell r="L41">
            <v>5</v>
          </cell>
          <cell r="M41">
            <v>5</v>
          </cell>
        </row>
      </sheetData>
      <sheetData sheetId="3">
        <row r="7">
          <cell r="E7">
            <v>102110.34482758622</v>
          </cell>
        </row>
        <row r="33">
          <cell r="H33">
            <v>123</v>
          </cell>
          <cell r="I33">
            <v>142</v>
          </cell>
          <cell r="J33">
            <v>172</v>
          </cell>
          <cell r="K33">
            <v>178</v>
          </cell>
        </row>
      </sheetData>
      <sheetData sheetId="4">
        <row r="7">
          <cell r="E7">
            <v>34678.738095238099</v>
          </cell>
        </row>
        <row r="33">
          <cell r="E33">
            <v>40</v>
          </cell>
          <cell r="F33">
            <v>41</v>
          </cell>
          <cell r="G33">
            <v>46</v>
          </cell>
          <cell r="H33">
            <v>53</v>
          </cell>
          <cell r="I33">
            <v>58</v>
          </cell>
          <cell r="J33">
            <v>59</v>
          </cell>
          <cell r="K33">
            <v>62</v>
          </cell>
          <cell r="L33">
            <v>55</v>
          </cell>
          <cell r="M33">
            <v>55</v>
          </cell>
        </row>
        <row r="41">
          <cell r="E41">
            <v>32</v>
          </cell>
          <cell r="F41">
            <v>34</v>
          </cell>
          <cell r="G41">
            <v>40</v>
          </cell>
          <cell r="H41">
            <v>40</v>
          </cell>
          <cell r="I41">
            <v>40</v>
          </cell>
          <cell r="J41">
            <v>42</v>
          </cell>
          <cell r="K41">
            <v>42</v>
          </cell>
          <cell r="L41">
            <v>45</v>
          </cell>
          <cell r="M41">
            <v>50</v>
          </cell>
        </row>
        <row r="51">
          <cell r="E51">
            <v>91</v>
          </cell>
          <cell r="F51">
            <v>91</v>
          </cell>
          <cell r="G51">
            <v>100</v>
          </cell>
          <cell r="H51">
            <v>105</v>
          </cell>
          <cell r="I51">
            <v>129</v>
          </cell>
          <cell r="J51">
            <v>134</v>
          </cell>
          <cell r="K51">
            <v>134</v>
          </cell>
          <cell r="L51">
            <v>139</v>
          </cell>
          <cell r="M51">
            <v>149</v>
          </cell>
        </row>
      </sheetData>
      <sheetData sheetId="5">
        <row r="7">
          <cell r="E7">
            <v>265.52</v>
          </cell>
        </row>
        <row r="33">
          <cell r="E33">
            <v>12</v>
          </cell>
          <cell r="F33">
            <v>12</v>
          </cell>
          <cell r="G33">
            <v>14</v>
          </cell>
          <cell r="H33">
            <v>19</v>
          </cell>
          <cell r="I33">
            <v>17</v>
          </cell>
          <cell r="J33">
            <v>20</v>
          </cell>
          <cell r="K33">
            <v>21</v>
          </cell>
          <cell r="L33">
            <v>23</v>
          </cell>
          <cell r="M33">
            <v>23</v>
          </cell>
        </row>
        <row r="41">
          <cell r="E41">
            <v>5</v>
          </cell>
          <cell r="F41">
            <v>6</v>
          </cell>
          <cell r="G41">
            <v>7</v>
          </cell>
          <cell r="H41">
            <v>9</v>
          </cell>
          <cell r="I41">
            <v>9</v>
          </cell>
          <cell r="J41">
            <v>9</v>
          </cell>
          <cell r="K41">
            <v>9</v>
          </cell>
        </row>
      </sheetData>
      <sheetData sheetId="6">
        <row r="7">
          <cell r="E7">
            <v>1373.7677999999999</v>
          </cell>
        </row>
        <row r="33">
          <cell r="E33">
            <v>5</v>
          </cell>
          <cell r="F33">
            <v>5</v>
          </cell>
          <cell r="G33">
            <v>6</v>
          </cell>
          <cell r="H33">
            <v>6</v>
          </cell>
          <cell r="I33">
            <v>7</v>
          </cell>
          <cell r="J33">
            <v>7</v>
          </cell>
          <cell r="K33">
            <v>7</v>
          </cell>
          <cell r="L33">
            <v>6</v>
          </cell>
          <cell r="M33">
            <v>6</v>
          </cell>
        </row>
        <row r="41">
          <cell r="E41">
            <v>6</v>
          </cell>
          <cell r="F41">
            <v>6</v>
          </cell>
          <cell r="G41">
            <v>6</v>
          </cell>
          <cell r="H41">
            <v>6</v>
          </cell>
          <cell r="I41">
            <v>7</v>
          </cell>
          <cell r="J41">
            <v>7</v>
          </cell>
          <cell r="K41">
            <v>7</v>
          </cell>
          <cell r="L41">
            <v>7</v>
          </cell>
          <cell r="M4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Normal="100" zoomScaleSheetLayoutView="100" workbookViewId="0">
      <selection activeCell="O8" sqref="O8"/>
    </sheetView>
  </sheetViews>
  <sheetFormatPr defaultRowHeight="15"/>
  <sheetData>
    <row r="1" spans="1:9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7"/>
      <c r="C2" s="17"/>
      <c r="D2" s="17"/>
      <c r="E2" s="17"/>
      <c r="F2" s="17"/>
      <c r="G2" s="17"/>
      <c r="H2" s="17"/>
      <c r="I2" s="17"/>
    </row>
    <row r="3" spans="1:9" ht="34.5">
      <c r="A3" s="17"/>
      <c r="B3" s="123"/>
      <c r="C3" s="17"/>
      <c r="D3" s="17"/>
      <c r="E3" s="17"/>
      <c r="F3" s="17"/>
      <c r="G3" s="17"/>
      <c r="H3" s="17"/>
      <c r="I3" s="17"/>
    </row>
    <row r="4" spans="1:9" ht="39.75">
      <c r="A4" s="17"/>
      <c r="B4" s="124"/>
      <c r="C4" s="17"/>
      <c r="D4" s="17"/>
      <c r="E4" s="17"/>
      <c r="F4" s="17"/>
      <c r="G4" s="17"/>
      <c r="H4" s="17"/>
      <c r="I4" s="17"/>
    </row>
    <row r="5" spans="1:9" ht="44.25" customHeight="1">
      <c r="A5" s="143" t="s">
        <v>152</v>
      </c>
      <c r="B5" s="143"/>
      <c r="C5" s="143"/>
      <c r="D5" s="143"/>
      <c r="E5" s="143"/>
      <c r="F5" s="143"/>
      <c r="G5" s="143"/>
      <c r="H5" s="143"/>
      <c r="I5" s="143"/>
    </row>
    <row r="6" spans="1:9" ht="42" customHeight="1">
      <c r="A6" s="143" t="s">
        <v>153</v>
      </c>
      <c r="B6" s="143"/>
      <c r="C6" s="143"/>
      <c r="D6" s="143"/>
      <c r="E6" s="143"/>
      <c r="F6" s="143"/>
      <c r="G6" s="143"/>
      <c r="H6" s="143"/>
      <c r="I6" s="143"/>
    </row>
    <row r="7" spans="1:9" ht="28.5">
      <c r="A7" s="144" t="s">
        <v>154</v>
      </c>
      <c r="B7" s="144"/>
      <c r="C7" s="144"/>
      <c r="D7" s="144"/>
      <c r="E7" s="144"/>
      <c r="F7" s="144"/>
      <c r="G7" s="144"/>
      <c r="H7" s="144"/>
      <c r="I7" s="144"/>
    </row>
    <row r="8" spans="1:9" ht="27">
      <c r="A8" s="17"/>
      <c r="B8" s="120"/>
      <c r="C8" s="17"/>
      <c r="D8" s="17"/>
      <c r="E8" s="17"/>
      <c r="F8" s="17"/>
      <c r="G8" s="17"/>
      <c r="H8" s="17"/>
      <c r="I8" s="17"/>
    </row>
    <row r="9" spans="1:9" ht="18">
      <c r="A9" s="145" t="s">
        <v>156</v>
      </c>
      <c r="B9" s="145"/>
      <c r="C9" s="17"/>
      <c r="D9" s="17"/>
      <c r="E9" s="17"/>
      <c r="F9" s="17"/>
      <c r="G9" s="17"/>
      <c r="H9" s="17"/>
      <c r="I9" s="17"/>
    </row>
    <row r="10" spans="1:9" ht="18.75" customHeight="1">
      <c r="A10" s="146" t="s">
        <v>155</v>
      </c>
      <c r="B10" s="146"/>
      <c r="C10" s="17"/>
      <c r="D10" s="17"/>
      <c r="E10" s="17"/>
      <c r="F10" s="17"/>
      <c r="G10" s="17"/>
      <c r="H10" s="17"/>
      <c r="I10" s="17"/>
    </row>
    <row r="11" spans="1:9" ht="18.75">
      <c r="A11" s="17"/>
      <c r="B11" s="121"/>
      <c r="C11" s="17"/>
      <c r="D11" s="17"/>
      <c r="E11" s="17"/>
      <c r="F11" s="17"/>
      <c r="G11" s="17"/>
      <c r="H11" s="17"/>
      <c r="I11" s="17"/>
    </row>
    <row r="12" spans="1:9" ht="20.25">
      <c r="A12" s="17"/>
      <c r="B12" s="122"/>
      <c r="C12" s="17"/>
      <c r="D12" s="17"/>
      <c r="E12" s="17"/>
      <c r="F12" s="17"/>
      <c r="G12" s="17"/>
      <c r="H12" s="17"/>
      <c r="I12" s="17"/>
    </row>
    <row r="13" spans="1:9">
      <c r="A13" s="17"/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9">
      <c r="A15" s="17"/>
      <c r="B15" s="17"/>
      <c r="C15" s="17"/>
      <c r="D15" s="17"/>
      <c r="E15" s="17"/>
      <c r="F15" s="17"/>
      <c r="G15" s="17"/>
      <c r="H15" s="17"/>
      <c r="I15" s="17"/>
    </row>
    <row r="16" spans="1:9">
      <c r="A16" s="17"/>
      <c r="B16" s="17"/>
      <c r="C16" s="17"/>
      <c r="D16" s="17"/>
      <c r="E16" s="17"/>
      <c r="F16" s="17"/>
      <c r="G16" s="17"/>
      <c r="H16" s="17"/>
      <c r="I16" s="17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pans="1:9">
      <c r="A18" s="17"/>
      <c r="B18" s="17"/>
      <c r="C18" s="17"/>
      <c r="D18" s="17"/>
      <c r="E18" s="17"/>
      <c r="F18" s="17"/>
      <c r="G18" s="17"/>
      <c r="H18" s="17"/>
      <c r="I18" s="17"/>
    </row>
    <row r="19" spans="1:9">
      <c r="A19" s="17"/>
      <c r="B19" s="17"/>
      <c r="C19" s="17"/>
      <c r="D19" s="17"/>
      <c r="E19" s="17"/>
      <c r="F19" s="17"/>
      <c r="G19" s="17"/>
      <c r="H19" s="17"/>
      <c r="I19" s="17"/>
    </row>
    <row r="20" spans="1:9">
      <c r="A20" s="17"/>
      <c r="B20" s="17"/>
      <c r="C20" s="17"/>
      <c r="D20" s="17"/>
      <c r="E20" s="17"/>
      <c r="F20" s="17"/>
      <c r="G20" s="17"/>
      <c r="H20" s="17"/>
      <c r="I20" s="17"/>
    </row>
    <row r="21" spans="1:9">
      <c r="A21" s="17"/>
      <c r="B21" s="17"/>
      <c r="C21" s="17"/>
      <c r="D21" s="17"/>
      <c r="E21" s="17"/>
      <c r="F21" s="17"/>
      <c r="G21" s="17"/>
      <c r="H21" s="17"/>
      <c r="I21" s="17"/>
    </row>
    <row r="22" spans="1:9">
      <c r="A22" s="17"/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  <row r="26" spans="1:9">
      <c r="A26" s="17"/>
      <c r="B26" s="17"/>
      <c r="C26" s="17"/>
      <c r="D26" s="17"/>
      <c r="E26" s="17"/>
      <c r="F26" s="17"/>
      <c r="G26" s="17"/>
      <c r="H26" s="17"/>
      <c r="I26" s="17"/>
    </row>
  </sheetData>
  <mergeCells count="5">
    <mergeCell ref="A5:I5"/>
    <mergeCell ref="A6:I6"/>
    <mergeCell ref="A7:I7"/>
    <mergeCell ref="A9:B9"/>
    <mergeCell ref="A10:B1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view="pageBreakPreview" topLeftCell="A4" zoomScale="106" zoomScaleNormal="100" zoomScaleSheetLayoutView="106" workbookViewId="0">
      <selection activeCell="A21" sqref="A21:XFD22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48" t="s">
        <v>131</v>
      </c>
      <c r="B1" s="148"/>
      <c r="C1" s="148"/>
      <c r="D1" s="148"/>
      <c r="E1" s="148"/>
      <c r="F1" s="148"/>
      <c r="G1" s="148"/>
      <c r="H1" s="148"/>
      <c r="I1" s="148"/>
    </row>
    <row r="2" spans="1:11" ht="18" customHeight="1">
      <c r="A2" s="182" t="s">
        <v>209</v>
      </c>
      <c r="B2" s="182"/>
      <c r="C2" s="182"/>
      <c r="D2" s="182"/>
      <c r="E2" s="182"/>
      <c r="F2" s="182"/>
      <c r="G2" s="182"/>
      <c r="H2" s="182"/>
      <c r="I2" s="183"/>
    </row>
    <row r="3" spans="1:11" ht="18" customHeight="1">
      <c r="A3" s="184" t="s">
        <v>210</v>
      </c>
      <c r="B3" s="184"/>
      <c r="C3" s="184"/>
      <c r="D3" s="184"/>
      <c r="E3" s="184"/>
      <c r="F3" s="184"/>
      <c r="G3" s="184"/>
      <c r="H3" s="184"/>
      <c r="I3" s="185"/>
    </row>
    <row r="4" spans="1:11" ht="18" customHeight="1" thickBot="1">
      <c r="A4" s="157" t="s">
        <v>67</v>
      </c>
      <c r="B4" s="158"/>
      <c r="C4" s="158"/>
      <c r="D4" s="158"/>
      <c r="E4" s="155" t="s">
        <v>72</v>
      </c>
      <c r="F4" s="155"/>
      <c r="G4" s="155"/>
      <c r="H4" s="155"/>
      <c r="I4" s="156"/>
    </row>
    <row r="5" spans="1:11" ht="49.5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11" t="s">
        <v>257</v>
      </c>
      <c r="F5" s="111" t="s">
        <v>10</v>
      </c>
      <c r="G5" s="111" t="s">
        <v>129</v>
      </c>
      <c r="H5" s="111" t="s">
        <v>127</v>
      </c>
      <c r="I5" s="149" t="s">
        <v>0</v>
      </c>
    </row>
    <row r="6" spans="1:11" ht="22.5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258</v>
      </c>
      <c r="F6" s="112" t="s">
        <v>99</v>
      </c>
      <c r="G6" s="112" t="s">
        <v>101</v>
      </c>
      <c r="H6" s="112" t="s">
        <v>100</v>
      </c>
      <c r="I6" s="150"/>
    </row>
    <row r="7" spans="1:11" ht="20.25" customHeight="1" thickTop="1">
      <c r="A7" s="97">
        <v>2007</v>
      </c>
      <c r="B7" s="127" t="s">
        <v>47</v>
      </c>
      <c r="C7" s="81">
        <v>32.873933752818495</v>
      </c>
      <c r="D7" s="81">
        <v>85.591000000000008</v>
      </c>
      <c r="E7" s="81">
        <v>29</v>
      </c>
      <c r="F7" s="81" t="s">
        <v>47</v>
      </c>
      <c r="G7" s="81">
        <v>4.0999999999999996</v>
      </c>
      <c r="H7" s="81">
        <v>149.59999999999991</v>
      </c>
      <c r="I7" s="99">
        <v>2007</v>
      </c>
      <c r="J7" s="128"/>
      <c r="K7" s="128"/>
    </row>
    <row r="8" spans="1:11" ht="20.25" customHeight="1">
      <c r="A8" s="98">
        <v>2008</v>
      </c>
      <c r="B8" s="132" t="s">
        <v>47</v>
      </c>
      <c r="C8" s="82">
        <v>34.1743666793055</v>
      </c>
      <c r="D8" s="82">
        <v>106.39200000000001</v>
      </c>
      <c r="E8" s="82">
        <v>27</v>
      </c>
      <c r="F8" s="82" t="s">
        <v>47</v>
      </c>
      <c r="G8" s="82">
        <v>4.5</v>
      </c>
      <c r="H8" s="82">
        <v>125.00036</v>
      </c>
      <c r="I8" s="100">
        <v>2008</v>
      </c>
      <c r="J8" s="128"/>
      <c r="K8" s="128"/>
    </row>
    <row r="9" spans="1:11" ht="20.25" customHeight="1">
      <c r="A9" s="97">
        <v>2009</v>
      </c>
      <c r="B9" s="127" t="s">
        <v>47</v>
      </c>
      <c r="C9" s="81">
        <v>34.966882952004504</v>
      </c>
      <c r="D9" s="81">
        <v>115.94000000000001</v>
      </c>
      <c r="E9" s="81">
        <v>39</v>
      </c>
      <c r="F9" s="81" t="s">
        <v>47</v>
      </c>
      <c r="G9" s="81">
        <v>3.9</v>
      </c>
      <c r="H9" s="81">
        <v>98.352840000000242</v>
      </c>
      <c r="I9" s="99">
        <v>2009</v>
      </c>
      <c r="J9" s="128"/>
      <c r="K9" s="128"/>
    </row>
    <row r="10" spans="1:11" ht="20.25" customHeight="1">
      <c r="A10" s="98">
        <v>2010</v>
      </c>
      <c r="B10" s="132" t="s">
        <v>47</v>
      </c>
      <c r="C10" s="82">
        <v>34.765512214228494</v>
      </c>
      <c r="D10" s="82">
        <v>35.904000000000003</v>
      </c>
      <c r="E10" s="82">
        <v>83</v>
      </c>
      <c r="F10" s="82" t="s">
        <v>47</v>
      </c>
      <c r="G10" s="82">
        <v>5.2</v>
      </c>
      <c r="H10" s="82">
        <v>123.62880399999995</v>
      </c>
      <c r="I10" s="100">
        <v>2010</v>
      </c>
      <c r="J10" s="128"/>
      <c r="K10" s="128"/>
    </row>
    <row r="11" spans="1:11" ht="20.25" customHeight="1">
      <c r="A11" s="97">
        <v>2011</v>
      </c>
      <c r="B11" s="127" t="s">
        <v>47</v>
      </c>
      <c r="C11" s="81">
        <v>35.888552116746006</v>
      </c>
      <c r="D11" s="81">
        <v>32.9221</v>
      </c>
      <c r="E11" s="81">
        <v>78</v>
      </c>
      <c r="F11" s="81" t="s">
        <v>47</v>
      </c>
      <c r="G11" s="81">
        <v>7.1</v>
      </c>
      <c r="H11" s="81">
        <v>131.85101999999983</v>
      </c>
      <c r="I11" s="99">
        <v>2011</v>
      </c>
      <c r="J11" s="128"/>
      <c r="K11" s="128"/>
    </row>
    <row r="12" spans="1:11" ht="20.25" customHeight="1">
      <c r="A12" s="98">
        <v>2012</v>
      </c>
      <c r="B12" s="80" t="s">
        <v>47</v>
      </c>
      <c r="C12" s="77">
        <v>36.470310144612</v>
      </c>
      <c r="D12" s="77">
        <v>29.890800000000002</v>
      </c>
      <c r="E12" s="77">
        <v>80</v>
      </c>
      <c r="F12" s="77" t="s">
        <v>47</v>
      </c>
      <c r="G12" s="77">
        <v>6.3</v>
      </c>
      <c r="H12" s="77">
        <v>137.84093800000005</v>
      </c>
      <c r="I12" s="100">
        <v>2012</v>
      </c>
      <c r="J12" s="128"/>
      <c r="K12" s="128"/>
    </row>
    <row r="13" spans="1:11" ht="20.25" customHeight="1">
      <c r="A13" s="97">
        <v>2013</v>
      </c>
      <c r="B13" s="79" t="s">
        <v>47</v>
      </c>
      <c r="C13" s="78">
        <v>36.172517029520996</v>
      </c>
      <c r="D13" s="78">
        <v>28.4115</v>
      </c>
      <c r="E13" s="78">
        <v>92</v>
      </c>
      <c r="F13" s="78" t="s">
        <v>47</v>
      </c>
      <c r="G13" s="78">
        <v>5.6</v>
      </c>
      <c r="H13" s="78">
        <v>176.70206161999999</v>
      </c>
      <c r="I13" s="99">
        <v>2013</v>
      </c>
      <c r="J13" s="128"/>
      <c r="K13" s="128"/>
    </row>
    <row r="14" spans="1:11" ht="20.25" customHeight="1">
      <c r="A14" s="98">
        <v>2014</v>
      </c>
      <c r="B14" s="80" t="s">
        <v>47</v>
      </c>
      <c r="C14" s="77">
        <v>36.495480982321496</v>
      </c>
      <c r="D14" s="77">
        <v>31.220800000000004</v>
      </c>
      <c r="E14" s="77">
        <v>98.539999999999793</v>
      </c>
      <c r="F14" s="77" t="s">
        <v>47</v>
      </c>
      <c r="G14" s="77">
        <v>5.0999999999999996</v>
      </c>
      <c r="H14" s="77">
        <v>173.80267200000026</v>
      </c>
      <c r="I14" s="100">
        <v>2014</v>
      </c>
      <c r="J14" s="128"/>
      <c r="K14" s="128"/>
    </row>
    <row r="15" spans="1:11" ht="20.25" customHeight="1">
      <c r="A15" s="97">
        <v>2015</v>
      </c>
      <c r="B15" s="79" t="s">
        <v>47</v>
      </c>
      <c r="C15" s="78">
        <v>37.397373138993494</v>
      </c>
      <c r="D15" s="78">
        <v>26.321999999999999</v>
      </c>
      <c r="E15" s="78">
        <v>105</v>
      </c>
      <c r="F15" s="78" t="s">
        <v>47</v>
      </c>
      <c r="G15" s="78">
        <v>7.4</v>
      </c>
      <c r="H15" s="78">
        <v>119.02337200000011</v>
      </c>
      <c r="I15" s="99">
        <v>2015</v>
      </c>
      <c r="J15" s="128"/>
      <c r="K15" s="128"/>
    </row>
    <row r="16" spans="1:11" ht="20.25" customHeight="1">
      <c r="A16" s="98">
        <v>2016</v>
      </c>
      <c r="B16" s="80" t="s">
        <v>47</v>
      </c>
      <c r="C16" s="77">
        <v>39.276711742896502</v>
      </c>
      <c r="D16" s="77">
        <v>22.623999999999999</v>
      </c>
      <c r="E16" s="77">
        <v>136</v>
      </c>
      <c r="F16" s="77" t="s">
        <v>47</v>
      </c>
      <c r="G16" s="77">
        <v>5.0999999999999996</v>
      </c>
      <c r="H16" s="77">
        <v>141.94468049062812</v>
      </c>
      <c r="I16" s="100">
        <v>2016</v>
      </c>
      <c r="J16" s="128"/>
      <c r="K16" s="128"/>
    </row>
    <row r="17" spans="1:11" ht="20.25" customHeight="1">
      <c r="A17" s="97">
        <v>2017</v>
      </c>
      <c r="B17" s="79" t="s">
        <v>47</v>
      </c>
      <c r="C17" s="78">
        <v>39.33</v>
      </c>
      <c r="D17" s="78">
        <v>23.46</v>
      </c>
      <c r="E17" s="78">
        <v>135</v>
      </c>
      <c r="F17" s="78" t="s">
        <v>47</v>
      </c>
      <c r="G17" s="78">
        <v>5.0999999999999996</v>
      </c>
      <c r="H17" s="78">
        <v>145.89034781139435</v>
      </c>
      <c r="I17" s="99">
        <v>2017</v>
      </c>
      <c r="J17" s="128"/>
      <c r="K17" s="128"/>
    </row>
    <row r="18" spans="1:11" ht="20.25" customHeight="1">
      <c r="A18" s="98">
        <v>2018</v>
      </c>
      <c r="B18" s="80" t="s">
        <v>47</v>
      </c>
      <c r="C18" s="77">
        <v>47.1</v>
      </c>
      <c r="D18" s="77">
        <v>24.51</v>
      </c>
      <c r="E18" s="77">
        <v>86</v>
      </c>
      <c r="F18" s="77" t="s">
        <v>47</v>
      </c>
      <c r="G18" s="77">
        <v>5.0999999999999996</v>
      </c>
      <c r="H18" s="77">
        <v>175.17457939357996</v>
      </c>
      <c r="I18" s="100">
        <v>2018</v>
      </c>
      <c r="J18" s="128"/>
      <c r="K18" s="128"/>
    </row>
    <row r="19" spans="1:11" ht="18" customHeight="1">
      <c r="A19" s="162" t="s">
        <v>132</v>
      </c>
      <c r="B19" s="162"/>
      <c r="C19" s="162"/>
      <c r="D19" s="162"/>
      <c r="E19" s="161" t="s">
        <v>134</v>
      </c>
      <c r="F19" s="161"/>
      <c r="G19" s="161"/>
      <c r="H19" s="161"/>
      <c r="I19" s="161"/>
    </row>
    <row r="20" spans="1:11" ht="18" customHeight="1">
      <c r="A20" s="188" t="s">
        <v>133</v>
      </c>
      <c r="B20" s="188"/>
      <c r="C20" s="188"/>
      <c r="D20" s="188"/>
      <c r="E20" s="159" t="s">
        <v>135</v>
      </c>
      <c r="F20" s="159"/>
      <c r="G20" s="159"/>
      <c r="H20" s="159"/>
      <c r="I20" s="159"/>
    </row>
    <row r="21" spans="1:11" ht="18" customHeight="1">
      <c r="A21" s="186" t="s">
        <v>256</v>
      </c>
      <c r="B21" s="187"/>
      <c r="C21" s="187"/>
      <c r="D21" s="187"/>
      <c r="E21" s="136"/>
      <c r="F21" s="159" t="s">
        <v>255</v>
      </c>
      <c r="G21" s="159"/>
      <c r="H21" s="159"/>
      <c r="I21" s="159"/>
    </row>
    <row r="22" spans="1:11" ht="27" customHeight="1">
      <c r="A22" s="181" t="s">
        <v>252</v>
      </c>
      <c r="B22" s="181"/>
      <c r="C22" s="181"/>
      <c r="D22" s="137"/>
      <c r="E22" s="176" t="s">
        <v>251</v>
      </c>
      <c r="F22" s="176"/>
      <c r="G22" s="176"/>
      <c r="H22" s="176"/>
      <c r="I22" s="176"/>
    </row>
  </sheetData>
  <mergeCells count="15">
    <mergeCell ref="A1:I1"/>
    <mergeCell ref="A5:A6"/>
    <mergeCell ref="I5:I6"/>
    <mergeCell ref="A19:D19"/>
    <mergeCell ref="E19:I19"/>
    <mergeCell ref="A2:I2"/>
    <mergeCell ref="A3:I3"/>
    <mergeCell ref="A4:D4"/>
    <mergeCell ref="E4:I4"/>
    <mergeCell ref="F21:I21"/>
    <mergeCell ref="A22:C22"/>
    <mergeCell ref="E22:I22"/>
    <mergeCell ref="A21:D21"/>
    <mergeCell ref="E20:I20"/>
    <mergeCell ref="A20:D20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4" zoomScale="98" zoomScaleNormal="100" zoomScaleSheetLayoutView="98" workbookViewId="0">
      <selection activeCell="A20" sqref="A20:XFD21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48" t="s">
        <v>139</v>
      </c>
      <c r="B1" s="148"/>
      <c r="C1" s="148"/>
      <c r="D1" s="148"/>
      <c r="E1" s="148"/>
      <c r="F1" s="148"/>
      <c r="G1" s="148"/>
      <c r="H1" s="148"/>
      <c r="I1" s="148"/>
    </row>
    <row r="2" spans="1:11" ht="34.5" customHeight="1">
      <c r="A2" s="182" t="s">
        <v>211</v>
      </c>
      <c r="B2" s="182"/>
      <c r="C2" s="182"/>
      <c r="D2" s="182"/>
      <c r="E2" s="182"/>
      <c r="F2" s="182"/>
      <c r="G2" s="182"/>
      <c r="H2" s="182"/>
      <c r="I2" s="183"/>
    </row>
    <row r="3" spans="1:11" ht="34.5" customHeight="1">
      <c r="A3" s="184" t="s">
        <v>212</v>
      </c>
      <c r="B3" s="184"/>
      <c r="C3" s="184"/>
      <c r="D3" s="184"/>
      <c r="E3" s="184"/>
      <c r="F3" s="184"/>
      <c r="G3" s="184"/>
      <c r="H3" s="184"/>
      <c r="I3" s="185"/>
    </row>
    <row r="4" spans="1:11" ht="18.75" customHeight="1" thickBot="1">
      <c r="A4" s="157" t="s">
        <v>67</v>
      </c>
      <c r="B4" s="158"/>
      <c r="C4" s="158"/>
      <c r="D4" s="158"/>
      <c r="E4" s="155" t="s">
        <v>72</v>
      </c>
      <c r="F4" s="155"/>
      <c r="G4" s="155"/>
      <c r="H4" s="155"/>
      <c r="I4" s="156"/>
    </row>
    <row r="5" spans="1:11" ht="39.950000000000003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11" t="s">
        <v>227</v>
      </c>
      <c r="F5" s="111" t="s">
        <v>10</v>
      </c>
      <c r="G5" s="111" t="s">
        <v>259</v>
      </c>
      <c r="H5" s="111" t="s">
        <v>127</v>
      </c>
      <c r="I5" s="149" t="s">
        <v>0</v>
      </c>
    </row>
    <row r="6" spans="1:11" ht="39.950000000000003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20</v>
      </c>
      <c r="F6" s="112" t="s">
        <v>99</v>
      </c>
      <c r="G6" s="112" t="s">
        <v>108</v>
      </c>
      <c r="H6" s="112" t="s">
        <v>100</v>
      </c>
      <c r="I6" s="150"/>
    </row>
    <row r="7" spans="1:11" ht="20.25" customHeight="1" thickTop="1">
      <c r="A7" s="97">
        <v>2007</v>
      </c>
      <c r="B7" s="127">
        <f>H7+G7+F7+E7+D7+C7</f>
        <v>4691.9294846100001</v>
      </c>
      <c r="C7" s="81">
        <v>482.06</v>
      </c>
      <c r="D7" s="81">
        <v>165.40899999999999</v>
      </c>
      <c r="E7" s="81">
        <v>94.785484610000012</v>
      </c>
      <c r="F7" s="81">
        <v>2412.875</v>
      </c>
      <c r="G7" s="81">
        <v>171.8</v>
      </c>
      <c r="H7" s="81">
        <v>1365</v>
      </c>
      <c r="I7" s="99">
        <v>2007</v>
      </c>
      <c r="J7" s="128"/>
      <c r="K7" s="128"/>
    </row>
    <row r="8" spans="1:11" ht="20.25" customHeight="1">
      <c r="A8" s="98">
        <v>2008</v>
      </c>
      <c r="B8" s="132">
        <f t="shared" ref="B8:B18" si="0">H8+G8+F8+E8+D8+C8</f>
        <v>4954.35310192</v>
      </c>
      <c r="C8" s="82">
        <v>519.74</v>
      </c>
      <c r="D8" s="82">
        <v>205.608</v>
      </c>
      <c r="E8" s="82">
        <v>107.05510192000003</v>
      </c>
      <c r="F8" s="82">
        <v>2453.25</v>
      </c>
      <c r="G8" s="82">
        <v>199.6</v>
      </c>
      <c r="H8" s="82">
        <v>1469.1</v>
      </c>
      <c r="I8" s="100">
        <v>2008</v>
      </c>
      <c r="J8" s="128"/>
      <c r="K8" s="128"/>
    </row>
    <row r="9" spans="1:11" ht="20.25" customHeight="1">
      <c r="A9" s="97">
        <v>2009</v>
      </c>
      <c r="B9" s="127">
        <f t="shared" si="0"/>
        <v>5229.415</v>
      </c>
      <c r="C9" s="81">
        <v>537.33000000000004</v>
      </c>
      <c r="D9" s="81">
        <v>224.06</v>
      </c>
      <c r="E9" s="81">
        <v>122.20000000000007</v>
      </c>
      <c r="F9" s="81">
        <v>2571.625</v>
      </c>
      <c r="G9" s="81">
        <v>219.9</v>
      </c>
      <c r="H9" s="81">
        <v>1554.3</v>
      </c>
      <c r="I9" s="99">
        <v>2009</v>
      </c>
      <c r="J9" s="128"/>
      <c r="K9" s="128"/>
    </row>
    <row r="10" spans="1:11" ht="20.25" customHeight="1">
      <c r="A10" s="98">
        <v>2010</v>
      </c>
      <c r="B10" s="132">
        <f t="shared" si="0"/>
        <v>5833.8360000000002</v>
      </c>
      <c r="C10" s="82">
        <v>560.64</v>
      </c>
      <c r="D10" s="82">
        <v>338.096</v>
      </c>
      <c r="E10" s="82">
        <v>107</v>
      </c>
      <c r="F10" s="82">
        <v>3037</v>
      </c>
      <c r="G10" s="82">
        <v>235.10000000000002</v>
      </c>
      <c r="H10" s="82">
        <v>1556</v>
      </c>
      <c r="I10" s="100">
        <v>2010</v>
      </c>
      <c r="J10" s="128"/>
      <c r="K10" s="128"/>
    </row>
    <row r="11" spans="1:11" ht="20.25" customHeight="1">
      <c r="A11" s="97">
        <v>2011</v>
      </c>
      <c r="B11" s="127">
        <f t="shared" si="0"/>
        <v>6138.8978999999999</v>
      </c>
      <c r="C11" s="81">
        <v>585.52</v>
      </c>
      <c r="D11" s="81">
        <v>368.0779</v>
      </c>
      <c r="E11" s="81">
        <v>138</v>
      </c>
      <c r="F11" s="81">
        <v>3223</v>
      </c>
      <c r="G11" s="81">
        <v>242.9</v>
      </c>
      <c r="H11" s="81">
        <v>1581.4</v>
      </c>
      <c r="I11" s="99">
        <v>2011</v>
      </c>
      <c r="J11" s="128"/>
      <c r="K11" s="128"/>
    </row>
    <row r="12" spans="1:11" ht="20.25" customHeight="1">
      <c r="A12" s="98">
        <v>2012</v>
      </c>
      <c r="B12" s="80">
        <f t="shared" si="0"/>
        <v>6445.7710420000003</v>
      </c>
      <c r="C12" s="77">
        <v>597.77</v>
      </c>
      <c r="D12" s="77">
        <v>396.01104199999997</v>
      </c>
      <c r="E12" s="77">
        <v>156.78999999999979</v>
      </c>
      <c r="F12" s="77">
        <v>3370</v>
      </c>
      <c r="G12" s="77">
        <v>244.39999999999998</v>
      </c>
      <c r="H12" s="77">
        <v>1680.8</v>
      </c>
      <c r="I12" s="100">
        <v>2012</v>
      </c>
      <c r="J12" s="128"/>
      <c r="K12" s="128"/>
    </row>
    <row r="13" spans="1:11" ht="20.25" customHeight="1">
      <c r="A13" s="97">
        <v>2013</v>
      </c>
      <c r="B13" s="79">
        <f t="shared" si="0"/>
        <v>6768.9230080000007</v>
      </c>
      <c r="C13" s="78">
        <v>602.22</v>
      </c>
      <c r="D13" s="78">
        <v>424.80300800000003</v>
      </c>
      <c r="E13" s="78">
        <v>171</v>
      </c>
      <c r="F13" s="78">
        <v>3621.0000000000005</v>
      </c>
      <c r="G13" s="78">
        <v>252.00000000000003</v>
      </c>
      <c r="H13" s="78">
        <v>1697.9</v>
      </c>
      <c r="I13" s="99">
        <v>2013</v>
      </c>
      <c r="J13" s="128"/>
      <c r="K13" s="128"/>
    </row>
    <row r="14" spans="1:11" ht="20.25" customHeight="1">
      <c r="A14" s="98">
        <v>2014</v>
      </c>
      <c r="B14" s="80">
        <f t="shared" si="0"/>
        <v>7095.6949480000003</v>
      </c>
      <c r="C14" s="77">
        <v>617.27</v>
      </c>
      <c r="D14" s="77">
        <v>450.97919999999999</v>
      </c>
      <c r="E14" s="77">
        <v>184.56</v>
      </c>
      <c r="F14" s="77">
        <v>3804</v>
      </c>
      <c r="G14" s="77">
        <v>263.5</v>
      </c>
      <c r="H14" s="77">
        <v>1775.3857479999997</v>
      </c>
      <c r="I14" s="100">
        <v>2014</v>
      </c>
      <c r="J14" s="128"/>
      <c r="K14" s="128"/>
    </row>
    <row r="15" spans="1:11" ht="20.25" customHeight="1">
      <c r="A15" s="97">
        <v>2015</v>
      </c>
      <c r="B15" s="79">
        <f t="shared" si="0"/>
        <v>7491.4897080000001</v>
      </c>
      <c r="C15" s="78">
        <v>639.64</v>
      </c>
      <c r="D15" s="78">
        <v>506.678</v>
      </c>
      <c r="E15" s="78">
        <v>197.99999999999989</v>
      </c>
      <c r="F15" s="78">
        <v>4001</v>
      </c>
      <c r="G15" s="78">
        <v>260.5</v>
      </c>
      <c r="H15" s="78">
        <v>1885.6717079999999</v>
      </c>
      <c r="I15" s="99">
        <v>2015</v>
      </c>
      <c r="J15" s="128"/>
      <c r="K15" s="128"/>
    </row>
    <row r="16" spans="1:11" ht="20.25" customHeight="1">
      <c r="A16" s="98">
        <v>2016</v>
      </c>
      <c r="B16" s="80">
        <f t="shared" si="0"/>
        <v>7676.5904320000009</v>
      </c>
      <c r="C16" s="77">
        <v>673.1</v>
      </c>
      <c r="D16" s="77">
        <v>534.37599999999998</v>
      </c>
      <c r="E16" s="77">
        <v>201</v>
      </c>
      <c r="F16" s="77">
        <v>4145</v>
      </c>
      <c r="G16" s="77">
        <v>260.2</v>
      </c>
      <c r="H16" s="77">
        <v>1862.9144319999998</v>
      </c>
      <c r="I16" s="100">
        <v>2016</v>
      </c>
      <c r="J16" s="128"/>
      <c r="K16" s="128"/>
    </row>
    <row r="17" spans="1:11" ht="20.25" customHeight="1">
      <c r="A17" s="97">
        <v>2017</v>
      </c>
      <c r="B17" s="79">
        <f t="shared" si="0"/>
        <v>7766.8496521886054</v>
      </c>
      <c r="C17" s="78">
        <v>684.2</v>
      </c>
      <c r="D17" s="78">
        <v>578.54</v>
      </c>
      <c r="E17" s="78">
        <v>263</v>
      </c>
      <c r="F17" s="78">
        <v>4150</v>
      </c>
      <c r="G17" s="78">
        <v>261.59999999999997</v>
      </c>
      <c r="H17" s="78">
        <v>1829.5096521886057</v>
      </c>
      <c r="I17" s="99">
        <v>2017</v>
      </c>
      <c r="J17" s="128"/>
      <c r="K17" s="128"/>
    </row>
    <row r="18" spans="1:11" ht="20.25" customHeight="1">
      <c r="A18" s="98">
        <v>2018</v>
      </c>
      <c r="B18" s="80">
        <f t="shared" si="0"/>
        <v>8420.2985656179299</v>
      </c>
      <c r="C18" s="77">
        <v>674.85</v>
      </c>
      <c r="D18" s="77">
        <v>612.49</v>
      </c>
      <c r="E18" s="77">
        <v>234</v>
      </c>
      <c r="F18" s="77">
        <v>4792</v>
      </c>
      <c r="G18" s="77">
        <v>261.59999999999997</v>
      </c>
      <c r="H18" s="77">
        <v>1845.35856561793</v>
      </c>
      <c r="I18" s="100">
        <v>2018</v>
      </c>
      <c r="J18" s="128"/>
      <c r="K18" s="128"/>
    </row>
    <row r="19" spans="1:11" ht="18" customHeight="1">
      <c r="A19" s="189" t="s">
        <v>136</v>
      </c>
      <c r="B19" s="189"/>
      <c r="C19" s="189"/>
      <c r="D19" s="189"/>
      <c r="E19" s="17"/>
      <c r="F19" s="190" t="s">
        <v>137</v>
      </c>
      <c r="G19" s="190"/>
      <c r="H19" s="190"/>
      <c r="I19" s="190"/>
    </row>
    <row r="20" spans="1:11" ht="18" customHeight="1">
      <c r="A20" s="186" t="s">
        <v>261</v>
      </c>
      <c r="B20" s="187"/>
      <c r="C20" s="187"/>
      <c r="D20" s="187"/>
      <c r="E20" s="136"/>
      <c r="F20" s="159" t="s">
        <v>260</v>
      </c>
      <c r="G20" s="159"/>
      <c r="H20" s="159"/>
      <c r="I20" s="159"/>
    </row>
    <row r="21" spans="1:11" ht="27" customHeight="1">
      <c r="A21" s="181" t="s">
        <v>254</v>
      </c>
      <c r="B21" s="181"/>
      <c r="C21" s="181"/>
      <c r="D21" s="137"/>
      <c r="E21" s="176" t="s">
        <v>253</v>
      </c>
      <c r="F21" s="176"/>
      <c r="G21" s="176"/>
      <c r="H21" s="176"/>
      <c r="I21" s="176"/>
    </row>
  </sheetData>
  <mergeCells count="13">
    <mergeCell ref="A20:D20"/>
    <mergeCell ref="F20:I20"/>
    <mergeCell ref="A21:C21"/>
    <mergeCell ref="E21:I21"/>
    <mergeCell ref="A1:I1"/>
    <mergeCell ref="A19:D19"/>
    <mergeCell ref="F19:I19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view="pageBreakPreview" topLeftCell="A4" zoomScale="106" zoomScaleNormal="100" zoomScaleSheetLayoutView="106" workbookViewId="0">
      <selection activeCell="A21" sqref="A21:XFD21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48" t="s">
        <v>140</v>
      </c>
      <c r="B1" s="148"/>
      <c r="C1" s="148"/>
      <c r="D1" s="148"/>
      <c r="E1" s="148"/>
      <c r="F1" s="148"/>
      <c r="G1" s="148"/>
      <c r="H1" s="148"/>
      <c r="I1" s="148"/>
    </row>
    <row r="2" spans="1:11" ht="39.75" customHeight="1">
      <c r="A2" s="182" t="s">
        <v>213</v>
      </c>
      <c r="B2" s="182"/>
      <c r="C2" s="182"/>
      <c r="D2" s="182"/>
      <c r="E2" s="182"/>
      <c r="F2" s="182"/>
      <c r="G2" s="182"/>
      <c r="H2" s="182"/>
      <c r="I2" s="183"/>
    </row>
    <row r="3" spans="1:11" ht="30.75" customHeight="1">
      <c r="A3" s="184" t="s">
        <v>214</v>
      </c>
      <c r="B3" s="184"/>
      <c r="C3" s="184"/>
      <c r="D3" s="184"/>
      <c r="E3" s="184"/>
      <c r="F3" s="184"/>
      <c r="G3" s="184"/>
      <c r="H3" s="184"/>
      <c r="I3" s="185"/>
    </row>
    <row r="4" spans="1:11" ht="18.75" customHeight="1" thickBot="1">
      <c r="A4" s="157" t="s">
        <v>67</v>
      </c>
      <c r="B4" s="158"/>
      <c r="C4" s="158"/>
      <c r="D4" s="158"/>
      <c r="E4" s="155" t="s">
        <v>141</v>
      </c>
      <c r="F4" s="155"/>
      <c r="G4" s="155"/>
      <c r="H4" s="155"/>
      <c r="I4" s="156"/>
    </row>
    <row r="5" spans="1:11" ht="39.950000000000003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11" t="s">
        <v>11</v>
      </c>
      <c r="F5" s="111" t="s">
        <v>10</v>
      </c>
      <c r="G5" s="111" t="s">
        <v>138</v>
      </c>
      <c r="H5" s="111" t="s">
        <v>262</v>
      </c>
      <c r="I5" s="149" t="s">
        <v>0</v>
      </c>
    </row>
    <row r="6" spans="1:11" ht="39.950000000000003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20</v>
      </c>
      <c r="F6" s="112" t="s">
        <v>99</v>
      </c>
      <c r="G6" s="112" t="s">
        <v>108</v>
      </c>
      <c r="H6" s="131" t="s">
        <v>263</v>
      </c>
      <c r="I6" s="150"/>
    </row>
    <row r="7" spans="1:11" ht="20.25" customHeight="1" thickTop="1">
      <c r="A7" s="97">
        <v>2007</v>
      </c>
      <c r="B7" s="79" t="s">
        <v>47</v>
      </c>
      <c r="C7" s="78">
        <v>361.5</v>
      </c>
      <c r="D7" s="78">
        <v>127.85</v>
      </c>
      <c r="E7" s="78">
        <f>7578.024*4.54609*0.001</f>
        <v>34.450379126160009</v>
      </c>
      <c r="F7" s="78">
        <v>1729.875</v>
      </c>
      <c r="G7" s="78">
        <v>153.1</v>
      </c>
      <c r="H7" s="78" t="s">
        <v>47</v>
      </c>
      <c r="I7" s="99">
        <v>2007</v>
      </c>
      <c r="J7" s="128"/>
      <c r="K7" s="128"/>
    </row>
    <row r="8" spans="1:11" ht="20.25" customHeight="1">
      <c r="A8" s="98">
        <v>2008</v>
      </c>
      <c r="B8" s="80" t="s">
        <v>47</v>
      </c>
      <c r="C8" s="77">
        <v>389.8</v>
      </c>
      <c r="D8" s="77">
        <v>153.37</v>
      </c>
      <c r="E8" s="77">
        <f>8668.024*4.54609*0.001</f>
        <v>39.405617226160004</v>
      </c>
      <c r="F8" s="77">
        <v>1755.25</v>
      </c>
      <c r="G8" s="77">
        <v>180.9</v>
      </c>
      <c r="H8" s="77" t="s">
        <v>47</v>
      </c>
      <c r="I8" s="100">
        <v>2008</v>
      </c>
      <c r="J8" s="128"/>
      <c r="K8" s="128"/>
    </row>
    <row r="9" spans="1:11" ht="20.25" customHeight="1">
      <c r="A9" s="97">
        <v>2009</v>
      </c>
      <c r="B9" s="79" t="s">
        <v>47</v>
      </c>
      <c r="C9" s="78">
        <v>403</v>
      </c>
      <c r="D9" s="78">
        <v>169.61</v>
      </c>
      <c r="E9" s="78">
        <v>89</v>
      </c>
      <c r="F9" s="78">
        <v>1857.625</v>
      </c>
      <c r="G9" s="78">
        <v>200.6</v>
      </c>
      <c r="H9" s="78" t="s">
        <v>47</v>
      </c>
      <c r="I9" s="99">
        <v>2009</v>
      </c>
      <c r="J9" s="128"/>
      <c r="K9" s="128"/>
    </row>
    <row r="10" spans="1:11" ht="20.25" customHeight="1">
      <c r="A10" s="98">
        <v>2010</v>
      </c>
      <c r="B10" s="80" t="s">
        <v>47</v>
      </c>
      <c r="C10" s="77">
        <v>420.5</v>
      </c>
      <c r="D10" s="77">
        <v>189.92</v>
      </c>
      <c r="E10" s="77">
        <v>70</v>
      </c>
      <c r="F10" s="77">
        <v>2284</v>
      </c>
      <c r="G10" s="77">
        <v>214</v>
      </c>
      <c r="H10" s="77" t="s">
        <v>47</v>
      </c>
      <c r="I10" s="100">
        <v>2010</v>
      </c>
      <c r="J10" s="128"/>
      <c r="K10" s="128"/>
    </row>
    <row r="11" spans="1:11" ht="20.25" customHeight="1">
      <c r="A11" s="97">
        <v>2011</v>
      </c>
      <c r="B11" s="79">
        <f>H11+G11+F11+E11+D11+C11</f>
        <v>4167.3467030737002</v>
      </c>
      <c r="C11" s="78">
        <v>439.1</v>
      </c>
      <c r="D11" s="78">
        <v>218.29</v>
      </c>
      <c r="E11" s="78">
        <v>67</v>
      </c>
      <c r="F11" s="78">
        <v>2423</v>
      </c>
      <c r="G11" s="78">
        <v>221.8</v>
      </c>
      <c r="H11" s="78">
        <v>798.15670307369999</v>
      </c>
      <c r="I11" s="99">
        <v>2011</v>
      </c>
      <c r="J11" s="128"/>
      <c r="K11" s="128"/>
    </row>
    <row r="12" spans="1:11" ht="20.25" customHeight="1">
      <c r="A12" s="98">
        <v>2012</v>
      </c>
      <c r="B12" s="80">
        <f t="shared" ref="B12:B18" si="0">H12+G12+F12+E12+D12+C12</f>
        <v>4409.5488934200002</v>
      </c>
      <c r="C12" s="77">
        <v>448.3</v>
      </c>
      <c r="D12" s="77">
        <v>288.37</v>
      </c>
      <c r="E12" s="77">
        <v>84</v>
      </c>
      <c r="F12" s="77">
        <v>2527</v>
      </c>
      <c r="G12" s="77">
        <v>223</v>
      </c>
      <c r="H12" s="77">
        <v>838.87889342000005</v>
      </c>
      <c r="I12" s="100">
        <v>2012</v>
      </c>
      <c r="J12" s="128"/>
      <c r="K12" s="128"/>
    </row>
    <row r="13" spans="1:11" ht="20.25" customHeight="1">
      <c r="A13" s="97">
        <v>2013</v>
      </c>
      <c r="B13" s="79">
        <f t="shared" si="0"/>
        <v>4697.6811184534799</v>
      </c>
      <c r="C13" s="78">
        <v>451.7</v>
      </c>
      <c r="D13" s="78">
        <v>308.77999999999997</v>
      </c>
      <c r="E13" s="78">
        <v>109</v>
      </c>
      <c r="F13" s="78">
        <v>2731</v>
      </c>
      <c r="G13" s="78">
        <v>229.8</v>
      </c>
      <c r="H13" s="78">
        <v>867.40111845348008</v>
      </c>
      <c r="I13" s="99">
        <v>2013</v>
      </c>
      <c r="J13" s="128"/>
      <c r="K13" s="128"/>
    </row>
    <row r="14" spans="1:11" ht="20.25" customHeight="1">
      <c r="A14" s="98">
        <v>2014</v>
      </c>
      <c r="B14" s="80">
        <f t="shared" si="0"/>
        <v>4903.7915102243996</v>
      </c>
      <c r="C14" s="77">
        <v>463</v>
      </c>
      <c r="D14" s="77">
        <v>327.49</v>
      </c>
      <c r="E14" s="77">
        <v>116</v>
      </c>
      <c r="F14" s="77">
        <v>2874</v>
      </c>
      <c r="G14" s="77">
        <v>239.7</v>
      </c>
      <c r="H14" s="77">
        <v>883.60151022440016</v>
      </c>
      <c r="I14" s="100">
        <v>2014</v>
      </c>
      <c r="J14" s="128"/>
      <c r="K14" s="128"/>
    </row>
    <row r="15" spans="1:11" ht="20.25" customHeight="1">
      <c r="A15" s="97">
        <v>2015</v>
      </c>
      <c r="B15" s="79">
        <f t="shared" si="0"/>
        <v>5089.6775233648805</v>
      </c>
      <c r="C15" s="78">
        <v>479.7</v>
      </c>
      <c r="D15" s="78">
        <v>318.81</v>
      </c>
      <c r="E15" s="78">
        <v>122</v>
      </c>
      <c r="F15" s="78">
        <v>3025</v>
      </c>
      <c r="G15" s="78">
        <v>239.4</v>
      </c>
      <c r="H15" s="78">
        <v>904.76752336487993</v>
      </c>
      <c r="I15" s="99">
        <v>2015</v>
      </c>
      <c r="J15" s="128"/>
      <c r="K15" s="128"/>
    </row>
    <row r="16" spans="1:11" ht="20.25" customHeight="1">
      <c r="A16" s="98">
        <v>2016</v>
      </c>
      <c r="B16" s="80">
        <f t="shared" si="0"/>
        <v>5171.3225859716595</v>
      </c>
      <c r="C16" s="77">
        <v>504.9</v>
      </c>
      <c r="D16" s="77">
        <v>322.20999999999998</v>
      </c>
      <c r="E16" s="77">
        <v>136</v>
      </c>
      <c r="F16" s="77">
        <v>3130</v>
      </c>
      <c r="G16" s="77">
        <v>239.4</v>
      </c>
      <c r="H16" s="77">
        <v>838.81258597166004</v>
      </c>
      <c r="I16" s="100">
        <v>2016</v>
      </c>
      <c r="J16" s="128"/>
      <c r="K16" s="128"/>
    </row>
    <row r="17" spans="1:11" ht="20.25" customHeight="1">
      <c r="A17" s="97">
        <v>2017</v>
      </c>
      <c r="B17" s="79">
        <f t="shared" si="0"/>
        <v>5406.58963317078</v>
      </c>
      <c r="C17" s="78">
        <v>513.1</v>
      </c>
      <c r="D17" s="78">
        <v>467.92069999999995</v>
      </c>
      <c r="E17" s="78">
        <v>136</v>
      </c>
      <c r="F17" s="78">
        <v>3150</v>
      </c>
      <c r="G17" s="78">
        <v>241.3</v>
      </c>
      <c r="H17" s="78">
        <v>898.2689331707802</v>
      </c>
      <c r="I17" s="99">
        <v>2017</v>
      </c>
      <c r="J17" s="128"/>
      <c r="K17" s="128"/>
    </row>
    <row r="18" spans="1:11" ht="20.25" customHeight="1">
      <c r="A18" s="98">
        <v>2018</v>
      </c>
      <c r="B18" s="80">
        <f t="shared" si="0"/>
        <v>5682.7177931112701</v>
      </c>
      <c r="C18" s="77">
        <v>506.1</v>
      </c>
      <c r="D18" s="77">
        <v>467.92069999999995</v>
      </c>
      <c r="E18" s="138">
        <v>166</v>
      </c>
      <c r="F18" s="138">
        <v>3428</v>
      </c>
      <c r="G18" s="77">
        <v>241.3</v>
      </c>
      <c r="H18" s="77">
        <v>873.39709311127012</v>
      </c>
      <c r="I18" s="100">
        <v>2018</v>
      </c>
      <c r="J18" s="128"/>
      <c r="K18" s="128"/>
    </row>
    <row r="19" spans="1:11" ht="28.5" customHeight="1">
      <c r="A19" s="192" t="s">
        <v>265</v>
      </c>
      <c r="B19" s="192"/>
      <c r="C19" s="192"/>
      <c r="D19" s="192"/>
      <c r="E19" s="191" t="s">
        <v>264</v>
      </c>
      <c r="F19" s="191"/>
      <c r="G19" s="191"/>
      <c r="H19" s="191"/>
      <c r="I19" s="191"/>
    </row>
    <row r="20" spans="1:11" ht="18" customHeight="1">
      <c r="A20" s="186" t="s">
        <v>261</v>
      </c>
      <c r="B20" s="187"/>
      <c r="C20" s="187"/>
      <c r="D20" s="187"/>
      <c r="E20" s="136"/>
      <c r="F20" s="159" t="s">
        <v>260</v>
      </c>
      <c r="G20" s="159"/>
      <c r="H20" s="159"/>
      <c r="I20" s="159"/>
    </row>
    <row r="21" spans="1:11" ht="27" customHeight="1">
      <c r="A21" s="181" t="s">
        <v>267</v>
      </c>
      <c r="B21" s="181"/>
      <c r="C21" s="181"/>
      <c r="D21" s="137"/>
      <c r="E21" s="176" t="s">
        <v>266</v>
      </c>
      <c r="F21" s="176"/>
      <c r="G21" s="176"/>
      <c r="H21" s="176"/>
      <c r="I21" s="176"/>
    </row>
  </sheetData>
  <mergeCells count="13">
    <mergeCell ref="A1:I1"/>
    <mergeCell ref="A5:A6"/>
    <mergeCell ref="I5:I6"/>
    <mergeCell ref="A2:I2"/>
    <mergeCell ref="A3:I3"/>
    <mergeCell ref="A4:D4"/>
    <mergeCell ref="E4:I4"/>
    <mergeCell ref="E19:I19"/>
    <mergeCell ref="A19:D19"/>
    <mergeCell ref="A20:D20"/>
    <mergeCell ref="F20:I20"/>
    <mergeCell ref="A21:C21"/>
    <mergeCell ref="E21:I21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topLeftCell="A4" zoomScale="112" zoomScaleNormal="100" zoomScaleSheetLayoutView="112" workbookViewId="0">
      <selection activeCell="A21" sqref="A21:XFD21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0" ht="18" customHeight="1">
      <c r="A1" s="148" t="s">
        <v>142</v>
      </c>
      <c r="B1" s="148"/>
      <c r="C1" s="148"/>
      <c r="D1" s="148"/>
      <c r="E1" s="148"/>
      <c r="F1" s="148"/>
      <c r="G1" s="148"/>
      <c r="H1" s="148"/>
      <c r="I1" s="148"/>
    </row>
    <row r="2" spans="1:10" ht="18" customHeight="1">
      <c r="A2" s="182" t="s">
        <v>215</v>
      </c>
      <c r="B2" s="182"/>
      <c r="C2" s="182"/>
      <c r="D2" s="182"/>
      <c r="E2" s="182"/>
      <c r="F2" s="182"/>
      <c r="G2" s="182"/>
      <c r="H2" s="182"/>
      <c r="I2" s="183"/>
    </row>
    <row r="3" spans="1:10" ht="18" customHeight="1">
      <c r="A3" s="194" t="s">
        <v>216</v>
      </c>
      <c r="B3" s="194"/>
      <c r="C3" s="194"/>
      <c r="D3" s="194"/>
      <c r="E3" s="194"/>
      <c r="F3" s="194"/>
      <c r="G3" s="194"/>
      <c r="H3" s="194"/>
      <c r="I3" s="195"/>
    </row>
    <row r="4" spans="1:10" ht="18" customHeight="1" thickBot="1">
      <c r="A4" s="157" t="s">
        <v>64</v>
      </c>
      <c r="B4" s="158"/>
      <c r="C4" s="158"/>
      <c r="D4" s="158"/>
      <c r="E4" s="155" t="s">
        <v>73</v>
      </c>
      <c r="F4" s="155"/>
      <c r="G4" s="155"/>
      <c r="H4" s="155"/>
      <c r="I4" s="156"/>
    </row>
    <row r="5" spans="1:10" ht="39.950000000000003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11" t="s">
        <v>175</v>
      </c>
      <c r="F5" s="125" t="s">
        <v>268</v>
      </c>
      <c r="G5" s="111" t="s">
        <v>128</v>
      </c>
      <c r="H5" s="111" t="s">
        <v>143</v>
      </c>
      <c r="I5" s="149" t="s">
        <v>0</v>
      </c>
    </row>
    <row r="6" spans="1:10" ht="39.950000000000003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163</v>
      </c>
      <c r="F6" s="112" t="s">
        <v>99</v>
      </c>
      <c r="G6" s="112" t="s">
        <v>112</v>
      </c>
      <c r="H6" s="112" t="s">
        <v>104</v>
      </c>
      <c r="I6" s="150"/>
    </row>
    <row r="7" spans="1:10" ht="20.25" customHeight="1" thickTop="1">
      <c r="A7" s="24">
        <v>2007</v>
      </c>
      <c r="B7" s="79" t="s">
        <v>47</v>
      </c>
      <c r="C7" s="81">
        <v>658</v>
      </c>
      <c r="D7" s="81" t="s">
        <v>47</v>
      </c>
      <c r="E7" s="81" t="s">
        <v>47</v>
      </c>
      <c r="F7" s="81">
        <v>2014</v>
      </c>
      <c r="G7" s="81">
        <v>237.7</v>
      </c>
      <c r="H7" s="81" t="s">
        <v>47</v>
      </c>
      <c r="I7" s="25">
        <v>2007</v>
      </c>
      <c r="J7" s="128"/>
    </row>
    <row r="8" spans="1:10" ht="21" customHeight="1">
      <c r="A8" s="53">
        <v>2008</v>
      </c>
      <c r="B8" s="80" t="s">
        <v>47</v>
      </c>
      <c r="C8" s="82">
        <v>713</v>
      </c>
      <c r="D8" s="82" t="s">
        <v>47</v>
      </c>
      <c r="E8" s="82" t="s">
        <v>47</v>
      </c>
      <c r="F8" s="82">
        <v>2200</v>
      </c>
      <c r="G8" s="82">
        <v>267.8</v>
      </c>
      <c r="H8" s="82" t="s">
        <v>47</v>
      </c>
      <c r="I8" s="54">
        <v>2008</v>
      </c>
      <c r="J8" s="128"/>
    </row>
    <row r="9" spans="1:10" ht="24.75" customHeight="1">
      <c r="A9" s="24">
        <v>2009</v>
      </c>
      <c r="B9" s="79" t="s">
        <v>47</v>
      </c>
      <c r="C9" s="81">
        <v>706</v>
      </c>
      <c r="D9" s="81">
        <v>250.27423287671229</v>
      </c>
      <c r="E9" s="81" t="s">
        <v>47</v>
      </c>
      <c r="F9" s="81">
        <v>2400</v>
      </c>
      <c r="G9" s="81">
        <v>296.89999999999998</v>
      </c>
      <c r="H9" s="81" t="s">
        <v>47</v>
      </c>
      <c r="I9" s="25">
        <v>2009</v>
      </c>
      <c r="J9" s="128"/>
    </row>
    <row r="10" spans="1:10" ht="21.75" customHeight="1">
      <c r="A10" s="53">
        <v>2010</v>
      </c>
      <c r="B10" s="80" t="s">
        <v>47</v>
      </c>
      <c r="C10" s="82">
        <v>582</v>
      </c>
      <c r="D10" s="82">
        <v>278.50105753424651</v>
      </c>
      <c r="E10" s="82">
        <v>114.41357351598174</v>
      </c>
      <c r="F10" s="82">
        <v>2696</v>
      </c>
      <c r="G10" s="82">
        <v>315.60000000000002</v>
      </c>
      <c r="H10" s="82" t="s">
        <v>47</v>
      </c>
      <c r="I10" s="54">
        <v>2010</v>
      </c>
      <c r="J10" s="128"/>
    </row>
    <row r="11" spans="1:10" ht="23.25" customHeight="1">
      <c r="A11" s="24">
        <v>2011</v>
      </c>
      <c r="B11" s="127">
        <f>H11+G11+F11+E11+D11+C11</f>
        <v>5957.4919702739726</v>
      </c>
      <c r="C11" s="81">
        <v>632</v>
      </c>
      <c r="D11" s="81">
        <v>339.41512328767118</v>
      </c>
      <c r="E11" s="81">
        <v>130.21673698630138</v>
      </c>
      <c r="F11" s="81">
        <v>3092</v>
      </c>
      <c r="G11" s="81">
        <v>320.39999999999998</v>
      </c>
      <c r="H11" s="81">
        <v>1443.46011</v>
      </c>
      <c r="I11" s="25">
        <v>2011</v>
      </c>
      <c r="J11" s="128"/>
    </row>
    <row r="12" spans="1:10" ht="17.25" customHeight="1">
      <c r="A12" s="53">
        <v>2012</v>
      </c>
      <c r="B12" s="80">
        <f t="shared" ref="B12:B17" si="0">H12+G12+F12+E12+D12+C12</f>
        <v>6604.4962575400241</v>
      </c>
      <c r="C12" s="77">
        <v>724</v>
      </c>
      <c r="D12" s="77">
        <v>389.96955506849309</v>
      </c>
      <c r="E12" s="77">
        <v>148.59928698630137</v>
      </c>
      <c r="F12" s="77">
        <v>3444</v>
      </c>
      <c r="G12" s="77">
        <v>319.7</v>
      </c>
      <c r="H12" s="77">
        <v>1578.22741548523</v>
      </c>
      <c r="I12" s="54">
        <v>2012</v>
      </c>
      <c r="J12" s="128"/>
    </row>
    <row r="13" spans="1:10">
      <c r="A13" s="24">
        <v>2013</v>
      </c>
      <c r="B13" s="79">
        <f t="shared" si="0"/>
        <v>7057.7591637808264</v>
      </c>
      <c r="C13" s="78">
        <v>819</v>
      </c>
      <c r="D13" s="78">
        <v>435.04780821917814</v>
      </c>
      <c r="E13" s="78">
        <v>156.42735821917807</v>
      </c>
      <c r="F13" s="78">
        <v>3626</v>
      </c>
      <c r="G13" s="78">
        <v>339.5</v>
      </c>
      <c r="H13" s="78">
        <v>1681.78399734247</v>
      </c>
      <c r="I13" s="25">
        <v>2013</v>
      </c>
      <c r="J13" s="128"/>
    </row>
    <row r="14" spans="1:10">
      <c r="A14" s="53">
        <v>2014</v>
      </c>
      <c r="B14" s="80">
        <f t="shared" si="0"/>
        <v>7734.8792592697682</v>
      </c>
      <c r="C14" s="77">
        <v>843.12803835616432</v>
      </c>
      <c r="D14" s="77">
        <v>477</v>
      </c>
      <c r="E14" s="77">
        <v>168.85421432648403</v>
      </c>
      <c r="F14" s="77">
        <v>4000</v>
      </c>
      <c r="G14" s="77">
        <v>407.5</v>
      </c>
      <c r="H14" s="77">
        <v>1838.3970065871199</v>
      </c>
      <c r="I14" s="54">
        <v>2014</v>
      </c>
      <c r="J14" s="128"/>
    </row>
    <row r="15" spans="1:10" ht="18.75" customHeight="1">
      <c r="A15" s="24">
        <v>2015</v>
      </c>
      <c r="B15" s="79">
        <f t="shared" si="0"/>
        <v>7996.2879786984358</v>
      </c>
      <c r="C15" s="78">
        <v>847.0645479452055</v>
      </c>
      <c r="D15" s="78">
        <v>541.07376986301381</v>
      </c>
      <c r="E15" s="78">
        <v>202.20017680974124</v>
      </c>
      <c r="F15" s="78">
        <v>4022</v>
      </c>
      <c r="G15" s="78">
        <v>399.4</v>
      </c>
      <c r="H15" s="78">
        <v>1984.549484080474</v>
      </c>
      <c r="I15" s="25">
        <v>2015</v>
      </c>
      <c r="J15" s="128"/>
    </row>
    <row r="16" spans="1:10" ht="22.5" customHeight="1">
      <c r="A16" s="53">
        <v>2016</v>
      </c>
      <c r="B16" s="80">
        <f t="shared" si="0"/>
        <v>8527.3735204255663</v>
      </c>
      <c r="C16" s="77">
        <v>876.18285753424664</v>
      </c>
      <c r="D16" s="77">
        <v>574.02094246575348</v>
      </c>
      <c r="E16" s="77">
        <v>230.12456164383562</v>
      </c>
      <c r="F16" s="77">
        <v>4395</v>
      </c>
      <c r="G16" s="77">
        <v>407.1</v>
      </c>
      <c r="H16" s="77">
        <f>746404982.955332/1000/365</f>
        <v>2044.9451587817316</v>
      </c>
      <c r="I16" s="54">
        <v>2016</v>
      </c>
      <c r="J16" s="128"/>
    </row>
    <row r="17" spans="1:10" ht="22.5" customHeight="1">
      <c r="A17" s="24">
        <v>2017</v>
      </c>
      <c r="B17" s="79">
        <f t="shared" si="0"/>
        <v>8497.3536272701676</v>
      </c>
      <c r="C17" s="78">
        <v>873.04345479452047</v>
      </c>
      <c r="D17" s="78">
        <v>634.1714520547946</v>
      </c>
      <c r="E17" s="78">
        <v>255.9853616438356</v>
      </c>
      <c r="F17" s="78">
        <v>4260</v>
      </c>
      <c r="G17" s="78">
        <v>413.3</v>
      </c>
      <c r="H17" s="78">
        <f>752211.475953611/365</f>
        <v>2060.8533587770162</v>
      </c>
      <c r="I17" s="25">
        <v>2017</v>
      </c>
      <c r="J17" s="128"/>
    </row>
    <row r="18" spans="1:10" ht="22.5" customHeight="1">
      <c r="A18" s="53">
        <v>2018</v>
      </c>
      <c r="B18" s="80">
        <f>H18+G18+F18+E18+D18+C18</f>
        <v>8977.3319918802299</v>
      </c>
      <c r="C18" s="77">
        <v>957.82858356164388</v>
      </c>
      <c r="D18" s="77">
        <v>706.37957260273959</v>
      </c>
      <c r="E18" s="77">
        <v>261.24003013698632</v>
      </c>
      <c r="F18" s="77">
        <v>4561</v>
      </c>
      <c r="G18" s="77">
        <v>413.3</v>
      </c>
      <c r="H18" s="77">
        <v>2077.5838055788604</v>
      </c>
      <c r="I18" s="54">
        <v>2018</v>
      </c>
      <c r="J18" s="128"/>
    </row>
    <row r="19" spans="1:10" ht="18" customHeight="1">
      <c r="A19" s="196" t="s">
        <v>144</v>
      </c>
      <c r="B19" s="196"/>
      <c r="C19" s="196"/>
      <c r="D19" s="196"/>
      <c r="E19" s="159" t="s">
        <v>145</v>
      </c>
      <c r="F19" s="159"/>
      <c r="G19" s="159"/>
      <c r="H19" s="159"/>
      <c r="I19" s="159"/>
    </row>
    <row r="20" spans="1:10" ht="18" customHeight="1">
      <c r="A20" s="193" t="s">
        <v>270</v>
      </c>
      <c r="B20" s="193"/>
      <c r="C20" s="193"/>
      <c r="D20" s="193"/>
      <c r="E20" s="159" t="s">
        <v>269</v>
      </c>
      <c r="F20" s="159"/>
      <c r="G20" s="159"/>
      <c r="H20" s="159"/>
      <c r="I20" s="159"/>
    </row>
    <row r="21" spans="1:10" ht="27" customHeight="1">
      <c r="A21" s="181" t="s">
        <v>254</v>
      </c>
      <c r="B21" s="181"/>
      <c r="C21" s="181"/>
      <c r="D21" s="137"/>
      <c r="E21" s="176" t="s">
        <v>253</v>
      </c>
      <c r="F21" s="176"/>
      <c r="G21" s="176"/>
      <c r="H21" s="176"/>
      <c r="I21" s="176"/>
    </row>
  </sheetData>
  <mergeCells count="13">
    <mergeCell ref="A2:I2"/>
    <mergeCell ref="A4:D4"/>
    <mergeCell ref="E4:I4"/>
    <mergeCell ref="A1:I1"/>
    <mergeCell ref="A5:A6"/>
    <mergeCell ref="I5:I6"/>
    <mergeCell ref="A21:C21"/>
    <mergeCell ref="E21:I21"/>
    <mergeCell ref="E20:I20"/>
    <mergeCell ref="A20:D20"/>
    <mergeCell ref="A3:I3"/>
    <mergeCell ref="E19:I19"/>
    <mergeCell ref="A19:D1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view="pageBreakPreview" topLeftCell="A3" zoomScale="96" zoomScaleNormal="100" zoomScaleSheetLayoutView="96" workbookViewId="0">
      <selection activeCell="U19" sqref="U19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9.85546875" customWidth="1"/>
    <col min="8" max="9" width="8.7109375" customWidth="1"/>
    <col min="13" max="13" width="5.7109375" hidden="1" customWidth="1"/>
    <col min="14" max="19" width="12" hidden="1" customWidth="1"/>
    <col min="20" max="20" width="10" hidden="1" customWidth="1"/>
    <col min="21" max="21" width="10.42578125" bestFit="1" customWidth="1"/>
  </cols>
  <sheetData>
    <row r="1" spans="1:20" ht="18" customHeight="1">
      <c r="A1" s="148" t="s">
        <v>146</v>
      </c>
      <c r="B1" s="148"/>
      <c r="C1" s="148"/>
      <c r="D1" s="148"/>
      <c r="E1" s="148"/>
      <c r="F1" s="148"/>
      <c r="G1" s="148"/>
      <c r="H1" s="148"/>
      <c r="I1" s="148"/>
    </row>
    <row r="2" spans="1:20" ht="18" customHeight="1">
      <c r="A2" s="182" t="s">
        <v>217</v>
      </c>
      <c r="B2" s="182"/>
      <c r="C2" s="182"/>
      <c r="D2" s="182"/>
      <c r="E2" s="182"/>
      <c r="F2" s="182"/>
      <c r="G2" s="182"/>
      <c r="H2" s="182"/>
      <c r="I2" s="183"/>
    </row>
    <row r="3" spans="1:20" ht="18" customHeight="1">
      <c r="A3" s="184" t="s">
        <v>218</v>
      </c>
      <c r="B3" s="184"/>
      <c r="C3" s="184"/>
      <c r="D3" s="184"/>
      <c r="E3" s="184"/>
      <c r="F3" s="184"/>
      <c r="G3" s="184"/>
      <c r="H3" s="184"/>
      <c r="I3" s="185"/>
    </row>
    <row r="4" spans="1:20" ht="18" customHeight="1" thickBot="1">
      <c r="A4" s="157" t="s">
        <v>64</v>
      </c>
      <c r="B4" s="158"/>
      <c r="C4" s="158"/>
      <c r="D4" s="158"/>
      <c r="E4" s="155" t="s">
        <v>73</v>
      </c>
      <c r="F4" s="155"/>
      <c r="G4" s="155"/>
      <c r="H4" s="155"/>
      <c r="I4" s="156"/>
    </row>
    <row r="5" spans="1:20" ht="39.950000000000003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25" t="s">
        <v>123</v>
      </c>
      <c r="F5" s="111" t="s">
        <v>10</v>
      </c>
      <c r="G5" s="111" t="s">
        <v>128</v>
      </c>
      <c r="H5" s="111" t="s">
        <v>143</v>
      </c>
      <c r="I5" s="149" t="s">
        <v>0</v>
      </c>
      <c r="M5" s="32" t="s">
        <v>4</v>
      </c>
      <c r="N5" s="32" t="s">
        <v>5</v>
      </c>
      <c r="O5" s="32" t="s">
        <v>6</v>
      </c>
      <c r="P5" s="32" t="s">
        <v>7</v>
      </c>
      <c r="Q5" s="32" t="s">
        <v>26</v>
      </c>
      <c r="R5" s="72" t="s">
        <v>91</v>
      </c>
    </row>
    <row r="6" spans="1:20" ht="39.950000000000003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124</v>
      </c>
      <c r="F6" s="112" t="s">
        <v>99</v>
      </c>
      <c r="G6" s="112" t="s">
        <v>112</v>
      </c>
      <c r="H6" s="112" t="s">
        <v>104</v>
      </c>
      <c r="I6" s="150"/>
      <c r="M6" s="35"/>
      <c r="N6" s="33"/>
      <c r="O6" s="33"/>
      <c r="P6" s="33"/>
      <c r="Q6" s="33"/>
      <c r="R6" s="15"/>
    </row>
    <row r="7" spans="1:20" ht="20.25" customHeight="1" thickTop="1">
      <c r="A7" s="97">
        <v>2007</v>
      </c>
      <c r="B7" s="79" t="s">
        <v>47</v>
      </c>
      <c r="C7" s="81">
        <v>545</v>
      </c>
      <c r="D7" s="81" t="s">
        <v>47</v>
      </c>
      <c r="E7" s="81" t="s">
        <v>47</v>
      </c>
      <c r="F7" s="81">
        <v>2013.6986301369864</v>
      </c>
      <c r="G7" s="81">
        <v>100.6</v>
      </c>
      <c r="H7" s="81" t="s">
        <v>47</v>
      </c>
      <c r="I7" s="99">
        <v>2007</v>
      </c>
      <c r="J7" s="128"/>
      <c r="K7" s="128"/>
      <c r="M7" s="33"/>
      <c r="N7" s="33"/>
      <c r="O7" s="33"/>
      <c r="P7" s="33"/>
      <c r="Q7" s="33"/>
      <c r="R7" s="15"/>
    </row>
    <row r="8" spans="1:20" ht="20.25" customHeight="1">
      <c r="A8" s="98">
        <v>2008</v>
      </c>
      <c r="B8" s="80" t="s">
        <v>47</v>
      </c>
      <c r="C8" s="82">
        <v>585</v>
      </c>
      <c r="D8" s="82" t="s">
        <v>47</v>
      </c>
      <c r="E8" s="82" t="s">
        <v>47</v>
      </c>
      <c r="F8" s="82">
        <v>2200</v>
      </c>
      <c r="G8" s="82">
        <v>117.8</v>
      </c>
      <c r="H8" s="82" t="s">
        <v>47</v>
      </c>
      <c r="I8" s="100">
        <v>2008</v>
      </c>
      <c r="J8" s="128"/>
      <c r="K8" s="128"/>
      <c r="M8" s="15"/>
      <c r="N8" s="33"/>
      <c r="O8" s="33"/>
      <c r="P8" s="33"/>
      <c r="Q8" s="15"/>
      <c r="R8" s="15"/>
    </row>
    <row r="9" spans="1:20" ht="20.25" customHeight="1">
      <c r="A9" s="97">
        <v>2009</v>
      </c>
      <c r="B9" s="79" t="s">
        <v>47</v>
      </c>
      <c r="C9" s="81">
        <v>588</v>
      </c>
      <c r="D9" s="81">
        <v>224.53772328767118</v>
      </c>
      <c r="E9" s="81" t="s">
        <v>47</v>
      </c>
      <c r="F9" s="81">
        <v>2400</v>
      </c>
      <c r="G9" s="81">
        <v>123.6</v>
      </c>
      <c r="H9" s="81" t="s">
        <v>47</v>
      </c>
      <c r="I9" s="99">
        <v>2009</v>
      </c>
      <c r="J9" s="128"/>
      <c r="K9" s="128"/>
      <c r="M9" s="15"/>
      <c r="N9" s="33"/>
      <c r="O9" s="33"/>
      <c r="P9" s="33"/>
      <c r="Q9" s="33"/>
      <c r="R9" s="15"/>
    </row>
    <row r="10" spans="1:20" ht="20.25" customHeight="1">
      <c r="A10" s="98">
        <v>2010</v>
      </c>
      <c r="B10" s="132" t="s">
        <v>47</v>
      </c>
      <c r="C10" s="82">
        <v>524</v>
      </c>
      <c r="D10" s="82">
        <v>277.08114520547946</v>
      </c>
      <c r="E10" s="82">
        <v>104.97883721461187</v>
      </c>
      <c r="F10" s="82">
        <v>2696</v>
      </c>
      <c r="G10" s="82">
        <v>136.9</v>
      </c>
      <c r="H10" s="82" t="s">
        <v>47</v>
      </c>
      <c r="I10" s="100">
        <v>2010</v>
      </c>
      <c r="J10" s="128"/>
      <c r="K10" s="128"/>
      <c r="M10" s="33"/>
      <c r="N10" s="33"/>
      <c r="O10" s="15"/>
      <c r="P10" s="33"/>
      <c r="Q10" s="15"/>
      <c r="R10" s="15"/>
    </row>
    <row r="11" spans="1:20" ht="20.25" customHeight="1">
      <c r="A11" s="97">
        <v>2011</v>
      </c>
      <c r="B11" s="127">
        <f>H11+G11+F11+E11+D11+C11</f>
        <v>5578.7807321461187</v>
      </c>
      <c r="C11" s="81">
        <v>570</v>
      </c>
      <c r="D11" s="81">
        <v>298</v>
      </c>
      <c r="E11" s="81">
        <v>120.15666735159817</v>
      </c>
      <c r="F11" s="81">
        <v>3092</v>
      </c>
      <c r="G11" s="81">
        <v>135.1</v>
      </c>
      <c r="H11" s="81">
        <v>1363.5240647945207</v>
      </c>
      <c r="I11" s="99">
        <v>2011</v>
      </c>
      <c r="J11" s="128"/>
      <c r="K11" s="128"/>
      <c r="M11" s="33"/>
      <c r="N11" s="33"/>
      <c r="O11" s="15"/>
      <c r="P11" s="15"/>
      <c r="Q11" s="15"/>
      <c r="R11" s="15"/>
    </row>
    <row r="12" spans="1:20" ht="20.25" customHeight="1">
      <c r="A12" s="98">
        <v>2012</v>
      </c>
      <c r="B12" s="80">
        <f>H12+G12+F12+E12+D12+C12</f>
        <v>6191.2074121004562</v>
      </c>
      <c r="C12" s="77">
        <v>600</v>
      </c>
      <c r="D12" s="77">
        <v>354</v>
      </c>
      <c r="E12" s="77">
        <v>140.17063401826485</v>
      </c>
      <c r="F12" s="77">
        <v>3444</v>
      </c>
      <c r="G12" s="77">
        <v>129.30000000000001</v>
      </c>
      <c r="H12" s="77">
        <v>1523.7367780821917</v>
      </c>
      <c r="I12" s="100">
        <v>2012</v>
      </c>
      <c r="J12" s="128"/>
      <c r="K12" s="128"/>
      <c r="M12" s="197"/>
      <c r="N12" s="197"/>
      <c r="O12" s="197"/>
      <c r="P12" s="197"/>
      <c r="Q12" s="197"/>
      <c r="R12" s="198"/>
    </row>
    <row r="13" spans="1:20" ht="20.25" customHeight="1">
      <c r="A13" s="97">
        <v>2013</v>
      </c>
      <c r="B13" s="79">
        <f t="shared" ref="B13:B18" si="0">H13+G13+F13+E13+D13+C13</f>
        <v>6654.4208694398276</v>
      </c>
      <c r="C13" s="78">
        <v>686</v>
      </c>
      <c r="D13" s="78">
        <v>416</v>
      </c>
      <c r="E13" s="78">
        <v>148.55861938812785</v>
      </c>
      <c r="F13" s="78">
        <v>3626</v>
      </c>
      <c r="G13" s="78">
        <v>118.8</v>
      </c>
      <c r="H13" s="78">
        <v>1659.0622500516999</v>
      </c>
      <c r="I13" s="99">
        <v>2013</v>
      </c>
      <c r="J13" s="128"/>
      <c r="K13" s="128"/>
    </row>
    <row r="14" spans="1:20" ht="20.25" customHeight="1">
      <c r="A14" s="98">
        <v>2014</v>
      </c>
      <c r="B14" s="80">
        <f t="shared" si="0"/>
        <v>7267.2285972292402</v>
      </c>
      <c r="C14" s="77">
        <v>663.15474520547946</v>
      </c>
      <c r="D14" s="77">
        <v>463</v>
      </c>
      <c r="E14" s="77">
        <v>162.55759795662101</v>
      </c>
      <c r="F14" s="77">
        <v>4000</v>
      </c>
      <c r="G14" s="77">
        <v>189.2</v>
      </c>
      <c r="H14" s="77">
        <v>1789.3162540671397</v>
      </c>
      <c r="I14" s="100">
        <v>2014</v>
      </c>
      <c r="J14" s="128"/>
      <c r="K14" s="128"/>
    </row>
    <row r="15" spans="1:20" ht="20.25" customHeight="1">
      <c r="A15" s="97">
        <v>2015</v>
      </c>
      <c r="B15" s="79">
        <f t="shared" si="0"/>
        <v>7609.8092353430229</v>
      </c>
      <c r="C15" s="78">
        <v>722.64570410958902</v>
      </c>
      <c r="D15" s="78">
        <v>531</v>
      </c>
      <c r="E15" s="78">
        <v>197.74389571354644</v>
      </c>
      <c r="F15" s="78">
        <v>4022.45</v>
      </c>
      <c r="G15" s="78">
        <v>188</v>
      </c>
      <c r="H15" s="78">
        <v>1947.9696355198878</v>
      </c>
      <c r="I15" s="99">
        <v>2015</v>
      </c>
      <c r="J15" s="128"/>
      <c r="K15" s="128"/>
      <c r="M15">
        <v>0</v>
      </c>
      <c r="N15">
        <v>0</v>
      </c>
      <c r="O15">
        <v>0</v>
      </c>
      <c r="P15">
        <v>221.00299999999999</v>
      </c>
      <c r="Q15">
        <v>221.00299999999999</v>
      </c>
      <c r="R15">
        <v>370.03300000000002</v>
      </c>
      <c r="S15">
        <v>370.03300000000002</v>
      </c>
      <c r="T15">
        <v>382.25420999999994</v>
      </c>
    </row>
    <row r="16" spans="1:20" ht="20.25" customHeight="1">
      <c r="A16" s="98">
        <v>2016</v>
      </c>
      <c r="B16" s="80">
        <f t="shared" si="0"/>
        <v>8156.8913742453205</v>
      </c>
      <c r="C16" s="77">
        <v>763.01808767123293</v>
      </c>
      <c r="D16" s="77">
        <v>560</v>
      </c>
      <c r="E16" s="77">
        <v>227.0927504109589</v>
      </c>
      <c r="F16" s="77">
        <v>4395</v>
      </c>
      <c r="G16" s="77">
        <v>208.9</v>
      </c>
      <c r="H16" s="77">
        <v>2002.8805361631294</v>
      </c>
      <c r="I16" s="100">
        <v>2016</v>
      </c>
      <c r="J16" s="128"/>
      <c r="K16" s="128"/>
    </row>
    <row r="17" spans="1:11" ht="20.25" customHeight="1">
      <c r="A17" s="97">
        <v>2017</v>
      </c>
      <c r="B17" s="79">
        <f t="shared" si="0"/>
        <v>7979.0501747857761</v>
      </c>
      <c r="C17" s="78">
        <v>619.43770410958905</v>
      </c>
      <c r="D17" s="78">
        <v>626</v>
      </c>
      <c r="E17" s="78">
        <v>251.80062191780823</v>
      </c>
      <c r="F17" s="78">
        <v>4260</v>
      </c>
      <c r="G17" s="78">
        <v>206.6</v>
      </c>
      <c r="H17" s="78">
        <v>2015.2118487583798</v>
      </c>
      <c r="I17" s="99">
        <v>2017</v>
      </c>
      <c r="J17" s="128"/>
      <c r="K17" s="128"/>
    </row>
    <row r="18" spans="1:11" ht="20.25" customHeight="1">
      <c r="A18" s="98">
        <v>2018</v>
      </c>
      <c r="B18" s="80">
        <f t="shared" si="0"/>
        <v>8546.647910696598</v>
      </c>
      <c r="C18" s="77">
        <v>810.80316164383555</v>
      </c>
      <c r="D18" s="77">
        <v>703</v>
      </c>
      <c r="E18" s="77">
        <v>249.87647570336438</v>
      </c>
      <c r="F18" s="77">
        <v>4561</v>
      </c>
      <c r="G18" s="77">
        <v>206.6</v>
      </c>
      <c r="H18" s="77">
        <v>2015.3682733493981</v>
      </c>
      <c r="I18" s="100">
        <v>2018</v>
      </c>
      <c r="J18" s="128"/>
      <c r="K18" s="128"/>
    </row>
    <row r="19" spans="1:11" ht="18" customHeight="1">
      <c r="A19" s="162" t="s">
        <v>147</v>
      </c>
      <c r="B19" s="162"/>
      <c r="C19" s="162"/>
      <c r="D19" s="162"/>
      <c r="E19" s="159" t="s">
        <v>148</v>
      </c>
      <c r="F19" s="159"/>
      <c r="G19" s="159"/>
      <c r="H19" s="159"/>
      <c r="I19" s="159"/>
    </row>
    <row r="20" spans="1:11" ht="18" customHeight="1">
      <c r="A20" s="188" t="s">
        <v>165</v>
      </c>
      <c r="B20" s="188"/>
      <c r="C20" s="188"/>
      <c r="D20" s="188"/>
      <c r="E20" s="159" t="s">
        <v>164</v>
      </c>
      <c r="F20" s="159"/>
      <c r="G20" s="159"/>
      <c r="H20" s="159"/>
      <c r="I20" s="159"/>
    </row>
    <row r="21" spans="1:11" ht="18" customHeight="1">
      <c r="A21" s="188" t="s">
        <v>167</v>
      </c>
      <c r="B21" s="188"/>
      <c r="C21" s="188"/>
      <c r="D21" s="188"/>
      <c r="E21" s="159" t="s">
        <v>166</v>
      </c>
      <c r="F21" s="159"/>
      <c r="G21" s="159"/>
      <c r="H21" s="159"/>
      <c r="I21" s="159"/>
    </row>
    <row r="22" spans="1:11" ht="18.75" customHeight="1">
      <c r="A22" s="181" t="s">
        <v>252</v>
      </c>
      <c r="B22" s="181"/>
      <c r="C22" s="181"/>
      <c r="D22" s="137"/>
      <c r="E22" s="176" t="s">
        <v>251</v>
      </c>
      <c r="F22" s="176"/>
      <c r="G22" s="176"/>
      <c r="H22" s="176"/>
      <c r="I22" s="176"/>
    </row>
  </sheetData>
  <mergeCells count="16">
    <mergeCell ref="A1:I1"/>
    <mergeCell ref="A19:D19"/>
    <mergeCell ref="E19:I19"/>
    <mergeCell ref="M12:R12"/>
    <mergeCell ref="A3:I3"/>
    <mergeCell ref="A2:I2"/>
    <mergeCell ref="A4:D4"/>
    <mergeCell ref="E4:I4"/>
    <mergeCell ref="A5:A6"/>
    <mergeCell ref="I5:I6"/>
    <mergeCell ref="A22:C22"/>
    <mergeCell ref="E22:I22"/>
    <mergeCell ref="A21:D21"/>
    <mergeCell ref="A20:D20"/>
    <mergeCell ref="E21:I21"/>
    <mergeCell ref="E20:I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7" workbookViewId="0">
      <selection activeCell="F15" sqref="F15"/>
    </sheetView>
  </sheetViews>
  <sheetFormatPr defaultRowHeight="15"/>
  <sheetData>
    <row r="1" spans="1:37" ht="33" customHeight="1">
      <c r="A1" s="206" t="s">
        <v>54</v>
      </c>
      <c r="B1" s="207"/>
      <c r="C1" s="207"/>
      <c r="D1" s="207"/>
      <c r="E1" s="207"/>
      <c r="F1" s="207"/>
      <c r="G1" s="207"/>
      <c r="H1" s="207"/>
      <c r="I1" s="208"/>
      <c r="M1" s="209" t="s">
        <v>18</v>
      </c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</row>
    <row r="2" spans="1:37" ht="30.75" customHeight="1">
      <c r="A2" s="202" t="s">
        <v>55</v>
      </c>
      <c r="B2" s="203"/>
      <c r="C2" s="203"/>
      <c r="D2" s="203"/>
      <c r="E2" s="203"/>
      <c r="F2" s="203"/>
      <c r="G2" s="203"/>
      <c r="H2" s="203"/>
      <c r="I2" s="204"/>
      <c r="M2" s="209" t="s">
        <v>30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3" spans="1:37" ht="18.75" customHeight="1">
      <c r="A3" s="210" t="s">
        <v>32</v>
      </c>
      <c r="B3" s="211"/>
      <c r="C3" s="211"/>
      <c r="D3" s="211"/>
      <c r="E3" s="212" t="s">
        <v>33</v>
      </c>
      <c r="F3" s="212"/>
      <c r="G3" s="212"/>
      <c r="H3" s="212"/>
      <c r="I3" s="213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 t="e">
        <f>#REF!</f>
        <v>#REF!</v>
      </c>
      <c r="O5" s="37" t="e">
        <f>#REF!</f>
        <v>#REF!</v>
      </c>
      <c r="P5" s="37" t="e">
        <f>#REF!</f>
        <v>#REF!</v>
      </c>
      <c r="Q5" s="38" t="e">
        <f>#REF!</f>
        <v>#REF!</v>
      </c>
      <c r="R5" s="38" t="e">
        <f>#REF!</f>
        <v>#REF!</v>
      </c>
      <c r="S5" s="38" t="e">
        <f>#REF!</f>
        <v>#REF!</v>
      </c>
      <c r="T5" s="38" t="e">
        <f>#REF!</f>
        <v>#REF!</v>
      </c>
      <c r="U5" s="38" t="e">
        <f>#REF!</f>
        <v>#REF!</v>
      </c>
      <c r="V5" s="38" t="e">
        <f>#REF!</f>
        <v>#REF!</v>
      </c>
      <c r="W5" s="38" t="e">
        <f>#REF!</f>
        <v>#REF!</v>
      </c>
      <c r="X5" s="38" t="e">
        <f>#REF!/100</f>
        <v>#REF!</v>
      </c>
      <c r="Y5" s="38" t="e">
        <f>#REF!</f>
        <v>#REF!</v>
      </c>
      <c r="Z5" s="38" t="e">
        <f>#REF!</f>
        <v>#REF!</v>
      </c>
      <c r="AA5" s="38" t="e">
        <f>#REF!</f>
        <v>#REF!</v>
      </c>
      <c r="AB5" s="38" t="e">
        <f>#REF!</f>
        <v>#REF!</v>
      </c>
      <c r="AC5" s="38" t="e">
        <f>#REF!</f>
        <v>#REF!</v>
      </c>
      <c r="AD5" s="38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48</v>
      </c>
      <c r="C6" s="50" t="s">
        <v>48</v>
      </c>
      <c r="D6" s="50" t="s">
        <v>48</v>
      </c>
      <c r="E6" s="50" t="s">
        <v>48</v>
      </c>
      <c r="F6" s="50">
        <v>0.97</v>
      </c>
      <c r="G6" s="50">
        <v>0.79</v>
      </c>
      <c r="H6" s="50" t="s">
        <v>48</v>
      </c>
      <c r="I6" s="25">
        <v>2003</v>
      </c>
      <c r="M6" s="34" t="s">
        <v>9</v>
      </c>
      <c r="N6" s="37">
        <f>'[1]water varibles'!AA118</f>
        <v>0.74</v>
      </c>
      <c r="O6" s="37">
        <f>'[1]water varibles'!AB118</f>
        <v>0.75</v>
      </c>
      <c r="P6" s="37">
        <f>'[1]water varibles'!AC118</f>
        <v>0.77</v>
      </c>
      <c r="Q6" s="38">
        <f>'[1]water varibles'!AD118</f>
        <v>0.79</v>
      </c>
      <c r="R6" s="38">
        <f>'[1]water varibles'!AE118</f>
        <v>0.83</v>
      </c>
      <c r="S6" s="38">
        <f>'[1]water varibles'!AF118</f>
        <v>0.86</v>
      </c>
      <c r="T6" s="38">
        <f>'[1]water varibles'!AG118</f>
        <v>0.87</v>
      </c>
      <c r="U6" s="38">
        <f>'[1]water varibles'!AH118</f>
        <v>0.79</v>
      </c>
      <c r="V6" s="38">
        <f>'[1]water varibles'!AI118</f>
        <v>0.76</v>
      </c>
      <c r="W6" s="38">
        <f>'[1]water varibles'!AJ118</f>
        <v>0.77</v>
      </c>
      <c r="X6" s="38">
        <f>'[1]water varibles'!AK118</f>
        <v>0.81</v>
      </c>
      <c r="Y6" s="38">
        <f>'[1]water varibles'!AL118</f>
        <v>0.88</v>
      </c>
      <c r="Z6" s="38">
        <f>'[1]water varibles'!AM118</f>
        <v>0.87</v>
      </c>
      <c r="AA6" s="38">
        <f>'[1]water varibles'!AN118</f>
        <v>0.87</v>
      </c>
      <c r="AB6" s="38">
        <f>'[1]water varibles'!AO118</f>
        <v>0.9</v>
      </c>
      <c r="AC6" s="38">
        <f>'[1]water varibles'!AP118</f>
        <v>0</v>
      </c>
      <c r="AD6" s="38">
        <f>'[1]water varibles'!AQ118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48</v>
      </c>
      <c r="C7" s="52" t="s">
        <v>48</v>
      </c>
      <c r="D7" s="52">
        <v>0.68</v>
      </c>
      <c r="E7" s="52" t="s">
        <v>48</v>
      </c>
      <c r="F7" s="52">
        <v>0.97</v>
      </c>
      <c r="G7" s="52">
        <v>0.83</v>
      </c>
      <c r="H7" s="52" t="s">
        <v>48</v>
      </c>
      <c r="I7" s="54">
        <v>2004</v>
      </c>
      <c r="M7" s="34" t="s">
        <v>10</v>
      </c>
      <c r="N7" s="37" t="e">
        <f>#REF!</f>
        <v>#REF!</v>
      </c>
      <c r="O7" s="37" t="e">
        <f>#REF!</f>
        <v>#REF!</v>
      </c>
      <c r="P7" s="37" t="e">
        <f>#REF!</f>
        <v>#REF!</v>
      </c>
      <c r="Q7" s="38" t="e">
        <f>#REF!</f>
        <v>#REF!</v>
      </c>
      <c r="R7" s="38" t="e">
        <f>#REF!</f>
        <v>#REF!</v>
      </c>
      <c r="S7" s="38" t="e">
        <f>#REF!</f>
        <v>#REF!</v>
      </c>
      <c r="T7" s="38" t="e">
        <f>#REF!</f>
        <v>#REF!</v>
      </c>
      <c r="U7" s="38" t="e">
        <f>#REF!</f>
        <v>#REF!</v>
      </c>
      <c r="V7" s="38" t="e">
        <f>#REF!</f>
        <v>#REF!</v>
      </c>
      <c r="W7" s="38" t="e">
        <f>#REF!</f>
        <v>#REF!</v>
      </c>
      <c r="X7" s="38" t="e">
        <f>#REF!</f>
        <v>#REF!</v>
      </c>
      <c r="Y7" s="38" t="e">
        <f>#REF!</f>
        <v>#REF!</v>
      </c>
      <c r="Z7" s="38" t="e">
        <f>#REF!</f>
        <v>#REF!</v>
      </c>
      <c r="AA7" s="38" t="e">
        <f>#REF!</f>
        <v>#REF!</v>
      </c>
      <c r="AB7" s="38" t="e">
        <f>#REF!</f>
        <v>#REF!</v>
      </c>
      <c r="AC7" s="38" t="e">
        <f>#REF!</f>
        <v>#REF!</v>
      </c>
      <c r="AD7" s="38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48</v>
      </c>
      <c r="C8" s="50">
        <v>0</v>
      </c>
      <c r="D8" s="50" t="s">
        <v>48</v>
      </c>
      <c r="E8" s="50" t="s">
        <v>48</v>
      </c>
      <c r="F8" s="50">
        <v>0.98</v>
      </c>
      <c r="G8" s="50">
        <v>0.86</v>
      </c>
      <c r="H8" s="50" t="s">
        <v>48</v>
      </c>
      <c r="I8" s="25">
        <v>2005</v>
      </c>
      <c r="M8" s="34" t="s">
        <v>11</v>
      </c>
      <c r="N8" s="37">
        <f>'[2]water Varibles'!AA118</f>
        <v>0</v>
      </c>
      <c r="O8" s="37">
        <f>'[2]water Varibles'!AB118</f>
        <v>0</v>
      </c>
      <c r="P8" s="37">
        <f>'[2]water Varibles'!AC118</f>
        <v>0</v>
      </c>
      <c r="Q8" s="38">
        <f>'[2]water Varibles'!AD118</f>
        <v>0</v>
      </c>
      <c r="R8" s="38">
        <f>'[2]water Varibles'!AE118</f>
        <v>0</v>
      </c>
      <c r="S8" s="38">
        <f>'[2]water Varibles'!AF118</f>
        <v>0</v>
      </c>
      <c r="T8" s="38">
        <f>'[2]water Varibles'!AG118</f>
        <v>0</v>
      </c>
      <c r="U8" s="38">
        <f>'[2]water Varibles'!AH118</f>
        <v>0</v>
      </c>
      <c r="V8" s="38">
        <f>'[2]water Varibles'!AI118</f>
        <v>0</v>
      </c>
      <c r="W8" s="38">
        <f>'[2]water Varibles'!AJ118</f>
        <v>0</v>
      </c>
      <c r="X8" s="38">
        <f>'[2]water Varibles'!AK118</f>
        <v>0</v>
      </c>
      <c r="Y8" s="38">
        <f>'[2]water Varibles'!AL118</f>
        <v>0</v>
      </c>
      <c r="Z8" s="38">
        <f>'[2]water Varibles'!AM118</f>
        <v>0</v>
      </c>
      <c r="AA8" s="38">
        <f>'[2]water Varibles'!AN118</f>
        <v>0</v>
      </c>
      <c r="AB8" s="38">
        <f>'[2]water Varibles'!AO118</f>
        <v>0</v>
      </c>
      <c r="AC8" s="38">
        <f>'[2]water Varibles'!AP118</f>
        <v>0</v>
      </c>
      <c r="AD8" s="38">
        <f>'[2]water Varibles'!AQ118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48</v>
      </c>
      <c r="C9" s="52">
        <v>0</v>
      </c>
      <c r="D9" s="52" t="s">
        <v>48</v>
      </c>
      <c r="E9" s="52" t="s">
        <v>48</v>
      </c>
      <c r="F9" s="52">
        <v>0.98</v>
      </c>
      <c r="G9" s="52">
        <v>0.87</v>
      </c>
      <c r="H9" s="52" t="s">
        <v>48</v>
      </c>
      <c r="I9" s="54">
        <v>2006</v>
      </c>
      <c r="M9" s="34" t="s">
        <v>12</v>
      </c>
      <c r="N9" s="37">
        <f>'[3]Water Varibles'!AA118</f>
        <v>0</v>
      </c>
      <c r="O9" s="37">
        <f>'[3]Water Varibles'!AB118</f>
        <v>0</v>
      </c>
      <c r="P9" s="37">
        <f>'[3]Water Varibles'!AC118</f>
        <v>0</v>
      </c>
      <c r="Q9" s="38">
        <f>'[3]Water Varibles'!AD118</f>
        <v>0</v>
      </c>
      <c r="R9" s="38">
        <f>'[3]Water Varibles'!AE118</f>
        <v>0.68</v>
      </c>
      <c r="S9" s="38">
        <f>'[3]Water Varibles'!AF118</f>
        <v>0</v>
      </c>
      <c r="T9" s="38">
        <f>'[3]Water Varibles'!AG118</f>
        <v>0</v>
      </c>
      <c r="U9" s="38">
        <f>'[3]Water Varibles'!AH118</f>
        <v>0</v>
      </c>
      <c r="V9" s="38">
        <f>'[3]Water Varibles'!AI118</f>
        <v>0</v>
      </c>
      <c r="W9" s="38">
        <f>'[3]Water Varibles'!AJ118</f>
        <v>0</v>
      </c>
      <c r="X9" s="38">
        <f>'[3]Water Varibles'!AK118</f>
        <v>0.77</v>
      </c>
      <c r="Y9" s="38">
        <f>'[3]Water Varibles'!AL118</f>
        <v>0</v>
      </c>
      <c r="Z9" s="38">
        <f>'[3]Water Varibles'!AM118</f>
        <v>0</v>
      </c>
      <c r="AA9" s="38">
        <f>'[3]Water Varibles'!AN118</f>
        <v>0</v>
      </c>
      <c r="AB9" s="38">
        <f>'[3]Water Varibles'!AO118</f>
        <v>0</v>
      </c>
      <c r="AC9" s="38">
        <f>'[3]Water Varibles'!AP118</f>
        <v>0</v>
      </c>
      <c r="AD9" s="38">
        <f>'[3]Water Varibles'!AQ118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48</v>
      </c>
      <c r="C10" s="50">
        <v>0</v>
      </c>
      <c r="D10" s="50" t="s">
        <v>48</v>
      </c>
      <c r="E10" s="50" t="s">
        <v>48</v>
      </c>
      <c r="F10" s="50">
        <v>0.98</v>
      </c>
      <c r="G10" s="50">
        <v>0.79</v>
      </c>
      <c r="H10" s="50" t="s">
        <v>48</v>
      </c>
      <c r="I10" s="25">
        <v>2007</v>
      </c>
      <c r="M10" s="34" t="s">
        <v>13</v>
      </c>
      <c r="N10" s="37">
        <f>'[4]Water varibles'!AA118</f>
        <v>0</v>
      </c>
      <c r="O10" s="37">
        <f>'[4]Water varibles'!AB118</f>
        <v>0</v>
      </c>
      <c r="P10" s="37">
        <f>'[4]Water varibles'!AC118</f>
        <v>0</v>
      </c>
      <c r="Q10" s="38">
        <f>'[4]Water varibles'!AD118</f>
        <v>0</v>
      </c>
      <c r="R10" s="38">
        <f>'[4]Water varibles'!AE118</f>
        <v>0</v>
      </c>
      <c r="S10" s="38">
        <f>'[4]Water varibles'!AF118</f>
        <v>0</v>
      </c>
      <c r="T10" s="38">
        <f>'[4]Water varibles'!AG118</f>
        <v>0</v>
      </c>
      <c r="U10" s="38">
        <f>'[4]Water varibles'!AH118</f>
        <v>0</v>
      </c>
      <c r="V10" s="38">
        <f>'[4]Water varibles'!AI118</f>
        <v>0</v>
      </c>
      <c r="W10" s="38">
        <f>'[4]Water varibles'!AJ118</f>
        <v>0</v>
      </c>
      <c r="X10" s="38">
        <f>'[4]Water varibles'!AK118</f>
        <v>0</v>
      </c>
      <c r="Y10" s="38">
        <f>'[4]Water varibles'!AL118</f>
        <v>0</v>
      </c>
      <c r="Z10" s="38">
        <f>'[4]Water varibles'!AM118</f>
        <v>0</v>
      </c>
      <c r="AA10" s="38">
        <f>'[4]Water varibles'!AN118</f>
        <v>0</v>
      </c>
      <c r="AB10" s="38">
        <f>'[4]Water varibles'!AO118</f>
        <v>0</v>
      </c>
      <c r="AC10" s="38">
        <f>'[4]Water varibles'!AP118</f>
        <v>0</v>
      </c>
      <c r="AD10" s="38">
        <f>'[4]Water varibles'!AQ118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48</v>
      </c>
      <c r="C11" s="52">
        <v>0</v>
      </c>
      <c r="D11" s="52" t="s">
        <v>48</v>
      </c>
      <c r="E11" s="52" t="s">
        <v>48</v>
      </c>
      <c r="F11" s="52">
        <v>0.98</v>
      </c>
      <c r="G11" s="52">
        <v>0.76</v>
      </c>
      <c r="H11" s="52" t="s">
        <v>48</v>
      </c>
      <c r="I11" s="54">
        <v>2008</v>
      </c>
      <c r="M11" s="18"/>
      <c r="N11" s="41" t="e">
        <f t="shared" ref="N11:AD11" si="0">SUM(N5:N10)</f>
        <v>#REF!</v>
      </c>
      <c r="O11" s="41" t="e">
        <f t="shared" si="0"/>
        <v>#REF!</v>
      </c>
      <c r="P11" s="41" t="e">
        <f t="shared" si="0"/>
        <v>#REF!</v>
      </c>
      <c r="Q11" s="42" t="e">
        <f t="shared" si="0"/>
        <v>#REF!</v>
      </c>
      <c r="R11" s="42" t="e">
        <f t="shared" si="0"/>
        <v>#REF!</v>
      </c>
      <c r="S11" s="42" t="e">
        <f t="shared" si="0"/>
        <v>#REF!</v>
      </c>
      <c r="T11" s="42" t="e">
        <f t="shared" si="0"/>
        <v>#REF!</v>
      </c>
      <c r="U11" s="42" t="e">
        <f t="shared" si="0"/>
        <v>#REF!</v>
      </c>
      <c r="V11" s="42" t="e">
        <f t="shared" si="0"/>
        <v>#REF!</v>
      </c>
      <c r="W11" s="42" t="e">
        <f t="shared" si="0"/>
        <v>#REF!</v>
      </c>
      <c r="X11" s="42" t="e">
        <f t="shared" si="0"/>
        <v>#REF!</v>
      </c>
      <c r="Y11" s="42" t="e">
        <f t="shared" si="0"/>
        <v>#REF!</v>
      </c>
      <c r="Z11" s="42" t="e">
        <f t="shared" si="0"/>
        <v>#REF!</v>
      </c>
      <c r="AA11" s="42" t="e">
        <f t="shared" si="0"/>
        <v>#REF!</v>
      </c>
      <c r="AB11" s="42" t="e">
        <f t="shared" si="0"/>
        <v>#REF!</v>
      </c>
      <c r="AC11" s="42" t="e">
        <f t="shared" si="0"/>
        <v>#REF!</v>
      </c>
      <c r="AD11" s="42" t="e">
        <f t="shared" si="0"/>
        <v>#REF!</v>
      </c>
      <c r="AE11" s="205"/>
      <c r="AF11" s="197"/>
      <c r="AG11" s="197"/>
      <c r="AH11" s="197"/>
      <c r="AI11" s="197"/>
      <c r="AJ11" s="197"/>
      <c r="AK11" s="198"/>
    </row>
    <row r="12" spans="1:37" ht="20.25" customHeight="1">
      <c r="A12" s="24">
        <v>2009</v>
      </c>
      <c r="B12" s="49" t="s">
        <v>48</v>
      </c>
      <c r="C12" s="50">
        <v>0</v>
      </c>
      <c r="D12" s="50" t="s">
        <v>48</v>
      </c>
      <c r="E12" s="50" t="s">
        <v>48</v>
      </c>
      <c r="F12" s="50">
        <v>0.98</v>
      </c>
      <c r="G12" s="50">
        <v>0.77</v>
      </c>
      <c r="H12" s="50" t="s">
        <v>48</v>
      </c>
      <c r="I12" s="25">
        <v>2009</v>
      </c>
      <c r="P12" s="1" t="s">
        <v>80</v>
      </c>
      <c r="Q12" s="1" t="s">
        <v>83</v>
      </c>
      <c r="R12" s="1" t="s">
        <v>74</v>
      </c>
      <c r="S12" s="1" t="s">
        <v>77</v>
      </c>
    </row>
    <row r="13" spans="1:37" ht="20.25" customHeight="1">
      <c r="A13" s="53">
        <v>2010</v>
      </c>
      <c r="B13" s="51" t="s">
        <v>48</v>
      </c>
      <c r="C13" s="52">
        <v>0</v>
      </c>
      <c r="D13" s="52">
        <v>0.77</v>
      </c>
      <c r="E13" s="52" t="s">
        <v>48</v>
      </c>
      <c r="F13" s="52">
        <v>1</v>
      </c>
      <c r="G13" s="52">
        <v>0.81</v>
      </c>
      <c r="H13" s="52" t="s">
        <v>47</v>
      </c>
      <c r="I13" s="54">
        <v>2010</v>
      </c>
      <c r="O13" s="24">
        <v>2003</v>
      </c>
      <c r="P13" s="50"/>
      <c r="Q13" s="50">
        <v>0.97</v>
      </c>
      <c r="R13" s="50">
        <v>0.79</v>
      </c>
      <c r="S13" s="50">
        <v>0.97</v>
      </c>
    </row>
    <row r="14" spans="1:37" ht="20.25" customHeight="1">
      <c r="A14" s="24">
        <v>2011</v>
      </c>
      <c r="B14" s="49" t="s">
        <v>48</v>
      </c>
      <c r="C14" s="50">
        <v>0</v>
      </c>
      <c r="D14" s="50" t="s">
        <v>48</v>
      </c>
      <c r="E14" s="50" t="s">
        <v>48</v>
      </c>
      <c r="F14" s="50">
        <v>1</v>
      </c>
      <c r="G14" s="50">
        <v>0.88</v>
      </c>
      <c r="H14" s="50" t="s">
        <v>48</v>
      </c>
      <c r="I14" s="25">
        <v>2011</v>
      </c>
      <c r="O14" s="53">
        <v>2004</v>
      </c>
      <c r="P14" s="52">
        <v>0.68</v>
      </c>
      <c r="Q14" s="52">
        <v>0.97</v>
      </c>
      <c r="R14" s="52">
        <v>0.83</v>
      </c>
      <c r="S14" s="52">
        <v>0.97</v>
      </c>
    </row>
    <row r="15" spans="1:37" ht="20.25" customHeight="1">
      <c r="A15" s="53">
        <v>2012</v>
      </c>
      <c r="B15" s="51" t="s">
        <v>48</v>
      </c>
      <c r="C15" s="52">
        <v>0</v>
      </c>
      <c r="D15" s="52" t="s">
        <v>48</v>
      </c>
      <c r="E15" s="52" t="s">
        <v>48</v>
      </c>
      <c r="F15" s="52">
        <v>1</v>
      </c>
      <c r="G15" s="52">
        <v>0.87</v>
      </c>
      <c r="H15" s="52" t="s">
        <v>48</v>
      </c>
      <c r="I15" s="54">
        <v>2012</v>
      </c>
      <c r="O15" s="24">
        <v>2005</v>
      </c>
      <c r="P15" s="50"/>
      <c r="Q15" s="50">
        <v>0.98</v>
      </c>
      <c r="R15" s="50">
        <v>0.86</v>
      </c>
      <c r="S15" s="50">
        <v>0.98</v>
      </c>
    </row>
    <row r="16" spans="1:37" ht="20.25" customHeight="1">
      <c r="A16" s="24">
        <v>2013</v>
      </c>
      <c r="B16" s="49" t="s">
        <v>48</v>
      </c>
      <c r="C16" s="50">
        <v>0</v>
      </c>
      <c r="D16" s="50" t="s">
        <v>48</v>
      </c>
      <c r="E16" s="50" t="s">
        <v>48</v>
      </c>
      <c r="F16" s="50">
        <v>1</v>
      </c>
      <c r="G16" s="50">
        <v>0.87</v>
      </c>
      <c r="H16" s="50" t="s">
        <v>48</v>
      </c>
      <c r="I16" s="25">
        <v>2013</v>
      </c>
      <c r="O16" s="53">
        <v>2006</v>
      </c>
      <c r="P16" s="52"/>
      <c r="Q16" s="52">
        <v>0.98</v>
      </c>
      <c r="R16" s="52">
        <v>0.87</v>
      </c>
      <c r="S16" s="52">
        <v>0.98</v>
      </c>
    </row>
    <row r="17" spans="1:35" ht="20.25" customHeight="1">
      <c r="A17" s="53">
        <v>2014</v>
      </c>
      <c r="B17" s="51" t="s">
        <v>48</v>
      </c>
      <c r="C17" s="52">
        <v>0</v>
      </c>
      <c r="D17" s="52" t="s">
        <v>48</v>
      </c>
      <c r="E17" s="52" t="s">
        <v>48</v>
      </c>
      <c r="F17" s="52">
        <v>1</v>
      </c>
      <c r="G17" s="52">
        <v>0.9</v>
      </c>
      <c r="H17" s="52" t="s">
        <v>48</v>
      </c>
      <c r="I17" s="54">
        <v>2014</v>
      </c>
      <c r="O17" s="24">
        <v>2007</v>
      </c>
      <c r="P17" s="50"/>
      <c r="Q17" s="50">
        <v>0.98</v>
      </c>
      <c r="R17" s="50">
        <v>0.79</v>
      </c>
      <c r="S17" s="50">
        <v>0.98</v>
      </c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O18" s="53">
        <v>2008</v>
      </c>
      <c r="P18" s="52"/>
      <c r="Q18" s="52">
        <v>0.98</v>
      </c>
      <c r="R18" s="52">
        <v>0.76</v>
      </c>
      <c r="S18" s="52">
        <v>0.98</v>
      </c>
    </row>
    <row r="19" spans="1:35" ht="18.75" customHeight="1">
      <c r="A19" s="199" t="s">
        <v>85</v>
      </c>
      <c r="B19" s="200"/>
      <c r="C19" s="200"/>
      <c r="D19" s="200"/>
      <c r="E19" s="200"/>
      <c r="F19" s="200"/>
      <c r="G19" s="200"/>
      <c r="H19" s="200"/>
      <c r="I19" s="201"/>
      <c r="O19" s="24">
        <v>2009</v>
      </c>
      <c r="P19" s="50"/>
      <c r="Q19" s="50">
        <v>0.98</v>
      </c>
      <c r="R19" s="50">
        <v>0.77</v>
      </c>
      <c r="S19" s="50">
        <v>0.98</v>
      </c>
    </row>
    <row r="20" spans="1:35" ht="17.25" customHeight="1">
      <c r="A20" s="202" t="s">
        <v>63</v>
      </c>
      <c r="B20" s="203"/>
      <c r="C20" s="203"/>
      <c r="D20" s="203"/>
      <c r="E20" s="203"/>
      <c r="F20" s="203"/>
      <c r="G20" s="203"/>
      <c r="H20" s="203"/>
      <c r="I20" s="204"/>
      <c r="O20" s="53">
        <v>2010</v>
      </c>
      <c r="P20" s="52">
        <v>0.77</v>
      </c>
      <c r="Q20" s="52">
        <v>1</v>
      </c>
      <c r="R20" s="52">
        <v>0.81</v>
      </c>
      <c r="S20" s="52">
        <v>1</v>
      </c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O21" s="24">
        <v>2011</v>
      </c>
      <c r="P21" s="50"/>
      <c r="Q21" s="50">
        <v>1</v>
      </c>
      <c r="R21" s="50">
        <v>0.88</v>
      </c>
      <c r="S21" s="50">
        <v>1</v>
      </c>
      <c r="AI21">
        <f>'[5]Water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O22" s="53">
        <v>2012</v>
      </c>
      <c r="P22" s="52"/>
      <c r="Q22" s="52">
        <v>1</v>
      </c>
      <c r="R22" s="52">
        <v>0.87</v>
      </c>
      <c r="S22" s="52">
        <v>1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O23" s="24">
        <v>2013</v>
      </c>
      <c r="P23" s="50"/>
      <c r="Q23" s="50">
        <v>1</v>
      </c>
      <c r="R23" s="50">
        <v>0.87</v>
      </c>
      <c r="S23" s="50">
        <v>1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O24" s="53">
        <v>2014</v>
      </c>
      <c r="P24" s="52"/>
      <c r="Q24" s="52">
        <v>1</v>
      </c>
      <c r="R24" s="52">
        <v>0.9</v>
      </c>
      <c r="S24" s="52">
        <v>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60">
        <v>23</v>
      </c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10">
    <mergeCell ref="A19:I19"/>
    <mergeCell ref="A20:I20"/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A599"/>
  </sheetPr>
  <dimension ref="A1:AK39"/>
  <sheetViews>
    <sheetView topLeftCell="A4" workbookViewId="0">
      <selection activeCell="G13" sqref="G13"/>
    </sheetView>
  </sheetViews>
  <sheetFormatPr defaultRowHeight="15"/>
  <cols>
    <col min="13" max="13" width="9.5703125" bestFit="1" customWidth="1"/>
  </cols>
  <sheetData>
    <row r="1" spans="1:37" ht="33" customHeight="1">
      <c r="A1" s="215" t="s">
        <v>56</v>
      </c>
      <c r="B1" s="216"/>
      <c r="C1" s="216"/>
      <c r="D1" s="216"/>
      <c r="E1" s="216"/>
      <c r="F1" s="216"/>
      <c r="G1" s="216"/>
      <c r="H1" s="216"/>
      <c r="I1" s="217"/>
      <c r="M1" s="209" t="s">
        <v>34</v>
      </c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</row>
    <row r="2" spans="1:37" ht="30.75" customHeight="1">
      <c r="A2" s="218" t="s">
        <v>57</v>
      </c>
      <c r="B2" s="219"/>
      <c r="C2" s="219"/>
      <c r="D2" s="219"/>
      <c r="E2" s="219"/>
      <c r="F2" s="219"/>
      <c r="G2" s="219"/>
      <c r="H2" s="219"/>
      <c r="I2" s="220"/>
      <c r="M2" s="209" t="s">
        <v>35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3" spans="1:37" ht="18.75" customHeight="1">
      <c r="A3" s="210" t="s">
        <v>32</v>
      </c>
      <c r="B3" s="211"/>
      <c r="C3" s="211"/>
      <c r="D3" s="211"/>
      <c r="E3" s="212" t="s">
        <v>33</v>
      </c>
      <c r="F3" s="212"/>
      <c r="G3" s="212"/>
      <c r="H3" s="212"/>
      <c r="I3" s="213"/>
      <c r="M3" s="214" t="s">
        <v>31</v>
      </c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/>
      <c r="O5" s="39"/>
      <c r="P5" s="39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47</v>
      </c>
      <c r="C6" s="50">
        <v>0</v>
      </c>
      <c r="D6" s="50" t="s">
        <v>47</v>
      </c>
      <c r="E6" s="50" t="s">
        <v>47</v>
      </c>
      <c r="F6" s="50">
        <v>0.35</v>
      </c>
      <c r="G6" s="50">
        <v>0.79</v>
      </c>
      <c r="H6" s="50" t="s">
        <v>47</v>
      </c>
      <c r="I6" s="25">
        <v>2003</v>
      </c>
      <c r="M6" s="34" t="s">
        <v>9</v>
      </c>
      <c r="N6" s="37">
        <f>'[1]water varibles'!AA119</f>
        <v>0.74</v>
      </c>
      <c r="O6" s="37">
        <f>'[1]water varibles'!AB119</f>
        <v>0.75</v>
      </c>
      <c r="P6" s="37">
        <f>'[1]water varibles'!AC119</f>
        <v>0.77</v>
      </c>
      <c r="Q6" s="38">
        <f>'[1]water varibles'!AD119</f>
        <v>0.79</v>
      </c>
      <c r="R6" s="38">
        <f>'[1]water varibles'!AE119</f>
        <v>0.83</v>
      </c>
      <c r="S6" s="38">
        <f>'[1]water varibles'!AF119</f>
        <v>0.86</v>
      </c>
      <c r="T6" s="38">
        <f>'[1]water varibles'!AG119</f>
        <v>0.87</v>
      </c>
      <c r="U6" s="38">
        <f>'[1]water varibles'!AH119</f>
        <v>0.79</v>
      </c>
      <c r="V6" s="38">
        <f>'[1]water varibles'!AI119</f>
        <v>0.76</v>
      </c>
      <c r="W6" s="38">
        <f>'[1]water varibles'!AJ119</f>
        <v>0.77</v>
      </c>
      <c r="X6" s="38">
        <f>'[1]water varibles'!AK119</f>
        <v>0.81</v>
      </c>
      <c r="Y6" s="38">
        <f>'[1]water varibles'!AL119</f>
        <v>0.88</v>
      </c>
      <c r="Z6" s="38">
        <f>'[1]water varibles'!AM119</f>
        <v>0.87</v>
      </c>
      <c r="AA6" s="38">
        <f>'[1]water varibles'!AN119</f>
        <v>0.87</v>
      </c>
      <c r="AB6" s="38">
        <f>'[1]water varibles'!AO119</f>
        <v>0.9</v>
      </c>
      <c r="AC6" s="38">
        <f>'[1]water varibles'!AP119</f>
        <v>0</v>
      </c>
      <c r="AD6" s="38">
        <f>'[1]water varibles'!AQ119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47</v>
      </c>
      <c r="C7" s="52">
        <v>0</v>
      </c>
      <c r="D7" s="52" t="s">
        <v>47</v>
      </c>
      <c r="E7" s="52" t="s">
        <v>47</v>
      </c>
      <c r="F7" s="52">
        <v>0.37</v>
      </c>
      <c r="G7" s="52">
        <v>0.83</v>
      </c>
      <c r="H7" s="52" t="s">
        <v>47</v>
      </c>
      <c r="I7" s="54">
        <v>2004</v>
      </c>
      <c r="M7" s="34" t="s">
        <v>10</v>
      </c>
      <c r="N7" s="37" t="e">
        <f>#REF!</f>
        <v>#REF!</v>
      </c>
      <c r="O7" s="37" t="e">
        <f>#REF!</f>
        <v>#REF!</v>
      </c>
      <c r="P7" s="37" t="e">
        <f>#REF!</f>
        <v>#REF!</v>
      </c>
      <c r="Q7" s="38" t="e">
        <f>#REF!</f>
        <v>#REF!</v>
      </c>
      <c r="R7" s="38" t="e">
        <f>#REF!</f>
        <v>#REF!</v>
      </c>
      <c r="S7" s="38" t="e">
        <f>#REF!</f>
        <v>#REF!</v>
      </c>
      <c r="T7" s="38" t="e">
        <f>#REF!</f>
        <v>#REF!</v>
      </c>
      <c r="U7" s="38" t="e">
        <f>#REF!</f>
        <v>#REF!</v>
      </c>
      <c r="V7" s="38" t="e">
        <f>#REF!</f>
        <v>#REF!</v>
      </c>
      <c r="W7" s="38" t="e">
        <f>#REF!</f>
        <v>#REF!</v>
      </c>
      <c r="X7" s="38" t="e">
        <f>#REF!</f>
        <v>#REF!</v>
      </c>
      <c r="Y7" s="38" t="e">
        <f>#REF!</f>
        <v>#REF!</v>
      </c>
      <c r="Z7" s="38" t="e">
        <f>#REF!</f>
        <v>#REF!</v>
      </c>
      <c r="AA7" s="38" t="e">
        <f>#REF!</f>
        <v>#REF!</v>
      </c>
      <c r="AB7" s="38" t="e">
        <f>#REF!</f>
        <v>#REF!</v>
      </c>
      <c r="AC7" s="38" t="e">
        <f>#REF!</f>
        <v>#REF!</v>
      </c>
      <c r="AD7" s="38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47</v>
      </c>
      <c r="C8" s="50">
        <v>0</v>
      </c>
      <c r="D8" s="50" t="s">
        <v>47</v>
      </c>
      <c r="E8" s="50" t="s">
        <v>47</v>
      </c>
      <c r="F8" s="50">
        <v>0.38</v>
      </c>
      <c r="G8" s="50">
        <v>0.86</v>
      </c>
      <c r="H8" s="50" t="s">
        <v>47</v>
      </c>
      <c r="I8" s="25">
        <v>2005</v>
      </c>
      <c r="M8" s="34" t="s">
        <v>11</v>
      </c>
      <c r="N8" s="37">
        <f>'[2]water Varibles'!AA119</f>
        <v>0</v>
      </c>
      <c r="O8" s="37">
        <f>'[2]water Varibles'!AB119</f>
        <v>0</v>
      </c>
      <c r="P8" s="37">
        <f>'[2]water Varibles'!AC119</f>
        <v>0</v>
      </c>
      <c r="Q8" s="38">
        <f>'[2]water Varibles'!AD119</f>
        <v>0</v>
      </c>
      <c r="R8" s="38">
        <f>'[2]water Varibles'!AE119</f>
        <v>0</v>
      </c>
      <c r="S8" s="38">
        <f>'[2]water Varibles'!AF119</f>
        <v>0</v>
      </c>
      <c r="T8" s="38">
        <f>'[2]water Varibles'!AG119</f>
        <v>0</v>
      </c>
      <c r="U8" s="38">
        <f>'[2]water Varibles'!AH119</f>
        <v>0</v>
      </c>
      <c r="V8" s="38">
        <f>'[2]water Varibles'!AI119</f>
        <v>0</v>
      </c>
      <c r="W8" s="38">
        <f>'[2]water Varibles'!AJ119</f>
        <v>0</v>
      </c>
      <c r="X8" s="38">
        <f>'[2]water Varibles'!AK119</f>
        <v>0</v>
      </c>
      <c r="Y8" s="38">
        <f>'[2]water Varibles'!AL119</f>
        <v>0</v>
      </c>
      <c r="Z8" s="38">
        <f>'[2]water Varibles'!AM119</f>
        <v>0</v>
      </c>
      <c r="AA8" s="38">
        <f>'[2]water Varibles'!AN119</f>
        <v>0</v>
      </c>
      <c r="AB8" s="38">
        <f>'[2]water Varibles'!AO119</f>
        <v>0</v>
      </c>
      <c r="AC8" s="38">
        <f>'[2]water Varibles'!AP119</f>
        <v>0</v>
      </c>
      <c r="AD8" s="38">
        <f>'[2]water Varibles'!AQ119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47</v>
      </c>
      <c r="C9" s="52">
        <v>1</v>
      </c>
      <c r="D9" s="52" t="s">
        <v>47</v>
      </c>
      <c r="E9" s="52" t="s">
        <v>47</v>
      </c>
      <c r="F9" s="52">
        <v>0.41</v>
      </c>
      <c r="G9" s="52">
        <v>0.87</v>
      </c>
      <c r="H9" s="52" t="s">
        <v>47</v>
      </c>
      <c r="I9" s="54">
        <v>2006</v>
      </c>
      <c r="M9" s="34" t="s">
        <v>12</v>
      </c>
      <c r="N9" s="37">
        <f>'[3]Water Varibles'!AA119</f>
        <v>0</v>
      </c>
      <c r="O9" s="37">
        <f>'[3]Water Varibles'!AB119</f>
        <v>0</v>
      </c>
      <c r="P9" s="37">
        <f>'[3]Water Varibles'!AC119</f>
        <v>0</v>
      </c>
      <c r="Q9" s="38">
        <f>'[3]Water Varibles'!AD119</f>
        <v>0</v>
      </c>
      <c r="R9" s="38">
        <f>'[3]Water Varibles'!AE119</f>
        <v>0</v>
      </c>
      <c r="S9" s="38">
        <f>'[3]Water Varibles'!AF119</f>
        <v>0</v>
      </c>
      <c r="T9" s="38">
        <f>'[3]Water Varibles'!AG119</f>
        <v>0</v>
      </c>
      <c r="U9" s="38">
        <f>'[3]Water Varibles'!AH119</f>
        <v>0</v>
      </c>
      <c r="V9" s="38">
        <f>'[3]Water Varibles'!AI119</f>
        <v>0</v>
      </c>
      <c r="W9" s="38">
        <f>'[3]Water Varibles'!AJ119</f>
        <v>0.99</v>
      </c>
      <c r="X9" s="38">
        <f>'[3]Water Varibles'!AK119</f>
        <v>0.99</v>
      </c>
      <c r="Y9" s="38">
        <f>'[3]Water Varibles'!AL119</f>
        <v>0.99</v>
      </c>
      <c r="Z9" s="38">
        <f>'[3]Water Varibles'!AM119</f>
        <v>0.99</v>
      </c>
      <c r="AA9" s="38">
        <f>'[3]Water Varibles'!AN119</f>
        <v>0.99</v>
      </c>
      <c r="AB9" s="38">
        <f>'[3]Water Varibles'!AO119</f>
        <v>0.99</v>
      </c>
      <c r="AC9" s="38">
        <f>'[3]Water Varibles'!AP119</f>
        <v>0.99</v>
      </c>
      <c r="AD9" s="38">
        <f>'[3]Water Varibles'!AQ119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47</v>
      </c>
      <c r="C10" s="50">
        <v>1</v>
      </c>
      <c r="D10" s="50" t="s">
        <v>47</v>
      </c>
      <c r="E10" s="50" t="s">
        <v>47</v>
      </c>
      <c r="F10" s="50">
        <v>0.44</v>
      </c>
      <c r="G10" s="50">
        <v>0.79</v>
      </c>
      <c r="H10" s="50" t="s">
        <v>47</v>
      </c>
      <c r="I10" s="25">
        <v>2007</v>
      </c>
      <c r="M10" s="34" t="s">
        <v>13</v>
      </c>
      <c r="N10" s="37">
        <f>'[4]Water varibles'!AA119</f>
        <v>0</v>
      </c>
      <c r="O10" s="37">
        <f>'[4]Water varibles'!AB119</f>
        <v>0</v>
      </c>
      <c r="P10" s="37">
        <f>'[4]Water varibles'!AC119</f>
        <v>0</v>
      </c>
      <c r="Q10" s="40">
        <f>'[4]Water varibles'!AD119</f>
        <v>0</v>
      </c>
      <c r="R10" s="38">
        <f>'[4]Water varibles'!AE119</f>
        <v>0</v>
      </c>
      <c r="S10" s="38">
        <f>'[4]Water varibles'!AF119</f>
        <v>1</v>
      </c>
      <c r="T10" s="38">
        <f>'[4]Water varibles'!AG119</f>
        <v>1</v>
      </c>
      <c r="U10" s="38">
        <f>'[4]Water varibles'!AH119</f>
        <v>1</v>
      </c>
      <c r="V10" s="38">
        <f>'[4]Water varibles'!AI119</f>
        <v>1</v>
      </c>
      <c r="W10" s="38">
        <f>'[4]Water varibles'!AJ119</f>
        <v>1</v>
      </c>
      <c r="X10" s="38">
        <f>'[4]Water varibles'!AK119</f>
        <v>1</v>
      </c>
      <c r="Y10" s="38">
        <f>'[4]Water varibles'!AL119</f>
        <v>1</v>
      </c>
      <c r="Z10" s="38">
        <f>'[4]Water varibles'!AM119</f>
        <v>1</v>
      </c>
      <c r="AA10" s="38">
        <f>'[4]Water varibles'!AN119</f>
        <v>1</v>
      </c>
      <c r="AB10" s="38">
        <f>'[4]Water varibles'!AO119</f>
        <v>1</v>
      </c>
      <c r="AC10" s="38">
        <f>'[4]Water varibles'!AP119</f>
        <v>0</v>
      </c>
      <c r="AD10" s="38">
        <f>'[4]Water varibles'!AQ119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47</v>
      </c>
      <c r="C11" s="52">
        <v>1</v>
      </c>
      <c r="D11" s="52" t="s">
        <v>47</v>
      </c>
      <c r="E11" s="52" t="s">
        <v>47</v>
      </c>
      <c r="F11" s="62">
        <v>0.44</v>
      </c>
      <c r="G11" s="52">
        <v>0.76</v>
      </c>
      <c r="H11" s="52" t="s">
        <v>47</v>
      </c>
      <c r="I11" s="54">
        <v>2008</v>
      </c>
      <c r="M11" s="18" t="s">
        <v>28</v>
      </c>
      <c r="N11" s="41"/>
      <c r="O11" s="41"/>
      <c r="P11" s="41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205"/>
      <c r="AF11" s="197"/>
      <c r="AG11" s="197"/>
      <c r="AH11" s="197"/>
      <c r="AI11" s="197"/>
      <c r="AJ11" s="197"/>
      <c r="AK11" s="198"/>
    </row>
    <row r="12" spans="1:37" ht="20.25" customHeight="1">
      <c r="A12" s="24">
        <v>2009</v>
      </c>
      <c r="B12" s="49" t="s">
        <v>47</v>
      </c>
      <c r="C12" s="50">
        <v>1</v>
      </c>
      <c r="D12" s="50">
        <v>0.99</v>
      </c>
      <c r="E12" s="50" t="s">
        <v>47</v>
      </c>
      <c r="F12" s="63">
        <v>0.44</v>
      </c>
      <c r="G12" s="50">
        <v>0.77</v>
      </c>
      <c r="H12" s="50" t="s">
        <v>47</v>
      </c>
      <c r="I12" s="25">
        <v>2009</v>
      </c>
    </row>
    <row r="13" spans="1:37" ht="20.25" customHeight="1">
      <c r="A13" s="53">
        <v>2010</v>
      </c>
      <c r="B13" s="51" t="s">
        <v>47</v>
      </c>
      <c r="C13" s="52">
        <v>1</v>
      </c>
      <c r="D13" s="52">
        <v>0.99</v>
      </c>
      <c r="E13" s="52" t="s">
        <v>47</v>
      </c>
      <c r="F13" s="52">
        <v>0.47</v>
      </c>
      <c r="G13" s="52">
        <v>0.81</v>
      </c>
      <c r="H13" s="52">
        <v>0.78</v>
      </c>
      <c r="I13" s="54">
        <v>2010</v>
      </c>
    </row>
    <row r="14" spans="1:37" ht="20.25" customHeight="1">
      <c r="A14" s="24">
        <v>2011</v>
      </c>
      <c r="B14" s="49" t="s">
        <v>47</v>
      </c>
      <c r="C14" s="50">
        <v>1</v>
      </c>
      <c r="D14" s="50">
        <v>0.99</v>
      </c>
      <c r="E14" s="50" t="s">
        <v>47</v>
      </c>
      <c r="F14" s="50" t="s">
        <v>47</v>
      </c>
      <c r="G14" s="50">
        <v>0.88</v>
      </c>
      <c r="H14" s="50" t="s">
        <v>47</v>
      </c>
      <c r="I14" s="25">
        <v>2011</v>
      </c>
    </row>
    <row r="15" spans="1:37" ht="20.25" customHeight="1">
      <c r="A15" s="53">
        <v>2012</v>
      </c>
      <c r="B15" s="51" t="s">
        <v>47</v>
      </c>
      <c r="C15" s="52">
        <v>1</v>
      </c>
      <c r="D15" s="52">
        <v>0.99</v>
      </c>
      <c r="E15" s="52" t="s">
        <v>47</v>
      </c>
      <c r="F15" s="52" t="s">
        <v>47</v>
      </c>
      <c r="G15" s="52">
        <v>0.87</v>
      </c>
      <c r="H15" s="52" t="s">
        <v>47</v>
      </c>
      <c r="I15" s="54">
        <v>2012</v>
      </c>
    </row>
    <row r="16" spans="1:37" ht="20.25" customHeight="1">
      <c r="A16" s="24">
        <v>2013</v>
      </c>
      <c r="B16" s="49" t="s">
        <v>47</v>
      </c>
      <c r="C16" s="50">
        <v>1</v>
      </c>
      <c r="D16" s="50">
        <v>0.99</v>
      </c>
      <c r="E16" s="50" t="s">
        <v>47</v>
      </c>
      <c r="F16" s="50" t="s">
        <v>47</v>
      </c>
      <c r="G16" s="50">
        <v>0.87</v>
      </c>
      <c r="H16" s="50" t="s">
        <v>47</v>
      </c>
      <c r="I16" s="25">
        <v>2013</v>
      </c>
      <c r="M16" s="1" t="s">
        <v>76</v>
      </c>
      <c r="N16" s="2" t="s">
        <v>79</v>
      </c>
      <c r="O16" s="2" t="s">
        <v>78</v>
      </c>
      <c r="P16" s="1" t="s">
        <v>83</v>
      </c>
      <c r="Q16" s="1" t="s">
        <v>62</v>
      </c>
    </row>
    <row r="17" spans="1:35" ht="20.25" customHeight="1">
      <c r="A17" s="53">
        <v>2014</v>
      </c>
      <c r="B17" s="51" t="s">
        <v>47</v>
      </c>
      <c r="C17" s="52">
        <v>1</v>
      </c>
      <c r="D17" s="52">
        <v>0.99</v>
      </c>
      <c r="E17" s="52" t="s">
        <v>47</v>
      </c>
      <c r="F17" s="52" t="s">
        <v>47</v>
      </c>
      <c r="G17" s="52">
        <v>0.9</v>
      </c>
      <c r="H17" s="52" t="s">
        <v>47</v>
      </c>
      <c r="I17" s="54">
        <v>2014</v>
      </c>
      <c r="L17">
        <v>2003</v>
      </c>
      <c r="M17" s="55"/>
      <c r="N17" s="55"/>
      <c r="O17" s="55"/>
      <c r="P17" s="55"/>
      <c r="Q17" s="55"/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L18">
        <v>2004</v>
      </c>
      <c r="M18" s="55"/>
      <c r="N18" s="55"/>
      <c r="O18" s="55"/>
      <c r="P18" s="55"/>
      <c r="Q18" s="55"/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  <c r="L19">
        <v>2005</v>
      </c>
      <c r="M19" s="55"/>
      <c r="N19" s="55"/>
      <c r="O19" s="55"/>
      <c r="P19" s="55"/>
      <c r="Q19" s="55"/>
    </row>
    <row r="20" spans="1:35">
      <c r="A20" s="26"/>
      <c r="B20" s="19"/>
      <c r="C20" s="19"/>
      <c r="D20" s="19"/>
      <c r="E20" s="19"/>
      <c r="F20" s="19"/>
      <c r="G20" s="19"/>
      <c r="H20" s="19"/>
      <c r="I20" s="27"/>
      <c r="L20">
        <v>2006</v>
      </c>
      <c r="M20" s="55"/>
      <c r="N20" s="55"/>
      <c r="O20" s="55"/>
      <c r="P20" s="55"/>
      <c r="Q20" s="55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L21">
        <v>2007</v>
      </c>
      <c r="M21" s="55"/>
      <c r="N21" s="55"/>
      <c r="O21" s="55"/>
      <c r="P21" s="55"/>
      <c r="Q21" s="55"/>
      <c r="AI21">
        <f>'[5]Water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L22">
        <v>2008</v>
      </c>
      <c r="M22" s="55"/>
      <c r="N22" s="55"/>
      <c r="O22" s="55"/>
      <c r="P22" s="55"/>
      <c r="Q22" s="55"/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L23">
        <v>2009</v>
      </c>
      <c r="M23" s="55">
        <v>1</v>
      </c>
      <c r="N23" s="55">
        <v>0.99</v>
      </c>
      <c r="O23" s="55"/>
      <c r="P23" s="55">
        <v>0.44</v>
      </c>
      <c r="Q23" s="55">
        <v>0.77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L24">
        <v>2010</v>
      </c>
      <c r="M24" s="55">
        <v>1</v>
      </c>
      <c r="N24" s="55">
        <v>0.99</v>
      </c>
      <c r="O24" s="55"/>
      <c r="P24" s="55">
        <v>0.47</v>
      </c>
      <c r="Q24" s="55">
        <v>0.81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  <c r="L25">
        <v>2011</v>
      </c>
      <c r="M25" s="55"/>
      <c r="N25" s="55"/>
      <c r="O25" s="55"/>
      <c r="P25" s="55"/>
      <c r="Q25" s="55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  <c r="L26">
        <v>2012</v>
      </c>
      <c r="M26" s="55"/>
      <c r="N26" s="55"/>
      <c r="O26" s="55"/>
      <c r="P26" s="55"/>
      <c r="Q26" s="55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  <c r="L27">
        <v>2013</v>
      </c>
      <c r="M27" s="55"/>
      <c r="N27" s="55"/>
      <c r="O27" s="55"/>
      <c r="P27" s="55"/>
      <c r="Q27" s="55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  <c r="L28">
        <v>2014</v>
      </c>
      <c r="M28" s="55"/>
      <c r="N28" s="55"/>
      <c r="O28" s="55"/>
      <c r="P28" s="55"/>
      <c r="Q28" s="55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  <c r="U31">
        <v>1</v>
      </c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29"/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8"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workbookViewId="0">
      <selection activeCell="AB16" sqref="AB1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25" t="s">
        <v>58</v>
      </c>
      <c r="B1" s="226"/>
      <c r="C1" s="226"/>
      <c r="D1" s="226"/>
      <c r="E1" s="226"/>
      <c r="F1" s="226"/>
      <c r="G1" s="226"/>
      <c r="H1" s="226"/>
      <c r="I1" s="227"/>
      <c r="M1" s="209" t="s">
        <v>88</v>
      </c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</row>
    <row r="2" spans="1:37" ht="30.75" customHeight="1">
      <c r="A2" s="228" t="s">
        <v>59</v>
      </c>
      <c r="B2" s="148"/>
      <c r="C2" s="148"/>
      <c r="D2" s="148"/>
      <c r="E2" s="148"/>
      <c r="F2" s="148"/>
      <c r="G2" s="148"/>
      <c r="H2" s="148"/>
      <c r="I2" s="229"/>
      <c r="M2" s="209" t="s">
        <v>89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3" spans="1:37" ht="18.75" customHeight="1">
      <c r="A3" s="210" t="s">
        <v>15</v>
      </c>
      <c r="B3" s="211"/>
      <c r="C3" s="211"/>
      <c r="D3" s="211"/>
      <c r="E3" s="212" t="s">
        <v>16</v>
      </c>
      <c r="F3" s="212"/>
      <c r="G3" s="212"/>
      <c r="H3" s="212"/>
      <c r="I3" s="213"/>
      <c r="M3" s="214" t="s">
        <v>40</v>
      </c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5">
        <f>'[6]AE-Wr2015'!E41</f>
        <v>26</v>
      </c>
      <c r="V5" s="65">
        <f>'[6]AE-Wr2015'!F41</f>
        <v>28</v>
      </c>
      <c r="W5" s="65">
        <f>'[6]AE-Wr2015'!G41</f>
        <v>29</v>
      </c>
      <c r="X5" s="65">
        <f>'[6]AE-Wr2015'!H41</f>
        <v>30</v>
      </c>
      <c r="Y5" s="65">
        <f>'[6]AE-Wr2015'!I41</f>
        <v>33</v>
      </c>
      <c r="Z5" s="65">
        <f>'[6]AE-Wr2015'!J41</f>
        <v>41</v>
      </c>
      <c r="AA5" s="65">
        <f>'[6]AE-Wr2015'!K41</f>
        <v>42</v>
      </c>
      <c r="AB5" s="65">
        <f>'[6]AE-Wr2015'!L41</f>
        <v>46</v>
      </c>
      <c r="AC5" s="65">
        <f>'[6]AE-Wr2015'!M41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73">
        <f t="shared" ref="B6:B14" si="0">SUM(C6:H6)</f>
        <v>12225.070002730001</v>
      </c>
      <c r="C6" s="74">
        <v>1905.3</v>
      </c>
      <c r="D6" s="74">
        <v>834</v>
      </c>
      <c r="E6" s="74">
        <v>452.57684272999995</v>
      </c>
      <c r="F6" s="74">
        <v>3549.8931599999996</v>
      </c>
      <c r="G6" s="74">
        <v>402.3</v>
      </c>
      <c r="H6" s="74">
        <v>5081</v>
      </c>
      <c r="I6" s="25">
        <v>2007</v>
      </c>
      <c r="K6" s="55"/>
      <c r="L6" s="46">
        <v>353.42465753424659</v>
      </c>
      <c r="M6" s="64" t="s">
        <v>9</v>
      </c>
      <c r="N6" s="44"/>
      <c r="O6" s="44"/>
      <c r="P6" s="44"/>
      <c r="Q6" s="4"/>
      <c r="R6" s="4"/>
      <c r="S6" s="4"/>
      <c r="T6" s="4"/>
      <c r="U6" s="65">
        <f>'[6]BH-Wr2015'!E41</f>
        <v>5</v>
      </c>
      <c r="V6" s="65">
        <f>'[6]BH-Wr2015'!F41</f>
        <v>5</v>
      </c>
      <c r="W6" s="65">
        <f>'[6]BH-Wr2015'!G41</f>
        <v>5</v>
      </c>
      <c r="X6" s="65">
        <f>'[6]BH-Wr2015'!H41</f>
        <v>5</v>
      </c>
      <c r="Y6" s="65">
        <f>'[6]BH-Wr2015'!I41</f>
        <v>5</v>
      </c>
      <c r="Z6" s="65">
        <f>'[6]BH-Wr2015'!J41</f>
        <v>6</v>
      </c>
      <c r="AA6" s="65">
        <f>'[6]BH-Wr2015'!K41</f>
        <v>5</v>
      </c>
      <c r="AB6" s="65">
        <f>'[6]BH-Wr2015'!L41</f>
        <v>5</v>
      </c>
      <c r="AC6" s="65">
        <f>'[6]BH-Wr2015'!M41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75">
        <f t="shared" si="0"/>
        <v>13213.18054363</v>
      </c>
      <c r="C7" s="76">
        <v>1923.5</v>
      </c>
      <c r="D7" s="76">
        <v>1071</v>
      </c>
      <c r="E7" s="76">
        <v>458.12448362999987</v>
      </c>
      <c r="F7" s="76">
        <v>3781.5560600000003</v>
      </c>
      <c r="G7" s="76">
        <v>675</v>
      </c>
      <c r="H7" s="76">
        <v>5304</v>
      </c>
      <c r="I7" s="54">
        <v>2008</v>
      </c>
      <c r="K7" s="55"/>
      <c r="L7" s="48">
        <v>386.30136986301369</v>
      </c>
      <c r="M7" s="64" t="s">
        <v>10</v>
      </c>
      <c r="N7" s="9"/>
      <c r="O7" s="9"/>
      <c r="P7" s="9"/>
      <c r="Q7" s="4"/>
      <c r="R7" s="4"/>
      <c r="S7" s="4"/>
      <c r="T7" s="4"/>
      <c r="U7" s="65">
        <v>148</v>
      </c>
      <c r="V7" s="65">
        <v>178</v>
      </c>
      <c r="W7" s="65">
        <v>227</v>
      </c>
      <c r="X7" s="65">
        <v>255</v>
      </c>
      <c r="Y7" s="65">
        <v>255</v>
      </c>
      <c r="Z7" s="65">
        <v>255</v>
      </c>
      <c r="AA7" s="65">
        <v>264</v>
      </c>
      <c r="AB7" s="65">
        <v>265</v>
      </c>
      <c r="AC7" s="65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73">
        <f t="shared" si="0"/>
        <v>15319.92706</v>
      </c>
      <c r="C8" s="74">
        <v>1923.5</v>
      </c>
      <c r="D8" s="74">
        <v>1071</v>
      </c>
      <c r="E8" s="74">
        <v>772.88300000000004</v>
      </c>
      <c r="F8" s="74">
        <v>5230.5440600000002</v>
      </c>
      <c r="G8" s="74">
        <v>678</v>
      </c>
      <c r="H8" s="74">
        <v>5644</v>
      </c>
      <c r="I8" s="25">
        <v>2009</v>
      </c>
      <c r="K8" s="55"/>
      <c r="L8" s="46">
        <v>383.56164383561645</v>
      </c>
      <c r="M8" s="64" t="s">
        <v>11</v>
      </c>
      <c r="N8" s="9"/>
      <c r="O8" s="9"/>
      <c r="P8" s="9"/>
      <c r="Q8" s="4"/>
      <c r="R8" s="4"/>
      <c r="S8" s="4"/>
      <c r="T8" s="4"/>
      <c r="U8" s="65">
        <f>'[6]OM-Wr2015'!E41</f>
        <v>32</v>
      </c>
      <c r="V8" s="65">
        <f>'[6]OM-Wr2015'!F41</f>
        <v>34</v>
      </c>
      <c r="W8" s="65">
        <f>'[6]OM-Wr2015'!G41</f>
        <v>40</v>
      </c>
      <c r="X8" s="65">
        <f>'[6]OM-Wr2015'!H41</f>
        <v>40</v>
      </c>
      <c r="Y8" s="65">
        <f>'[6]OM-Wr2015'!I41</f>
        <v>40</v>
      </c>
      <c r="Z8" s="65">
        <f>'[6]OM-Wr2015'!J41</f>
        <v>42</v>
      </c>
      <c r="AA8" s="65">
        <f>'[6]OM-Wr2015'!K41</f>
        <v>42</v>
      </c>
      <c r="AB8" s="65">
        <f>'[6]OM-Wr2015'!L41</f>
        <v>45</v>
      </c>
      <c r="AC8" s="65">
        <f>'[6]OM-Wr2015'!M41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75">
        <f t="shared" si="0"/>
        <v>17174.303059999998</v>
      </c>
      <c r="C9" s="76">
        <v>2264.4</v>
      </c>
      <c r="D9" s="76">
        <v>1357</v>
      </c>
      <c r="E9" s="76">
        <v>772.88300000000004</v>
      </c>
      <c r="F9" s="76">
        <v>5900.0200599999998</v>
      </c>
      <c r="G9" s="76">
        <v>678</v>
      </c>
      <c r="H9" s="76">
        <v>6202</v>
      </c>
      <c r="I9" s="54">
        <v>2010</v>
      </c>
      <c r="K9" s="55"/>
      <c r="L9" s="48">
        <v>402.73972602739724</v>
      </c>
      <c r="M9" s="64" t="s">
        <v>12</v>
      </c>
      <c r="N9" s="9"/>
      <c r="O9" s="9"/>
      <c r="P9" s="9"/>
      <c r="Q9" s="4"/>
      <c r="R9" s="4"/>
      <c r="S9" s="4"/>
      <c r="T9" s="4"/>
      <c r="U9" s="65">
        <f>'[6]QA-Wr2015'!E41</f>
        <v>5</v>
      </c>
      <c r="V9" s="65">
        <f>'[6]QA-Wr2015'!F41</f>
        <v>6</v>
      </c>
      <c r="W9" s="65">
        <f>'[6]QA-Wr2015'!G41</f>
        <v>7</v>
      </c>
      <c r="X9" s="65">
        <f>'[6]QA-Wr2015'!H41</f>
        <v>9</v>
      </c>
      <c r="Y9" s="65">
        <f>'[6]QA-Wr2015'!I41</f>
        <v>9</v>
      </c>
      <c r="Z9" s="65">
        <f>'[6]QA-Wr2015'!J41</f>
        <v>9</v>
      </c>
      <c r="AA9" s="65">
        <f>'[6]QA-Wr2015'!K41</f>
        <v>9</v>
      </c>
      <c r="AB9" s="65">
        <v>10</v>
      </c>
      <c r="AC9" s="65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73">
        <f t="shared" si="0"/>
        <v>18185.03008796</v>
      </c>
      <c r="C10" s="74">
        <v>2264.4</v>
      </c>
      <c r="D10" s="74">
        <v>1493</v>
      </c>
      <c r="E10" s="74">
        <v>838.61002796000014</v>
      </c>
      <c r="F10" s="74">
        <v>5900.0200599999998</v>
      </c>
      <c r="G10" s="74">
        <v>678</v>
      </c>
      <c r="H10" s="74">
        <v>7011</v>
      </c>
      <c r="I10" s="25">
        <v>2011</v>
      </c>
      <c r="K10" s="55">
        <f>'T04'!G7/'T13'!G7</f>
        <v>0.26423067362664676</v>
      </c>
      <c r="L10" s="46">
        <v>402.73972602739724</v>
      </c>
      <c r="M10" s="64" t="s">
        <v>13</v>
      </c>
      <c r="N10" s="12"/>
      <c r="O10" s="12"/>
      <c r="P10" s="12"/>
      <c r="Q10" s="6"/>
      <c r="R10" s="6"/>
      <c r="S10" s="6"/>
      <c r="T10" s="6"/>
      <c r="U10" s="65">
        <f>'[6]KU-Wr2015'!E41</f>
        <v>6</v>
      </c>
      <c r="V10" s="65">
        <f>'[6]KU-Wr2015'!F41</f>
        <v>6</v>
      </c>
      <c r="W10" s="65">
        <f>'[6]KU-Wr2015'!G41</f>
        <v>6</v>
      </c>
      <c r="X10" s="65">
        <f>'[6]KU-Wr2015'!H41</f>
        <v>6</v>
      </c>
      <c r="Y10" s="65">
        <f>'[6]KU-Wr2015'!I41</f>
        <v>7</v>
      </c>
      <c r="Z10" s="65">
        <f>'[6]KU-Wr2015'!J41</f>
        <v>7</v>
      </c>
      <c r="AA10" s="65">
        <f>'[6]KU-Wr2015'!K41</f>
        <v>7</v>
      </c>
      <c r="AB10" s="65">
        <f>'[6]KU-Wr2015'!L41</f>
        <v>7</v>
      </c>
      <c r="AC10" s="65">
        <f>'[6]KU-Wr2015'!M41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75">
        <f t="shared" si="0"/>
        <v>18631.443060000001</v>
      </c>
      <c r="C11" s="76">
        <v>2264.4</v>
      </c>
      <c r="D11" s="76">
        <v>1493</v>
      </c>
      <c r="E11" s="76">
        <v>850.82299999999998</v>
      </c>
      <c r="F11" s="76">
        <v>5900.0200599999998</v>
      </c>
      <c r="G11" s="76">
        <v>896.2</v>
      </c>
      <c r="H11" s="76">
        <v>7227</v>
      </c>
      <c r="I11" s="54">
        <v>2012</v>
      </c>
      <c r="K11" s="55">
        <f>'T04'!G8/'T13'!G8</f>
        <v>0.21481481481481482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205"/>
      <c r="AF11" s="197"/>
      <c r="AG11" s="197"/>
      <c r="AH11" s="197"/>
      <c r="AI11" s="197"/>
      <c r="AJ11" s="197"/>
      <c r="AK11" s="198"/>
    </row>
    <row r="12" spans="1:37" ht="20.25" customHeight="1">
      <c r="A12" s="24">
        <v>2013</v>
      </c>
      <c r="B12" s="73">
        <f t="shared" si="0"/>
        <v>19275.396059999999</v>
      </c>
      <c r="C12" s="74">
        <v>2264.4</v>
      </c>
      <c r="D12" s="74">
        <v>1477</v>
      </c>
      <c r="E12" s="74">
        <v>855.38599999999997</v>
      </c>
      <c r="F12" s="74">
        <v>6321.9100600000002</v>
      </c>
      <c r="G12" s="74">
        <v>850.7</v>
      </c>
      <c r="H12" s="74">
        <v>7506</v>
      </c>
      <c r="I12" s="25">
        <v>2013</v>
      </c>
      <c r="K12" s="55">
        <f>'T04'!G9/'T13'!G9</f>
        <v>0.2605925925925926</v>
      </c>
      <c r="L12" s="46">
        <v>673.97260273972597</v>
      </c>
    </row>
    <row r="13" spans="1:37" ht="20.25" customHeight="1">
      <c r="A13" s="53">
        <v>2014</v>
      </c>
      <c r="B13" s="75">
        <f t="shared" si="0"/>
        <v>19398.87126</v>
      </c>
      <c r="C13" s="76">
        <v>2400.79</v>
      </c>
      <c r="D13" s="76">
        <v>1447</v>
      </c>
      <c r="E13" s="76">
        <v>885.47119999999995</v>
      </c>
      <c r="F13" s="76">
        <v>6336.9100600000002</v>
      </c>
      <c r="G13" s="76">
        <v>850.7</v>
      </c>
      <c r="H13" s="76">
        <v>7478</v>
      </c>
      <c r="I13" s="54">
        <v>2014</v>
      </c>
      <c r="K13" s="55">
        <f>'T04'!G10/'T13'!G10</f>
        <v>0.27881481481481479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73">
        <f t="shared" si="0"/>
        <v>20574.238259999998</v>
      </c>
      <c r="C14" s="74">
        <v>2400</v>
      </c>
      <c r="D14" s="74">
        <v>1447</v>
      </c>
      <c r="E14" s="74">
        <v>945.5462</v>
      </c>
      <c r="F14" s="74">
        <v>7461.9140600000001</v>
      </c>
      <c r="G14" s="74">
        <v>850.7</v>
      </c>
      <c r="H14" s="74">
        <v>7469.0779999999986</v>
      </c>
      <c r="I14" s="25">
        <v>2015</v>
      </c>
      <c r="K14" s="55">
        <f>'T04'!G11/'T13'!G11</f>
        <v>0.2811851851851852</v>
      </c>
      <c r="L14" s="46">
        <v>673.97260273972597</v>
      </c>
      <c r="U14" s="24">
        <v>2003</v>
      </c>
      <c r="V14" s="61">
        <f>9579.58378822425/1000</f>
        <v>9.5795837882242498</v>
      </c>
    </row>
    <row r="15" spans="1:37" ht="20.25" customHeight="1">
      <c r="A15" s="221" t="s">
        <v>68</v>
      </c>
      <c r="B15" s="221"/>
      <c r="C15" s="221"/>
      <c r="D15" s="221"/>
      <c r="E15" s="221"/>
      <c r="F15" s="221"/>
      <c r="G15" s="221"/>
      <c r="H15" s="221"/>
      <c r="I15" s="222"/>
      <c r="K15" s="55">
        <f>'T04'!G12/'T13'!G12</f>
        <v>0.22055530676220331</v>
      </c>
      <c r="L15" s="48">
        <v>895.89041095890411</v>
      </c>
      <c r="U15" s="53">
        <v>2004</v>
      </c>
      <c r="V15" s="61">
        <f>11023.839137553/1000</f>
        <v>11.023839137552999</v>
      </c>
    </row>
    <row r="16" spans="1:37" ht="20.25" customHeight="1">
      <c r="A16" s="223" t="s">
        <v>69</v>
      </c>
      <c r="B16" s="223"/>
      <c r="C16" s="223"/>
      <c r="D16" s="223"/>
      <c r="E16" s="223"/>
      <c r="F16" s="223"/>
      <c r="G16" s="223"/>
      <c r="H16" s="223"/>
      <c r="I16" s="224"/>
      <c r="K16" s="55">
        <f>'T04'!G13/'T13'!G13</f>
        <v>0.24171287011914591</v>
      </c>
      <c r="L16" s="46">
        <v>846.57534246575347</v>
      </c>
      <c r="U16" s="24">
        <v>2005</v>
      </c>
      <c r="V16" s="61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5">
        <f>'T04'!G14/'T13'!G14</f>
        <v>0.25858204553497699</v>
      </c>
      <c r="L17" s="48">
        <v>846.57534246575347</v>
      </c>
      <c r="U17" s="53">
        <v>2006</v>
      </c>
      <c r="V17" s="61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5">
        <f>'T04'!G15/'T13'!G15</f>
        <v>0.28500648814439067</v>
      </c>
      <c r="L18" s="67"/>
      <c r="U18" s="24">
        <v>2007</v>
      </c>
      <c r="V18" s="61">
        <f>12225.17966273/1000</f>
        <v>12.22517966273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 s="61">
        <f>13212.90782363/1000</f>
        <v>13.212907823629999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 s="61">
        <f>15320.4225/1000</f>
        <v>15.320422500000001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 s="61">
        <f>17174.63816/1000</f>
        <v>17.174638159999997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 s="61">
        <f>18184.59852796/1000</f>
        <v>18.184598527959999</v>
      </c>
      <c r="AI22">
        <f>'[5]Water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 s="61">
        <f>18631.67386/1000</f>
        <v>18.631673859999999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 s="61">
        <f>19275.71606/1000</f>
        <v>19.275716060000001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 s="61">
        <f>19399.32126/1000</f>
        <v>19.399321260000001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69">
        <v>2015</v>
      </c>
      <c r="V26" s="61">
        <f>20574.23826/1000</f>
        <v>20.574238259999998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5" t="e">
        <f>'T04'!#REF!/(#REF!*365/1000)</f>
        <v>#REF!</v>
      </c>
      <c r="O30" s="55" t="e">
        <f>'T04'!#REF!/(#REF!*365/1000)</f>
        <v>#REF!</v>
      </c>
      <c r="P30" s="55" t="e">
        <f>'T04'!#REF!/(#REF!*365/1000)</f>
        <v>#REF!</v>
      </c>
      <c r="AH30" s="24">
        <v>2007</v>
      </c>
      <c r="AI30" s="55">
        <f>'T04'!C7/(C6*365/1000)</f>
        <v>0.73434665665853505</v>
      </c>
      <c r="AJ30" s="55">
        <f>'T04'!D7/(D6*365/1000)</f>
        <v>0.82454584277783249</v>
      </c>
      <c r="AK30" s="55" t="e">
        <f>'T04'!E7/(E6*365/1000)</f>
        <v>#VALUE!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5" t="e">
        <f>'T04'!#REF!/(#REF!*365/1000)</f>
        <v>#REF!</v>
      </c>
      <c r="O31" s="55" t="e">
        <f>'T04'!#REF!/(#REF!*365/1000)</f>
        <v>#REF!</v>
      </c>
      <c r="P31" s="55" t="e">
        <f>'T04'!#REF!/(#REF!*365/1000)</f>
        <v>#REF!</v>
      </c>
      <c r="AH31" s="53">
        <v>2008</v>
      </c>
      <c r="AI31" s="55">
        <f>'T04'!C8/(C7*365/1000)</f>
        <v>0.78421541781356052</v>
      </c>
      <c r="AJ31" s="55">
        <f>'T04'!D8/(D7*365/1000)</f>
        <v>0.7981274701661486</v>
      </c>
      <c r="AK31" s="55" t="e">
        <f>'T04'!E8/(E7*365/1000)</f>
        <v>#VALUE!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5" t="e">
        <f>'T04'!#REF!/(#REF!*365/1000)</f>
        <v>#REF!</v>
      </c>
      <c r="O32" s="55" t="e">
        <f>'T04'!#REF!/(#REF!*365/1000)</f>
        <v>#REF!</v>
      </c>
      <c r="P32" s="55" t="e">
        <f>'T04'!#REF!/(#REF!*365/1000)</f>
        <v>#REF!</v>
      </c>
      <c r="AH32" s="24">
        <v>2009</v>
      </c>
      <c r="AI32" s="55">
        <f>'T04'!C9/(C8*365/1000)</f>
        <v>0.81176223422627836</v>
      </c>
      <c r="AJ32" s="55">
        <f>'T04'!D9/(D8*365/1000)</f>
        <v>0.86975429441182861</v>
      </c>
      <c r="AK32" s="55" t="e">
        <f>'T04'!E9/(E8*365/1000)</f>
        <v>#VALUE!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5" t="e">
        <f>'T04'!#REF!/(#REF!*365/1000)</f>
        <v>#REF!</v>
      </c>
      <c r="O33" s="55" t="e">
        <f>'T04'!#REF!/(#REF!*365/1000)</f>
        <v>#REF!</v>
      </c>
      <c r="P33" s="55" t="e">
        <f>'T04'!#REF!/(#REF!*365/1000)</f>
        <v>#REF!</v>
      </c>
      <c r="AH33" s="53">
        <v>2010</v>
      </c>
      <c r="AI33" s="55">
        <f>'T04'!C10/(C9*365/1000)</f>
        <v>0.71831299470300281</v>
      </c>
      <c r="AJ33" s="55">
        <f>'T04'!D10/(D9*365/1000)</f>
        <v>0.75509029789725524</v>
      </c>
      <c r="AK33" s="55" t="e">
        <f>'T04'!E10/(E9*365/1000)</f>
        <v>#VALUE!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5">
        <f>'T04'!F7/(F6*365/1000)</f>
        <v>0.82348609929231709</v>
      </c>
      <c r="O34" s="55">
        <f>'T04'!G7/(G6*365/1000)</f>
        <v>0.72391965377163503</v>
      </c>
      <c r="P34" s="55">
        <f>'T04'!H7/(H6*365/1000)</f>
        <v>0.81668747118596541</v>
      </c>
      <c r="AH34" s="24">
        <v>2011</v>
      </c>
      <c r="AI34" s="55">
        <f>'T04'!C11/(C10*365/1000)</f>
        <v>0.74975862244194236</v>
      </c>
      <c r="AJ34" s="55">
        <f>'T04'!D11/(D10*365/1000)</f>
        <v>0.73585407701694661</v>
      </c>
      <c r="AK34" s="55" t="e">
        <f>'T04'!E11/(E10*365/1000)</f>
        <v>#VALUE!</v>
      </c>
    </row>
    <row r="35" spans="1:37" ht="15.75" thickBot="1">
      <c r="A35" s="28"/>
      <c r="B35" s="29"/>
      <c r="C35" s="29"/>
      <c r="D35" s="29"/>
      <c r="E35" s="60">
        <v>25</v>
      </c>
      <c r="F35" s="29"/>
      <c r="G35" s="29"/>
      <c r="H35" s="29"/>
      <c r="I35" s="30"/>
      <c r="N35" s="55">
        <f>'T04'!F8/(F7*365/1000)</f>
        <v>0.82882456999525878</v>
      </c>
      <c r="O35" s="55">
        <f>'T04'!G8/(G7*365/1000)</f>
        <v>0.58853373921867069</v>
      </c>
      <c r="P35" s="55">
        <f>'T04'!H8/(H7*365/1000)</f>
        <v>0.82341595900741749</v>
      </c>
      <c r="AH35" s="53">
        <v>2012</v>
      </c>
      <c r="AI35" s="55">
        <f>'T04'!C12/(C11*365/1000)</f>
        <v>0.76548748587427073</v>
      </c>
      <c r="AJ35" s="55">
        <f>'T04'!D12/(D11*365/1000)</f>
        <v>0.78155014175742499</v>
      </c>
      <c r="AK35" s="55" t="e">
        <f>'T04'!E12/(E11*365/1000)</f>
        <v>#VALUE!</v>
      </c>
    </row>
    <row r="36" spans="1:37">
      <c r="A36" t="s">
        <v>29</v>
      </c>
      <c r="I36" t="s">
        <v>27</v>
      </c>
      <c r="N36" s="55">
        <f>'T04'!F9/(F8*365/1000)</f>
        <v>0.62855244027458057</v>
      </c>
      <c r="O36" s="55">
        <f>'T04'!G9/(G8*365/1000)</f>
        <v>0.71079322746191465</v>
      </c>
      <c r="P36" s="55">
        <f>'T04'!H9/(H8*365/1000)</f>
        <v>0.80223529411764716</v>
      </c>
      <c r="AH36" s="24">
        <v>2013</v>
      </c>
      <c r="AI36" s="55">
        <f>'T04'!C13/(C12*365/1000)</f>
        <v>0.77102888545273718</v>
      </c>
      <c r="AJ36" s="55">
        <f>'T04'!D13/(D12*365/1000)</f>
        <v>0.84067947431390921</v>
      </c>
      <c r="AK36" s="55" t="e">
        <f>'T04'!E13/(E12*365/1000)</f>
        <v>#VALUE!</v>
      </c>
    </row>
    <row r="37" spans="1:37">
      <c r="N37" s="55">
        <f>'T04'!F10/(F9*365/1000)</f>
        <v>0.68957276573817805</v>
      </c>
      <c r="O37" s="55">
        <f>'T04'!G10/(G9*365/1000)</f>
        <v>0.76049622176425424</v>
      </c>
      <c r="P37" s="55">
        <f>'T04'!H10/(H9*365/1000)</f>
        <v>0.74197400043291384</v>
      </c>
      <c r="AH37" s="53">
        <v>2014</v>
      </c>
      <c r="AI37" s="55">
        <f>'T04'!C14/(C13*365/1000)</f>
        <v>0.74527979289009161</v>
      </c>
      <c r="AJ37" s="55">
        <f>'T04'!D14/(D13*365/1000)</f>
        <v>0.91298955798960535</v>
      </c>
      <c r="AK37" s="55">
        <f>'T04'!E14/(E13*365/1000)</f>
        <v>0.75520227311029198</v>
      </c>
    </row>
    <row r="38" spans="1:37">
      <c r="N38" s="55">
        <f>'T04'!F11/(F10*365/1000)</f>
        <v>0.7824445186995489</v>
      </c>
      <c r="O38" s="55">
        <f>'T04'!G11/(G10*365/1000)</f>
        <v>0.76696165191740417</v>
      </c>
      <c r="P38" s="55">
        <f>'T04'!H11/(H10*365/1000)</f>
        <v>0.66949627884166374</v>
      </c>
    </row>
    <row r="39" spans="1:37">
      <c r="N39" s="55">
        <f>'T04'!F12/(F11*365/1000)</f>
        <v>0.81912886111929029</v>
      </c>
      <c r="O39" s="55">
        <f>'T04'!G12/(G11*365/1000)</f>
        <v>0.60223837022680238</v>
      </c>
      <c r="P39" s="55">
        <f>'T04'!H12/(H11*365/1000)</f>
        <v>0.68943931262332458</v>
      </c>
    </row>
    <row r="40" spans="1:37">
      <c r="N40" s="55">
        <f>'T04'!F13/(F12*365/1000)</f>
        <v>0.78526640121859559</v>
      </c>
      <c r="O40" s="55">
        <f>'T04'!G13/(G12*365/1000)</f>
        <v>0.65989169273974213</v>
      </c>
      <c r="P40" s="55">
        <f>'T04'!H13/(H12*365/1000)</f>
        <v>0.68423875023086556</v>
      </c>
    </row>
    <row r="41" spans="1:37">
      <c r="N41" s="55">
        <f>'T04'!F14/(F13*365/1000)</f>
        <v>0.82664202502245421</v>
      </c>
      <c r="O41" s="55">
        <f>'T04'!G14/(G13*365/1000)</f>
        <v>0.70594562737213995</v>
      </c>
      <c r="P41" s="55">
        <f>'T04'!H14/(H13*365/1000)</f>
        <v>0.71405804057197919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topLeftCell="A4" workbookViewId="0">
      <selection activeCell="AC26" sqref="AC2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25" t="s">
        <v>58</v>
      </c>
      <c r="B1" s="226"/>
      <c r="C1" s="226"/>
      <c r="D1" s="226"/>
      <c r="E1" s="226"/>
      <c r="F1" s="226"/>
      <c r="G1" s="226"/>
      <c r="H1" s="226"/>
      <c r="I1" s="227"/>
      <c r="M1" s="209" t="s">
        <v>88</v>
      </c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</row>
    <row r="2" spans="1:37" ht="30.75" customHeight="1">
      <c r="A2" s="228" t="s">
        <v>59</v>
      </c>
      <c r="B2" s="148"/>
      <c r="C2" s="148"/>
      <c r="D2" s="148"/>
      <c r="E2" s="148"/>
      <c r="F2" s="148"/>
      <c r="G2" s="148"/>
      <c r="H2" s="148"/>
      <c r="I2" s="229"/>
      <c r="M2" s="209" t="s">
        <v>89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3" spans="1:37" ht="18.75" customHeight="1">
      <c r="A3" s="210" t="s">
        <v>15</v>
      </c>
      <c r="B3" s="211"/>
      <c r="C3" s="211"/>
      <c r="D3" s="211"/>
      <c r="E3" s="212" t="s">
        <v>16</v>
      </c>
      <c r="F3" s="212"/>
      <c r="G3" s="212"/>
      <c r="H3" s="212"/>
      <c r="I3" s="213"/>
      <c r="M3" s="214" t="s">
        <v>40</v>
      </c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5">
        <f>'[6]AE-Wr2015'!E41</f>
        <v>26</v>
      </c>
      <c r="V5" s="65">
        <f>'[6]AE-Wr2015'!F41</f>
        <v>28</v>
      </c>
      <c r="W5" s="65">
        <f>'[6]AE-Wr2015'!G41</f>
        <v>29</v>
      </c>
      <c r="X5" s="65">
        <f>'[6]AE-Wr2015'!H41</f>
        <v>30</v>
      </c>
      <c r="Y5" s="65">
        <f>'[6]AE-Wr2015'!I41</f>
        <v>33</v>
      </c>
      <c r="Z5" s="65">
        <f>'[6]AE-Wr2015'!J41</f>
        <v>41</v>
      </c>
      <c r="AA5" s="65">
        <f>'[6]AE-Wr2015'!K41</f>
        <v>42</v>
      </c>
      <c r="AB5" s="65">
        <f>'[6]AE-Wr2015'!L41</f>
        <v>46</v>
      </c>
      <c r="AC5" s="65">
        <f>'[6]AE-Wr2015'!M41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>
        <f t="shared" ref="B6:B14" si="0">SUM(C6:H6)</f>
        <v>222</v>
      </c>
      <c r="C6" s="46">
        <v>6</v>
      </c>
      <c r="D6" s="46">
        <v>5</v>
      </c>
      <c r="E6" s="46">
        <v>32</v>
      </c>
      <c r="F6" s="46">
        <v>148</v>
      </c>
      <c r="G6" s="46">
        <v>5</v>
      </c>
      <c r="H6" s="46">
        <v>26</v>
      </c>
      <c r="I6" s="25">
        <v>2007</v>
      </c>
      <c r="K6" s="55"/>
      <c r="L6" s="46">
        <v>353.42465753424659</v>
      </c>
      <c r="M6" s="64" t="s">
        <v>9</v>
      </c>
      <c r="N6" s="44"/>
      <c r="O6" s="44"/>
      <c r="P6" s="44"/>
      <c r="Q6" s="4"/>
      <c r="R6" s="4"/>
      <c r="S6" s="4"/>
      <c r="T6" s="4"/>
      <c r="U6" s="65">
        <f>'[6]BH-Wr2015'!E41</f>
        <v>5</v>
      </c>
      <c r="V6" s="65">
        <f>'[6]BH-Wr2015'!F41</f>
        <v>5</v>
      </c>
      <c r="W6" s="65">
        <f>'[6]BH-Wr2015'!G41</f>
        <v>5</v>
      </c>
      <c r="X6" s="65">
        <f>'[6]BH-Wr2015'!H41</f>
        <v>5</v>
      </c>
      <c r="Y6" s="65">
        <f>'[6]BH-Wr2015'!I41</f>
        <v>5</v>
      </c>
      <c r="Z6" s="65">
        <f>'[6]BH-Wr2015'!J41</f>
        <v>6</v>
      </c>
      <c r="AA6" s="65">
        <f>'[6]BH-Wr2015'!K41</f>
        <v>5</v>
      </c>
      <c r="AB6" s="65">
        <f>'[6]BH-Wr2015'!L41</f>
        <v>5</v>
      </c>
      <c r="AC6" s="65">
        <f>'[6]BH-Wr2015'!M41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>
        <f t="shared" si="0"/>
        <v>257</v>
      </c>
      <c r="C7" s="48">
        <v>6</v>
      </c>
      <c r="D7" s="48">
        <v>6</v>
      </c>
      <c r="E7" s="48">
        <v>34</v>
      </c>
      <c r="F7" s="48">
        <v>178</v>
      </c>
      <c r="G7" s="48">
        <v>5</v>
      </c>
      <c r="H7" s="48">
        <v>28</v>
      </c>
      <c r="I7" s="54">
        <v>2008</v>
      </c>
      <c r="K7" s="55"/>
      <c r="L7" s="48">
        <v>386.30136986301369</v>
      </c>
      <c r="M7" s="64" t="s">
        <v>10</v>
      </c>
      <c r="N7" s="9"/>
      <c r="O7" s="9"/>
      <c r="P7" s="9"/>
      <c r="Q7" s="4"/>
      <c r="R7" s="4"/>
      <c r="S7" s="4"/>
      <c r="T7" s="4"/>
      <c r="U7" s="65">
        <v>148</v>
      </c>
      <c r="V7" s="65">
        <v>178</v>
      </c>
      <c r="W7" s="65">
        <v>227</v>
      </c>
      <c r="X7" s="65">
        <v>255</v>
      </c>
      <c r="Y7" s="65">
        <v>255</v>
      </c>
      <c r="Z7" s="65">
        <v>255</v>
      </c>
      <c r="AA7" s="65">
        <v>264</v>
      </c>
      <c r="AB7" s="65">
        <v>265</v>
      </c>
      <c r="AC7" s="65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>
        <f t="shared" si="0"/>
        <v>314</v>
      </c>
      <c r="C8" s="46">
        <v>6</v>
      </c>
      <c r="D8" s="46">
        <v>7</v>
      </c>
      <c r="E8" s="46">
        <v>40</v>
      </c>
      <c r="F8" s="46">
        <v>227</v>
      </c>
      <c r="G8" s="46">
        <v>5</v>
      </c>
      <c r="H8" s="46">
        <v>29</v>
      </c>
      <c r="I8" s="25">
        <v>2009</v>
      </c>
      <c r="K8" s="55"/>
      <c r="L8" s="46">
        <v>383.56164383561645</v>
      </c>
      <c r="M8" s="64" t="s">
        <v>11</v>
      </c>
      <c r="N8" s="9"/>
      <c r="O8" s="9"/>
      <c r="P8" s="9"/>
      <c r="Q8" s="4"/>
      <c r="R8" s="4"/>
      <c r="S8" s="4"/>
      <c r="T8" s="4"/>
      <c r="U8" s="65">
        <f>'[6]OM-Wr2015'!E41</f>
        <v>32</v>
      </c>
      <c r="V8" s="65">
        <f>'[6]OM-Wr2015'!F41</f>
        <v>34</v>
      </c>
      <c r="W8" s="65">
        <f>'[6]OM-Wr2015'!G41</f>
        <v>40</v>
      </c>
      <c r="X8" s="65">
        <f>'[6]OM-Wr2015'!H41</f>
        <v>40</v>
      </c>
      <c r="Y8" s="65">
        <f>'[6]OM-Wr2015'!I41</f>
        <v>40</v>
      </c>
      <c r="Z8" s="65">
        <f>'[6]OM-Wr2015'!J41</f>
        <v>42</v>
      </c>
      <c r="AA8" s="65">
        <f>'[6]OM-Wr2015'!K41</f>
        <v>42</v>
      </c>
      <c r="AB8" s="65">
        <f>'[6]OM-Wr2015'!L41</f>
        <v>45</v>
      </c>
      <c r="AC8" s="65">
        <f>'[6]OM-Wr2015'!M41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>
        <f t="shared" si="0"/>
        <v>345</v>
      </c>
      <c r="C9" s="48">
        <v>6</v>
      </c>
      <c r="D9" s="48">
        <v>9</v>
      </c>
      <c r="E9" s="48">
        <v>40</v>
      </c>
      <c r="F9" s="48">
        <v>255</v>
      </c>
      <c r="G9" s="48">
        <v>5</v>
      </c>
      <c r="H9" s="48">
        <v>30</v>
      </c>
      <c r="I9" s="54">
        <v>2010</v>
      </c>
      <c r="K9" s="55"/>
      <c r="L9" s="48">
        <v>402.73972602739724</v>
      </c>
      <c r="M9" s="64" t="s">
        <v>12</v>
      </c>
      <c r="N9" s="9"/>
      <c r="O9" s="9"/>
      <c r="P9" s="9"/>
      <c r="Q9" s="4"/>
      <c r="R9" s="4"/>
      <c r="S9" s="4"/>
      <c r="T9" s="4"/>
      <c r="U9" s="65">
        <f>'[6]QA-Wr2015'!E41</f>
        <v>5</v>
      </c>
      <c r="V9" s="65">
        <f>'[6]QA-Wr2015'!F41</f>
        <v>6</v>
      </c>
      <c r="W9" s="65">
        <f>'[6]QA-Wr2015'!G41</f>
        <v>7</v>
      </c>
      <c r="X9" s="65">
        <f>'[6]QA-Wr2015'!H41</f>
        <v>9</v>
      </c>
      <c r="Y9" s="65">
        <f>'[6]QA-Wr2015'!I41</f>
        <v>9</v>
      </c>
      <c r="Z9" s="65">
        <f>'[6]QA-Wr2015'!J41</f>
        <v>9</v>
      </c>
      <c r="AA9" s="65">
        <f>'[6]QA-Wr2015'!K41</f>
        <v>9</v>
      </c>
      <c r="AB9" s="65">
        <v>10</v>
      </c>
      <c r="AC9" s="65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>
        <f t="shared" si="0"/>
        <v>349</v>
      </c>
      <c r="C10" s="46">
        <v>7</v>
      </c>
      <c r="D10" s="46">
        <v>9</v>
      </c>
      <c r="E10" s="46">
        <v>40</v>
      </c>
      <c r="F10" s="46">
        <v>255</v>
      </c>
      <c r="G10" s="46">
        <v>5</v>
      </c>
      <c r="H10" s="46">
        <v>33</v>
      </c>
      <c r="I10" s="25">
        <v>2011</v>
      </c>
      <c r="K10" s="55">
        <f>'T04'!G7/'T13'!G7</f>
        <v>0.26423067362664676</v>
      </c>
      <c r="L10" s="46">
        <v>402.73972602739724</v>
      </c>
      <c r="M10" s="64" t="s">
        <v>13</v>
      </c>
      <c r="N10" s="12"/>
      <c r="O10" s="12"/>
      <c r="P10" s="12"/>
      <c r="Q10" s="6"/>
      <c r="R10" s="6"/>
      <c r="S10" s="6"/>
      <c r="T10" s="6"/>
      <c r="U10" s="65">
        <f>'[6]KU-Wr2015'!E41</f>
        <v>6</v>
      </c>
      <c r="V10" s="65">
        <f>'[6]KU-Wr2015'!F41</f>
        <v>6</v>
      </c>
      <c r="W10" s="65">
        <f>'[6]KU-Wr2015'!G41</f>
        <v>6</v>
      </c>
      <c r="X10" s="65">
        <f>'[6]KU-Wr2015'!H41</f>
        <v>6</v>
      </c>
      <c r="Y10" s="65">
        <f>'[6]KU-Wr2015'!I41</f>
        <v>7</v>
      </c>
      <c r="Z10" s="65">
        <f>'[6]KU-Wr2015'!J41</f>
        <v>7</v>
      </c>
      <c r="AA10" s="65">
        <f>'[6]KU-Wr2015'!K41</f>
        <v>7</v>
      </c>
      <c r="AB10" s="65">
        <f>'[6]KU-Wr2015'!L41</f>
        <v>7</v>
      </c>
      <c r="AC10" s="65">
        <f>'[6]KU-Wr2015'!M41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>
        <f t="shared" si="0"/>
        <v>360</v>
      </c>
      <c r="C11" s="48">
        <v>7</v>
      </c>
      <c r="D11" s="48">
        <v>9</v>
      </c>
      <c r="E11" s="48">
        <v>42</v>
      </c>
      <c r="F11" s="48">
        <v>255</v>
      </c>
      <c r="G11" s="48">
        <v>6</v>
      </c>
      <c r="H11" s="48">
        <v>41</v>
      </c>
      <c r="I11" s="54">
        <v>2012</v>
      </c>
      <c r="K11" s="55">
        <f>'T04'!G8/'T13'!G8</f>
        <v>0.21481481481481482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205"/>
      <c r="AF11" s="197"/>
      <c r="AG11" s="197"/>
      <c r="AH11" s="197"/>
      <c r="AI11" s="197"/>
      <c r="AJ11" s="197"/>
      <c r="AK11" s="198"/>
    </row>
    <row r="12" spans="1:37" ht="20.25" customHeight="1">
      <c r="A12" s="24">
        <v>2013</v>
      </c>
      <c r="B12" s="45">
        <f t="shared" si="0"/>
        <v>369</v>
      </c>
      <c r="C12" s="46">
        <v>7</v>
      </c>
      <c r="D12" s="46">
        <v>9</v>
      </c>
      <c r="E12" s="46">
        <v>42</v>
      </c>
      <c r="F12" s="46">
        <v>264</v>
      </c>
      <c r="G12" s="46">
        <v>5</v>
      </c>
      <c r="H12" s="46">
        <v>42</v>
      </c>
      <c r="I12" s="25">
        <v>2013</v>
      </c>
      <c r="K12" s="55">
        <f>'T04'!G9/'T13'!G9</f>
        <v>0.2605925925925926</v>
      </c>
      <c r="L12" s="46">
        <v>673.97260273972597</v>
      </c>
    </row>
    <row r="13" spans="1:37" ht="20.25" customHeight="1">
      <c r="A13" s="53">
        <v>2014</v>
      </c>
      <c r="B13" s="47">
        <f t="shared" si="0"/>
        <v>378</v>
      </c>
      <c r="C13" s="48">
        <v>7</v>
      </c>
      <c r="D13" s="48">
        <v>10</v>
      </c>
      <c r="E13" s="48">
        <v>45</v>
      </c>
      <c r="F13" s="48">
        <v>265</v>
      </c>
      <c r="G13" s="48">
        <v>5</v>
      </c>
      <c r="H13" s="48">
        <v>46</v>
      </c>
      <c r="I13" s="54">
        <v>2014</v>
      </c>
      <c r="K13" s="55">
        <f>'T04'!G10/'T13'!G10</f>
        <v>0.27881481481481479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45">
        <f t="shared" si="0"/>
        <v>401</v>
      </c>
      <c r="C14" s="46">
        <v>7</v>
      </c>
      <c r="D14" s="46">
        <v>10</v>
      </c>
      <c r="E14" s="46">
        <v>50</v>
      </c>
      <c r="F14" s="46">
        <v>283</v>
      </c>
      <c r="G14" s="46">
        <v>5</v>
      </c>
      <c r="H14" s="46">
        <v>46</v>
      </c>
      <c r="I14" s="25">
        <v>2015</v>
      </c>
      <c r="K14" s="55">
        <f>'T04'!G11/'T13'!G11</f>
        <v>0.2811851851851852</v>
      </c>
      <c r="L14" s="46">
        <v>673.97260273972597</v>
      </c>
      <c r="U14" s="24">
        <v>2003</v>
      </c>
      <c r="V14" s="61">
        <f>9579.58378822425/1000</f>
        <v>9.5795837882242498</v>
      </c>
    </row>
    <row r="15" spans="1:37" ht="20.25" customHeight="1">
      <c r="A15" s="221" t="s">
        <v>68</v>
      </c>
      <c r="B15" s="221"/>
      <c r="C15" s="221"/>
      <c r="D15" s="221"/>
      <c r="E15" s="221"/>
      <c r="F15" s="221"/>
      <c r="G15" s="221"/>
      <c r="H15" s="221"/>
      <c r="I15" s="222"/>
      <c r="K15" s="55">
        <f>'T04'!G12/'T13'!G12</f>
        <v>0.22055530676220331</v>
      </c>
      <c r="L15" s="48">
        <v>895.89041095890411</v>
      </c>
      <c r="U15" s="53">
        <v>2004</v>
      </c>
      <c r="V15" s="61">
        <f>11023.839137553/1000</f>
        <v>11.023839137552999</v>
      </c>
      <c r="AA15">
        <v>222</v>
      </c>
      <c r="AB15">
        <v>257</v>
      </c>
      <c r="AC15">
        <v>314</v>
      </c>
      <c r="AD15">
        <v>345</v>
      </c>
      <c r="AE15">
        <v>349</v>
      </c>
      <c r="AF15">
        <v>360</v>
      </c>
      <c r="AG15">
        <v>369</v>
      </c>
      <c r="AH15">
        <v>378</v>
      </c>
      <c r="AI15">
        <v>401</v>
      </c>
    </row>
    <row r="16" spans="1:37" ht="20.25" customHeight="1">
      <c r="A16" s="223" t="s">
        <v>69</v>
      </c>
      <c r="B16" s="223"/>
      <c r="C16" s="223"/>
      <c r="D16" s="223"/>
      <c r="E16" s="223"/>
      <c r="F16" s="223"/>
      <c r="G16" s="223"/>
      <c r="H16" s="223"/>
      <c r="I16" s="224"/>
      <c r="K16" s="55">
        <f>'T04'!G13/'T13'!G13</f>
        <v>0.24171287011914591</v>
      </c>
      <c r="L16" s="46">
        <v>846.57534246575347</v>
      </c>
      <c r="U16" s="24">
        <v>2005</v>
      </c>
      <c r="V16" s="61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5">
        <f>'T04'!G14/'T13'!G14</f>
        <v>0.25858204553497699</v>
      </c>
      <c r="L17" s="48">
        <v>846.57534246575347</v>
      </c>
      <c r="U17" s="53">
        <v>2006</v>
      </c>
      <c r="V17" s="61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5">
        <f>'T04'!G15/'T13'!G15</f>
        <v>0.28500648814439067</v>
      </c>
      <c r="L18" s="67"/>
      <c r="U18" s="24">
        <v>2007</v>
      </c>
      <c r="V18">
        <v>222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>
        <v>257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>
        <v>314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>
        <v>345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>
        <v>349</v>
      </c>
      <c r="AI22">
        <f>'[5]Water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>
        <v>360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>
        <v>369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>
        <v>378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69">
        <v>2015</v>
      </c>
      <c r="V26">
        <v>401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5" t="e">
        <f>'T04'!#REF!/(#REF!*365/1000)</f>
        <v>#REF!</v>
      </c>
      <c r="O30" s="55" t="e">
        <f>'T04'!#REF!/(#REF!*365/1000)</f>
        <v>#REF!</v>
      </c>
      <c r="P30" s="55" t="e">
        <f>'T04'!#REF!/(#REF!*365/1000)</f>
        <v>#REF!</v>
      </c>
      <c r="AH30" s="24">
        <v>2007</v>
      </c>
      <c r="AI30" s="55">
        <f>'T04'!C7/(C6*365/1000)</f>
        <v>233.1917808219178</v>
      </c>
      <c r="AJ30" s="55">
        <f>'T04'!D7/(D6*365/1000)</f>
        <v>137.53424657534248</v>
      </c>
      <c r="AK30" s="55" t="e">
        <f>'T04'!E7/(E6*365/1000)</f>
        <v>#VALUE!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5" t="e">
        <f>'T04'!#REF!/(#REF!*365/1000)</f>
        <v>#REF!</v>
      </c>
      <c r="O31" s="55" t="e">
        <f>'T04'!#REF!/(#REF!*365/1000)</f>
        <v>#REF!</v>
      </c>
      <c r="P31" s="55" t="e">
        <f>'T04'!#REF!/(#REF!*365/1000)</f>
        <v>#REF!</v>
      </c>
      <c r="AH31" s="53">
        <v>2008</v>
      </c>
      <c r="AI31" s="55">
        <f>'T04'!C8/(C7*365/1000)</f>
        <v>251.40639269406395</v>
      </c>
      <c r="AJ31" s="55">
        <f>'T04'!D8/(D7*365/1000)</f>
        <v>142.46575342465755</v>
      </c>
      <c r="AK31" s="55" t="e">
        <f>'T04'!E8/(E7*365/1000)</f>
        <v>#VALUE!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5" t="e">
        <f>'T04'!#REF!/(#REF!*365/1000)</f>
        <v>#REF!</v>
      </c>
      <c r="O32" s="55" t="e">
        <f>'T04'!#REF!/(#REF!*365/1000)</f>
        <v>#REF!</v>
      </c>
      <c r="P32" s="55" t="e">
        <f>'T04'!#REF!/(#REF!*365/1000)</f>
        <v>#REF!</v>
      </c>
      <c r="AH32" s="24">
        <v>2009</v>
      </c>
      <c r="AI32" s="55">
        <f>'T04'!C9/(C8*365/1000)</f>
        <v>260.23744292237444</v>
      </c>
      <c r="AJ32" s="55">
        <f>'T04'!D9/(D8*365/1000)</f>
        <v>133.07240704500978</v>
      </c>
      <c r="AK32" s="55" t="e">
        <f>'T04'!E9/(E8*365/1000)</f>
        <v>#VALUE!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5" t="e">
        <f>'T04'!#REF!/(#REF!*365/1000)</f>
        <v>#REF!</v>
      </c>
      <c r="O33" s="55" t="e">
        <f>'T04'!#REF!/(#REF!*365/1000)</f>
        <v>#REF!</v>
      </c>
      <c r="P33" s="55" t="e">
        <f>'T04'!#REF!/(#REF!*365/1000)</f>
        <v>#REF!</v>
      </c>
      <c r="AH33" s="53">
        <v>2010</v>
      </c>
      <c r="AI33" s="55">
        <f>'T04'!C10/(C9*365/1000)</f>
        <v>271.09132420091328</v>
      </c>
      <c r="AJ33" s="55">
        <f>'T04'!D10/(D9*365/1000)</f>
        <v>113.85083713850837</v>
      </c>
      <c r="AK33" s="55" t="e">
        <f>'T04'!E10/(E9*365/1000)</f>
        <v>#VALUE!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5">
        <f>'T04'!F7/(F6*365/1000)</f>
        <v>19.751943724546464</v>
      </c>
      <c r="O34" s="55">
        <f>'T04'!G7/(G6*365/1000)</f>
        <v>58.246575342465754</v>
      </c>
      <c r="P34" s="55">
        <f>'T04'!H7/(H6*365/1000)</f>
        <v>159.59957850368809</v>
      </c>
      <c r="AH34" s="24">
        <v>2011</v>
      </c>
      <c r="AI34" s="55">
        <f>'T04'!C11/(C10*365/1000)</f>
        <v>242.53620352250485</v>
      </c>
      <c r="AJ34" s="55">
        <f>'T04'!D11/(D10*365/1000)</f>
        <v>122.07001522070014</v>
      </c>
      <c r="AK34" s="55" t="e">
        <f>'T04'!E11/(E10*365/1000)</f>
        <v>#VALUE!</v>
      </c>
    </row>
    <row r="35" spans="1:37" ht="15.75" thickBot="1">
      <c r="A35" s="28"/>
      <c r="B35" s="29"/>
      <c r="C35" s="29"/>
      <c r="D35" s="29"/>
      <c r="E35" s="60">
        <v>25</v>
      </c>
      <c r="F35" s="29"/>
      <c r="G35" s="29"/>
      <c r="H35" s="29"/>
      <c r="I35" s="30"/>
      <c r="N35" s="55">
        <f>'T04'!F8/(F7*365/1000)</f>
        <v>17.608126827766661</v>
      </c>
      <c r="O35" s="55">
        <f>'T04'!G8/(G7*365/1000)</f>
        <v>79.452054794520549</v>
      </c>
      <c r="P35" s="55">
        <f>'T04'!H8/(H7*365/1000)</f>
        <v>155.97850880626223</v>
      </c>
      <c r="AH35" s="53">
        <v>2012</v>
      </c>
      <c r="AI35" s="55">
        <f>'T04'!C12/(C11*365/1000)</f>
        <v>247.62426614481404</v>
      </c>
      <c r="AJ35" s="55">
        <f>'T04'!D12/(D11*365/1000)</f>
        <v>129.65048462709285</v>
      </c>
      <c r="AK35" s="55" t="e">
        <f>'T04'!E12/(E11*365/1000)</f>
        <v>#VALUE!</v>
      </c>
    </row>
    <row r="36" spans="1:37">
      <c r="A36" t="s">
        <v>29</v>
      </c>
      <c r="I36" t="s">
        <v>27</v>
      </c>
      <c r="N36" s="55">
        <f>'T04'!F9/(F8*365/1000)</f>
        <v>14.483133184478909</v>
      </c>
      <c r="O36" s="55">
        <f>'T04'!G9/(G8*365/1000)</f>
        <v>96.38356164383562</v>
      </c>
      <c r="P36" s="55">
        <f>'T04'!H9/(H8*365/1000)</f>
        <v>156.13158620689657</v>
      </c>
      <c r="AH36" s="24">
        <v>2013</v>
      </c>
      <c r="AI36" s="55">
        <f>'T04'!C13/(C12*365/1000)</f>
        <v>249.41682974559686</v>
      </c>
      <c r="AJ36" s="55">
        <f>'T04'!D13/(D12*365/1000)</f>
        <v>137.96484261796041</v>
      </c>
      <c r="AK36" s="55" t="e">
        <f>'T04'!E13/(E12*365/1000)</f>
        <v>#VALUE!</v>
      </c>
    </row>
    <row r="37" spans="1:37">
      <c r="N37" s="55">
        <f>'T04'!F10/(F9*365/1000)</f>
        <v>15.954875100725221</v>
      </c>
      <c r="O37" s="55">
        <f>'T04'!G10/(G9*365/1000)</f>
        <v>103.12328767123287</v>
      </c>
      <c r="P37" s="55">
        <f>'T04'!H10/(H9*365/1000)</f>
        <v>153.39075835616438</v>
      </c>
      <c r="AH37" s="53">
        <v>2014</v>
      </c>
      <c r="AI37" s="55">
        <f>'T04'!C14/(C13*365/1000)</f>
        <v>255.60861056751469</v>
      </c>
      <c r="AJ37" s="55">
        <f>'T04'!D14/(D13*365/1000)</f>
        <v>132.10958904109589</v>
      </c>
      <c r="AK37" s="55">
        <f>'T04'!E14/(E13*365/1000)</f>
        <v>14.860219178082177</v>
      </c>
    </row>
    <row r="38" spans="1:37">
      <c r="N38" s="55">
        <f>'T04'!F11/(F10*365/1000)</f>
        <v>18.103679828095622</v>
      </c>
      <c r="O38" s="55">
        <f>'T04'!G11/(G10*365/1000)</f>
        <v>104.00000000000001</v>
      </c>
      <c r="P38" s="55">
        <f>'T04'!H11/(H10*365/1000)</f>
        <v>142.23752760481528</v>
      </c>
    </row>
    <row r="39" spans="1:37">
      <c r="N39" s="55">
        <f>'T04'!F12/(F11*365/1000)</f>
        <v>18.952457695406931</v>
      </c>
      <c r="O39" s="55">
        <f>'T04'!G12/(G11*365/1000)</f>
        <v>89.954337899543376</v>
      </c>
      <c r="P39" s="55">
        <f>'T04'!H12/(H11*365/1000)</f>
        <v>121.52629054460408</v>
      </c>
    </row>
    <row r="40" spans="1:37">
      <c r="N40" s="55">
        <f>'T04'!F13/(F12*365/1000)</f>
        <v>18.804483188044831</v>
      </c>
      <c r="O40" s="55">
        <f>'T04'!G13/(G12*365/1000)</f>
        <v>112.27397260273973</v>
      </c>
      <c r="P40" s="55">
        <f>'T04'!H13/(H12*365/1000)</f>
        <v>122.28323950554469</v>
      </c>
    </row>
    <row r="41" spans="1:37">
      <c r="N41" s="55">
        <f>'T04'!F14/(F13*365/1000)</f>
        <v>19.767381752390801</v>
      </c>
      <c r="O41" s="55">
        <f>'T04'!G14/(G13*365/1000)</f>
        <v>120.10958904109589</v>
      </c>
      <c r="P41" s="55">
        <f>'T04'!H14/(H13*365/1000)</f>
        <v>116.08100059559263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95" zoomScaleNormal="100" zoomScaleSheetLayoutView="95" workbookViewId="0">
      <selection activeCell="O7" sqref="O7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48" t="s">
        <v>149</v>
      </c>
      <c r="B1" s="148"/>
      <c r="C1" s="148"/>
      <c r="D1" s="148"/>
      <c r="E1" s="148"/>
      <c r="F1" s="148"/>
      <c r="G1" s="148"/>
      <c r="H1" s="148"/>
      <c r="I1" s="148"/>
    </row>
    <row r="2" spans="1:11" ht="18" customHeight="1">
      <c r="A2" s="182" t="s">
        <v>219</v>
      </c>
      <c r="B2" s="182"/>
      <c r="C2" s="182"/>
      <c r="D2" s="182"/>
      <c r="E2" s="182"/>
      <c r="F2" s="182"/>
      <c r="G2" s="182"/>
      <c r="H2" s="182"/>
      <c r="I2" s="183"/>
    </row>
    <row r="3" spans="1:11" ht="18" customHeight="1">
      <c r="A3" s="184" t="s">
        <v>220</v>
      </c>
      <c r="B3" s="184"/>
      <c r="C3" s="184"/>
      <c r="D3" s="184"/>
      <c r="E3" s="184"/>
      <c r="F3" s="184"/>
      <c r="G3" s="184"/>
      <c r="H3" s="184"/>
      <c r="I3" s="185"/>
    </row>
    <row r="4" spans="1:11" ht="18" customHeight="1" thickBot="1">
      <c r="A4" s="157" t="s">
        <v>64</v>
      </c>
      <c r="B4" s="158"/>
      <c r="C4" s="158"/>
      <c r="D4" s="158"/>
      <c r="E4" s="155" t="s">
        <v>73</v>
      </c>
      <c r="F4" s="155"/>
      <c r="G4" s="155"/>
      <c r="H4" s="155"/>
      <c r="I4" s="156"/>
    </row>
    <row r="5" spans="1:11" ht="39.950000000000003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11" t="s">
        <v>190</v>
      </c>
      <c r="F5" s="111" t="s">
        <v>10</v>
      </c>
      <c r="G5" s="111" t="s">
        <v>138</v>
      </c>
      <c r="H5" s="111" t="s">
        <v>143</v>
      </c>
      <c r="I5" s="149" t="s">
        <v>0</v>
      </c>
    </row>
    <row r="6" spans="1:11" ht="39.950000000000003" customHeight="1" thickBot="1">
      <c r="A6" s="150"/>
      <c r="B6" s="112" t="s">
        <v>46</v>
      </c>
      <c r="C6" s="112" t="s">
        <v>24</v>
      </c>
      <c r="D6" s="112" t="s">
        <v>21</v>
      </c>
      <c r="E6" s="135" t="s">
        <v>191</v>
      </c>
      <c r="F6" s="112" t="s">
        <v>99</v>
      </c>
      <c r="G6" s="112" t="s">
        <v>19</v>
      </c>
      <c r="H6" s="112" t="s">
        <v>104</v>
      </c>
      <c r="I6" s="150"/>
    </row>
    <row r="7" spans="1:11" ht="20.25" customHeight="1" thickTop="1">
      <c r="A7" s="24">
        <v>2007</v>
      </c>
      <c r="B7" s="127">
        <f t="shared" ref="B7:B17" si="0">SUM(C7:H7)</f>
        <v>12225.179662729999</v>
      </c>
      <c r="C7" s="81">
        <v>1905.3</v>
      </c>
      <c r="D7" s="81">
        <v>834</v>
      </c>
      <c r="E7" s="81">
        <v>452.57684272999995</v>
      </c>
      <c r="F7" s="81">
        <v>3549.8931599999996</v>
      </c>
      <c r="G7" s="81">
        <v>402.3</v>
      </c>
      <c r="H7" s="81">
        <v>5081.1096600000001</v>
      </c>
      <c r="I7" s="25">
        <v>2007</v>
      </c>
      <c r="J7" s="128"/>
      <c r="K7" s="128"/>
    </row>
    <row r="8" spans="1:11" ht="20.25" customHeight="1">
      <c r="A8" s="53">
        <v>2008</v>
      </c>
      <c r="B8" s="132">
        <f t="shared" si="0"/>
        <v>12982.787353630001</v>
      </c>
      <c r="C8" s="82">
        <v>1923.5</v>
      </c>
      <c r="D8" s="82">
        <f>217*4.54609*0.001*1000</f>
        <v>986.50153000000023</v>
      </c>
      <c r="E8" s="82">
        <v>458.12448362999987</v>
      </c>
      <c r="F8" s="82">
        <v>3781.5560600000003</v>
      </c>
      <c r="G8" s="82">
        <v>675</v>
      </c>
      <c r="H8" s="82">
        <v>5158.1052800000007</v>
      </c>
      <c r="I8" s="54">
        <v>2008</v>
      </c>
      <c r="J8" s="128"/>
      <c r="K8" s="128"/>
    </row>
    <row r="9" spans="1:11" ht="20.25" customHeight="1">
      <c r="A9" s="24">
        <v>2009</v>
      </c>
      <c r="B9" s="127">
        <f t="shared" si="0"/>
        <v>15291.846080000001</v>
      </c>
      <c r="C9" s="81">
        <v>1923.5</v>
      </c>
      <c r="D9" s="81">
        <f>262*4.54609*0.001*1000</f>
        <v>1191.0755800000002</v>
      </c>
      <c r="E9" s="81">
        <v>772.88300000000004</v>
      </c>
      <c r="F9" s="81">
        <v>5230.5440600000002</v>
      </c>
      <c r="G9" s="81">
        <v>675</v>
      </c>
      <c r="H9" s="81">
        <v>5498.8434400000006</v>
      </c>
      <c r="I9" s="25">
        <v>2009</v>
      </c>
      <c r="J9" s="128"/>
    </row>
    <row r="10" spans="1:11" ht="20.25" customHeight="1">
      <c r="A10" s="53">
        <v>2010</v>
      </c>
      <c r="B10" s="132">
        <f t="shared" si="0"/>
        <v>17146.465409999997</v>
      </c>
      <c r="C10" s="82">
        <v>2264.4</v>
      </c>
      <c r="D10" s="82">
        <f>325*4.54609*0.001*1000</f>
        <v>1477.4792500000001</v>
      </c>
      <c r="E10" s="82">
        <v>772.88300000000004</v>
      </c>
      <c r="F10" s="82">
        <v>5900.0200599999998</v>
      </c>
      <c r="G10" s="82">
        <v>675</v>
      </c>
      <c r="H10" s="82">
        <v>6056.6831000000002</v>
      </c>
      <c r="I10" s="54">
        <v>2010</v>
      </c>
      <c r="J10" s="128"/>
      <c r="K10" s="128"/>
    </row>
    <row r="11" spans="1:11" ht="20.25" customHeight="1">
      <c r="A11" s="24">
        <v>2011</v>
      </c>
      <c r="B11" s="127">
        <f t="shared" si="0"/>
        <v>18020.387596141816</v>
      </c>
      <c r="C11" s="81">
        <v>2264.4</v>
      </c>
      <c r="D11" s="81">
        <f>325*4.54609*0.001*1000</f>
        <v>1477.4792500000001</v>
      </c>
      <c r="E11" s="81">
        <v>838.61002796000014</v>
      </c>
      <c r="F11" s="81">
        <v>5900.0200599999998</v>
      </c>
      <c r="G11" s="81">
        <v>675</v>
      </c>
      <c r="H11" s="81">
        <v>6864.8782581818177</v>
      </c>
      <c r="I11" s="25">
        <v>2011</v>
      </c>
      <c r="J11" s="128"/>
      <c r="K11" s="128"/>
    </row>
    <row r="12" spans="1:11" ht="20.25" customHeight="1">
      <c r="A12" s="53">
        <v>2012</v>
      </c>
      <c r="B12" s="80">
        <f t="shared" si="0"/>
        <v>18577.872910000002</v>
      </c>
      <c r="C12" s="77">
        <v>2264.4</v>
      </c>
      <c r="D12" s="77">
        <f>325*4.54609*0.001*1000</f>
        <v>1477.4792500000001</v>
      </c>
      <c r="E12" s="77">
        <v>850.82299999999998</v>
      </c>
      <c r="F12" s="77">
        <v>5900.0200599999998</v>
      </c>
      <c r="G12" s="77">
        <v>893.2</v>
      </c>
      <c r="H12" s="77">
        <v>7191.9506000000001</v>
      </c>
      <c r="I12" s="54">
        <v>2012</v>
      </c>
      <c r="J12" s="128"/>
      <c r="K12" s="128"/>
    </row>
    <row r="13" spans="1:11" ht="20.25" customHeight="1">
      <c r="A13" s="24">
        <v>2013</v>
      </c>
      <c r="B13" s="79">
        <f t="shared" si="0"/>
        <v>19131.392070000002</v>
      </c>
      <c r="C13" s="78">
        <v>2264.4</v>
      </c>
      <c r="D13" s="78">
        <f>325*4.54609*0.001*1000</f>
        <v>1477.4792500000001</v>
      </c>
      <c r="E13" s="78">
        <v>855.38599999999997</v>
      </c>
      <c r="F13" s="78">
        <v>6321.9100600000002</v>
      </c>
      <c r="G13" s="78">
        <v>847.7</v>
      </c>
      <c r="H13" s="78">
        <v>7364.5167599999995</v>
      </c>
      <c r="I13" s="25">
        <v>2013</v>
      </c>
      <c r="J13" s="128"/>
      <c r="K13" s="128"/>
    </row>
    <row r="14" spans="1:11" ht="20.25" customHeight="1">
      <c r="A14" s="53">
        <v>2014</v>
      </c>
      <c r="B14" s="80">
        <f t="shared" si="0"/>
        <v>19234.49423</v>
      </c>
      <c r="C14" s="77">
        <v>2400.79</v>
      </c>
      <c r="D14" s="77">
        <f>325*4.54609*0.001*1000</f>
        <v>1477.4792500000001</v>
      </c>
      <c r="E14" s="77">
        <v>885.47119999999995</v>
      </c>
      <c r="F14" s="77">
        <v>6336.9100600000002</v>
      </c>
      <c r="G14" s="77">
        <v>847.7</v>
      </c>
      <c r="H14" s="77">
        <v>7286.1437199999991</v>
      </c>
      <c r="I14" s="54">
        <v>2014</v>
      </c>
      <c r="J14" s="128"/>
      <c r="K14" s="128"/>
    </row>
    <row r="15" spans="1:11" ht="20.25" customHeight="1">
      <c r="A15" s="24">
        <v>2015</v>
      </c>
      <c r="B15" s="79">
        <f t="shared" si="0"/>
        <v>20577.726040000001</v>
      </c>
      <c r="C15" s="78">
        <v>2400</v>
      </c>
      <c r="D15" s="78">
        <f>360*4.54609*0.001*1000</f>
        <v>1636.5924000000002</v>
      </c>
      <c r="E15" s="78">
        <v>944.4212</v>
      </c>
      <c r="F15" s="78">
        <v>7461.9140600000001</v>
      </c>
      <c r="G15" s="78">
        <v>847.7</v>
      </c>
      <c r="H15" s="78">
        <v>7287.0983799999995</v>
      </c>
      <c r="I15" s="25">
        <v>2015</v>
      </c>
      <c r="J15" s="128"/>
      <c r="K15" s="128"/>
    </row>
    <row r="16" spans="1:11" ht="20.25" customHeight="1">
      <c r="A16" s="53">
        <v>2016</v>
      </c>
      <c r="B16" s="80">
        <f t="shared" si="0"/>
        <v>21399.431723999998</v>
      </c>
      <c r="C16" s="77">
        <v>2838</v>
      </c>
      <c r="D16" s="77">
        <f>381.6*4.54609*0.001*1000</f>
        <v>1734.7879440000002</v>
      </c>
      <c r="E16" s="77">
        <v>1008.6582</v>
      </c>
      <c r="F16" s="77">
        <v>7705</v>
      </c>
      <c r="G16" s="77">
        <v>856.8</v>
      </c>
      <c r="H16" s="77">
        <v>7256.1855799999994</v>
      </c>
      <c r="I16" s="54">
        <v>2016</v>
      </c>
      <c r="J16" s="128"/>
      <c r="K16" s="128"/>
    </row>
    <row r="17" spans="1:11" ht="20.25" customHeight="1">
      <c r="A17" s="24">
        <v>2017</v>
      </c>
      <c r="B17" s="79">
        <f t="shared" si="0"/>
        <v>21902.34033245454</v>
      </c>
      <c r="C17" s="78">
        <v>2838.1239869999999</v>
      </c>
      <c r="D17" s="78">
        <v>2066.9545454545409</v>
      </c>
      <c r="E17" s="78">
        <v>1012.364</v>
      </c>
      <c r="F17" s="78">
        <v>7653</v>
      </c>
      <c r="G17" s="78">
        <v>856.8</v>
      </c>
      <c r="H17" s="78">
        <v>7475.0978000000005</v>
      </c>
      <c r="I17" s="25">
        <v>2017</v>
      </c>
      <c r="J17" s="128"/>
      <c r="K17" s="128"/>
    </row>
    <row r="18" spans="1:11" ht="20.25" customHeight="1">
      <c r="A18" s="53">
        <v>2018</v>
      </c>
      <c r="B18" s="80">
        <f>SUM(C18:H18)</f>
        <v>22382.025705636359</v>
      </c>
      <c r="C18" s="77">
        <v>2835.850942</v>
      </c>
      <c r="D18" s="77">
        <v>2066.9545454545409</v>
      </c>
      <c r="E18" s="77">
        <v>1491.6389999999999</v>
      </c>
      <c r="F18" s="77">
        <v>7653</v>
      </c>
      <c r="G18" s="77">
        <v>856.8</v>
      </c>
      <c r="H18" s="77">
        <v>7477.7812181818181</v>
      </c>
      <c r="I18" s="54">
        <v>2018</v>
      </c>
      <c r="J18" s="128"/>
      <c r="K18" s="128"/>
    </row>
    <row r="19" spans="1:11" ht="20.25" customHeight="1">
      <c r="A19" s="231" t="s">
        <v>271</v>
      </c>
      <c r="B19" s="231"/>
      <c r="C19" s="231"/>
      <c r="D19" s="231"/>
      <c r="E19" s="106"/>
      <c r="F19" s="230" t="s">
        <v>272</v>
      </c>
      <c r="G19" s="230"/>
      <c r="H19" s="230"/>
      <c r="I19" s="230"/>
      <c r="J19" s="128"/>
      <c r="K19" s="128"/>
    </row>
    <row r="20" spans="1:11" ht="27" customHeight="1">
      <c r="A20" s="181" t="s">
        <v>274</v>
      </c>
      <c r="B20" s="181"/>
      <c r="C20" s="181"/>
      <c r="D20" s="137"/>
      <c r="E20" s="176" t="s">
        <v>273</v>
      </c>
      <c r="F20" s="176"/>
      <c r="G20" s="176"/>
      <c r="H20" s="176"/>
      <c r="I20" s="176"/>
    </row>
  </sheetData>
  <mergeCells count="11">
    <mergeCell ref="A1:I1"/>
    <mergeCell ref="A2:I2"/>
    <mergeCell ref="A3:I3"/>
    <mergeCell ref="A4:D4"/>
    <mergeCell ref="E4:I4"/>
    <mergeCell ref="A20:C20"/>
    <mergeCell ref="E20:I20"/>
    <mergeCell ref="F19:I19"/>
    <mergeCell ref="A19:D19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12" sqref="F12"/>
    </sheetView>
  </sheetViews>
  <sheetFormatPr defaultRowHeight="12.75"/>
  <cols>
    <col min="1" max="1" width="45.7109375" style="83" customWidth="1"/>
    <col min="2" max="2" width="9.7109375" style="83" bestFit="1" customWidth="1"/>
    <col min="3" max="3" width="42.85546875" style="83" customWidth="1"/>
    <col min="4" max="16384" width="9.140625" style="90"/>
  </cols>
  <sheetData>
    <row r="1" spans="1:6" s="87" customFormat="1" ht="29.25" thickBot="1">
      <c r="A1" s="84" t="s">
        <v>92</v>
      </c>
      <c r="B1" s="85" t="s">
        <v>93</v>
      </c>
      <c r="C1" s="86" t="s">
        <v>94</v>
      </c>
    </row>
    <row r="2" spans="1:6" ht="29.25" customHeight="1" thickTop="1">
      <c r="A2" s="88" t="str">
        <f>'T01'!A3:I3</f>
        <v>The Amount of Precipitation in GCC Countries during 2007-2018</v>
      </c>
      <c r="B2" s="89">
        <v>1</v>
      </c>
      <c r="C2" s="88" t="s">
        <v>195</v>
      </c>
    </row>
    <row r="3" spans="1:6" ht="29.25" customHeight="1">
      <c r="A3" s="91" t="str">
        <f>'T02'!A3:I3</f>
        <v>Fresh Surface Water Abstracted in GCC Countries during 2012-2018</v>
      </c>
      <c r="B3" s="92">
        <v>2</v>
      </c>
      <c r="C3" s="88" t="s">
        <v>225</v>
      </c>
    </row>
    <row r="4" spans="1:6" ht="29.25" customHeight="1">
      <c r="A4" s="93" t="str">
        <f>'T03'!A3:I3</f>
        <v>Fresh Groundwater Abstracted in GCC Countries during 2007-2018</v>
      </c>
      <c r="B4" s="94">
        <v>3</v>
      </c>
      <c r="C4" s="88" t="s">
        <v>200</v>
      </c>
    </row>
    <row r="5" spans="1:6" ht="29.25" customHeight="1">
      <c r="A5" s="95" t="str">
        <f>'T04'!A3:I3</f>
        <v>Desalinated Water Production in GCC Countries during 2007-2018</v>
      </c>
      <c r="B5" s="94">
        <v>4</v>
      </c>
      <c r="C5" s="88" t="s">
        <v>201</v>
      </c>
    </row>
    <row r="6" spans="1:6" ht="29.25" customHeight="1">
      <c r="A6" s="95" t="str">
        <f>'T05'!A3:I3</f>
        <v>Reused Water in GCC Countries during 2007-2018</v>
      </c>
      <c r="B6" s="89">
        <v>5</v>
      </c>
      <c r="C6" s="88" t="s">
        <v>203</v>
      </c>
      <c r="F6" s="90" t="s">
        <v>90</v>
      </c>
    </row>
    <row r="7" spans="1:6" ht="29.25" customHeight="1">
      <c r="A7" s="96" t="str">
        <f>'T06'!A3:I3</f>
        <v>Total Water Available for Use in GCC Countries during 2007-2018</v>
      </c>
      <c r="B7" s="92">
        <v>6</v>
      </c>
      <c r="C7" s="88" t="s">
        <v>205</v>
      </c>
    </row>
    <row r="8" spans="1:6" ht="29.25" customHeight="1">
      <c r="A8" s="96" t="str">
        <f>'T07'!A3:I3</f>
        <v>Gross Freshwater Provided by Water Supply Industry in GCC Countries during 2007-2018</v>
      </c>
      <c r="B8" s="94">
        <v>7</v>
      </c>
      <c r="C8" s="88" t="s">
        <v>207</v>
      </c>
    </row>
    <row r="9" spans="1:6" ht="29.25" customHeight="1">
      <c r="A9" s="96" t="str">
        <f>'T08'!A3:I3</f>
        <v>Losses of Water during Transport in GCC Countries during 2007-2018</v>
      </c>
      <c r="B9" s="94">
        <v>8</v>
      </c>
      <c r="C9" s="88" t="s">
        <v>209</v>
      </c>
    </row>
    <row r="10" spans="1:6" ht="29.25" customHeight="1">
      <c r="A10" s="96" t="str">
        <f>'T09'!A3:I3</f>
        <v>Net Freshwater Provided by Water Supply Industry in GCC Countries during 2007-2018</v>
      </c>
      <c r="B10" s="89">
        <v>9</v>
      </c>
      <c r="C10" s="88" t="s">
        <v>211</v>
      </c>
    </row>
    <row r="11" spans="1:6" ht="41.25" customHeight="1">
      <c r="A11" s="96" t="str">
        <f>'T10'!A3:I3</f>
        <v>Water Use for Households Sector Provided by Water Supply Industry in GCC Countries during 2007-2018</v>
      </c>
      <c r="B11" s="92">
        <v>10</v>
      </c>
      <c r="C11" s="88" t="s">
        <v>213</v>
      </c>
    </row>
    <row r="12" spans="1:6" ht="29.25" customHeight="1">
      <c r="A12" s="96" t="str">
        <f>'T11'!A3:I3</f>
        <v>Wastewater Collected in GCC Countries during 2007-2018</v>
      </c>
      <c r="B12" s="94">
        <v>11</v>
      </c>
      <c r="C12" s="88" t="s">
        <v>215</v>
      </c>
    </row>
    <row r="13" spans="1:6" ht="29.25" customHeight="1">
      <c r="A13" s="96" t="str">
        <f>'T12'!A3:I3</f>
        <v>Wastewater Treated in GCC Countries during 2007-2018</v>
      </c>
      <c r="B13" s="94">
        <v>12</v>
      </c>
      <c r="C13" s="88" t="s">
        <v>217</v>
      </c>
    </row>
    <row r="14" spans="1:6" ht="29.25" customHeight="1">
      <c r="A14" s="96" t="str">
        <f>'T13'!A3:I3</f>
        <v>Design Capacity-Desalinated Stations in GCC Countries during 2007-2018</v>
      </c>
      <c r="B14" s="89">
        <v>13</v>
      </c>
      <c r="C14" s="88" t="s">
        <v>219</v>
      </c>
    </row>
    <row r="15" spans="1:6" ht="29.25" customHeight="1">
      <c r="A15" s="96" t="str">
        <f>'T14'!A3:I3</f>
        <v xml:space="preserve"> Design Capacity –Wastewater Treatment Plants in GCC Countries during 2007-2018</v>
      </c>
      <c r="B15" s="89">
        <v>14</v>
      </c>
      <c r="C15" s="88" t="s">
        <v>221</v>
      </c>
    </row>
    <row r="16" spans="1:6" ht="29.25" customHeight="1">
      <c r="A16" s="96" t="str">
        <f>'T15'!A3:I3</f>
        <v>Design Capacity - Dams in GCC Countries during 2007-2018</v>
      </c>
      <c r="B16" s="89">
        <v>15</v>
      </c>
      <c r="C16" s="88" t="s">
        <v>223</v>
      </c>
    </row>
    <row r="17" ht="29.25" customHeight="1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4" zoomScaleNormal="100" zoomScaleSheetLayoutView="100" workbookViewId="0">
      <selection activeCell="L22" sqref="L22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48" t="s">
        <v>150</v>
      </c>
      <c r="B1" s="148"/>
      <c r="C1" s="148"/>
      <c r="D1" s="148"/>
      <c r="E1" s="148"/>
      <c r="F1" s="148"/>
      <c r="G1" s="148"/>
      <c r="H1" s="148"/>
      <c r="I1" s="148"/>
    </row>
    <row r="2" spans="1:11" ht="33" customHeight="1">
      <c r="A2" s="182" t="s">
        <v>221</v>
      </c>
      <c r="B2" s="182"/>
      <c r="C2" s="182"/>
      <c r="D2" s="182"/>
      <c r="E2" s="182"/>
      <c r="F2" s="182"/>
      <c r="G2" s="182"/>
      <c r="H2" s="182"/>
      <c r="I2" s="183"/>
    </row>
    <row r="3" spans="1:11" ht="30.75" customHeight="1">
      <c r="A3" s="184" t="s">
        <v>222</v>
      </c>
      <c r="B3" s="184"/>
      <c r="C3" s="184"/>
      <c r="D3" s="184"/>
      <c r="E3" s="184"/>
      <c r="F3" s="184"/>
      <c r="G3" s="184"/>
      <c r="H3" s="184"/>
      <c r="I3" s="185"/>
    </row>
    <row r="4" spans="1:11" ht="18.75" customHeight="1" thickBot="1">
      <c r="A4" s="157" t="s">
        <v>64</v>
      </c>
      <c r="B4" s="158"/>
      <c r="C4" s="158"/>
      <c r="D4" s="158"/>
      <c r="E4" s="155" t="s">
        <v>65</v>
      </c>
      <c r="F4" s="155"/>
      <c r="G4" s="155"/>
      <c r="H4" s="155"/>
      <c r="I4" s="156"/>
    </row>
    <row r="5" spans="1:11" ht="49.5" customHeight="1" thickTop="1">
      <c r="A5" s="149" t="s">
        <v>22</v>
      </c>
      <c r="B5" s="111" t="s">
        <v>45</v>
      </c>
      <c r="C5" s="111" t="s">
        <v>180</v>
      </c>
      <c r="D5" s="111" t="s">
        <v>43</v>
      </c>
      <c r="E5" s="125" t="s">
        <v>123</v>
      </c>
      <c r="F5" s="111" t="s">
        <v>10</v>
      </c>
      <c r="G5" s="125" t="s">
        <v>128</v>
      </c>
      <c r="H5" s="111" t="s">
        <v>143</v>
      </c>
      <c r="I5" s="149" t="s">
        <v>0</v>
      </c>
    </row>
    <row r="6" spans="1:11" ht="22.5" customHeight="1" thickBot="1">
      <c r="A6" s="150"/>
      <c r="B6" s="112" t="s">
        <v>46</v>
      </c>
      <c r="C6" s="112" t="s">
        <v>181</v>
      </c>
      <c r="D6" s="112" t="s">
        <v>21</v>
      </c>
      <c r="E6" s="112" t="s">
        <v>124</v>
      </c>
      <c r="F6" s="112" t="s">
        <v>99</v>
      </c>
      <c r="G6" s="112" t="s">
        <v>112</v>
      </c>
      <c r="H6" s="112" t="s">
        <v>104</v>
      </c>
      <c r="I6" s="150"/>
    </row>
    <row r="7" spans="1:11" ht="20.25" customHeight="1" thickTop="1">
      <c r="A7" s="97">
        <v>2007</v>
      </c>
      <c r="B7" s="127" t="s">
        <v>47</v>
      </c>
      <c r="C7" s="81">
        <v>704</v>
      </c>
      <c r="D7" s="81" t="s">
        <v>47</v>
      </c>
      <c r="E7" s="81" t="s">
        <v>47</v>
      </c>
      <c r="F7" s="81">
        <v>2400</v>
      </c>
      <c r="G7" s="81">
        <v>211.3</v>
      </c>
      <c r="H7" s="81">
        <v>1774.405301900028</v>
      </c>
      <c r="I7" s="99">
        <v>2007</v>
      </c>
      <c r="J7" s="128"/>
      <c r="K7" s="128"/>
    </row>
    <row r="8" spans="1:11" ht="20.25" customHeight="1">
      <c r="A8" s="98">
        <v>2008</v>
      </c>
      <c r="B8" s="132" t="s">
        <v>47</v>
      </c>
      <c r="C8" s="82">
        <v>704</v>
      </c>
      <c r="D8" s="82" t="s">
        <v>47</v>
      </c>
      <c r="E8" s="82" t="s">
        <v>47</v>
      </c>
      <c r="F8" s="82">
        <v>2600</v>
      </c>
      <c r="G8" s="82">
        <v>226.39999999999998</v>
      </c>
      <c r="H8" s="82">
        <v>1775.104945151028</v>
      </c>
      <c r="I8" s="100">
        <v>2008</v>
      </c>
      <c r="J8" s="128"/>
      <c r="K8" s="128"/>
    </row>
    <row r="9" spans="1:11" ht="20.25" customHeight="1">
      <c r="A9" s="97">
        <v>2009</v>
      </c>
      <c r="B9" s="127" t="s">
        <v>47</v>
      </c>
      <c r="C9" s="81">
        <v>709.6</v>
      </c>
      <c r="D9" s="81">
        <v>172</v>
      </c>
      <c r="E9" s="81" t="s">
        <v>47</v>
      </c>
      <c r="F9" s="81">
        <v>3000</v>
      </c>
      <c r="G9" s="81">
        <v>226.39999999999998</v>
      </c>
      <c r="H9" s="81">
        <v>1805.104945151028</v>
      </c>
      <c r="I9" s="99">
        <v>2009</v>
      </c>
      <c r="J9" s="128"/>
      <c r="K9" s="128"/>
    </row>
    <row r="10" spans="1:11" ht="20.25" customHeight="1">
      <c r="A10" s="98">
        <v>2010</v>
      </c>
      <c r="B10" s="132">
        <f>H10+G10+F10+E10+D10+C10</f>
        <v>6723.8749451510275</v>
      </c>
      <c r="C10" s="82">
        <v>710</v>
      </c>
      <c r="D10" s="82">
        <v>260</v>
      </c>
      <c r="E10" s="82">
        <v>220.87</v>
      </c>
      <c r="F10" s="82">
        <v>3500</v>
      </c>
      <c r="G10" s="82">
        <v>226.39999999999998</v>
      </c>
      <c r="H10" s="82">
        <v>1806.604945151028</v>
      </c>
      <c r="I10" s="100">
        <v>2010</v>
      </c>
      <c r="J10" s="128"/>
      <c r="K10" s="128"/>
    </row>
    <row r="11" spans="1:11" ht="20.25" customHeight="1">
      <c r="A11" s="97">
        <v>2011</v>
      </c>
      <c r="B11" s="127">
        <f t="shared" ref="B11:B18" si="0">H11+G11+F11+E11+D11+C11</f>
        <v>8014.0010000000002</v>
      </c>
      <c r="C11" s="81">
        <v>889.6</v>
      </c>
      <c r="D11" s="81">
        <v>323</v>
      </c>
      <c r="E11" s="81">
        <v>220.87</v>
      </c>
      <c r="F11" s="81">
        <v>4300</v>
      </c>
      <c r="G11" s="81">
        <v>226.39999999999998</v>
      </c>
      <c r="H11" s="81">
        <v>2054.1309999999999</v>
      </c>
      <c r="I11" s="99">
        <v>2011</v>
      </c>
      <c r="J11" s="128"/>
      <c r="K11" s="128"/>
    </row>
    <row r="12" spans="1:11" ht="20.25" customHeight="1">
      <c r="A12" s="98">
        <v>2012</v>
      </c>
      <c r="B12" s="132">
        <f t="shared" si="0"/>
        <v>8063.4029999999993</v>
      </c>
      <c r="C12" s="82">
        <v>890</v>
      </c>
      <c r="D12" s="77">
        <v>379</v>
      </c>
      <c r="E12" s="77">
        <v>224.20000000000002</v>
      </c>
      <c r="F12" s="77">
        <v>4300</v>
      </c>
      <c r="G12" s="77">
        <v>232.20000000000002</v>
      </c>
      <c r="H12" s="77">
        <v>2038.0029999999999</v>
      </c>
      <c r="I12" s="100">
        <v>2012</v>
      </c>
      <c r="J12" s="128"/>
      <c r="K12" s="128"/>
    </row>
    <row r="13" spans="1:11" ht="20.25" customHeight="1">
      <c r="A13" s="97">
        <v>2013</v>
      </c>
      <c r="B13" s="127">
        <f t="shared" si="0"/>
        <v>8914.1569999999992</v>
      </c>
      <c r="C13" s="81">
        <v>890</v>
      </c>
      <c r="D13" s="78">
        <v>695</v>
      </c>
      <c r="E13" s="78">
        <v>224.20000000000002</v>
      </c>
      <c r="F13" s="78">
        <v>4700</v>
      </c>
      <c r="G13" s="78">
        <v>236.8</v>
      </c>
      <c r="H13" s="78">
        <v>2168.1570000000002</v>
      </c>
      <c r="I13" s="99">
        <v>2013</v>
      </c>
      <c r="J13" s="128"/>
      <c r="K13" s="128"/>
    </row>
    <row r="14" spans="1:11" ht="20.25" customHeight="1">
      <c r="A14" s="98">
        <v>2014</v>
      </c>
      <c r="B14" s="80">
        <f t="shared" si="0"/>
        <v>9041.2120000000014</v>
      </c>
      <c r="C14" s="77">
        <v>823.6</v>
      </c>
      <c r="D14" s="77">
        <v>705</v>
      </c>
      <c r="E14" s="77">
        <v>224.8</v>
      </c>
      <c r="F14" s="77">
        <v>4700</v>
      </c>
      <c r="G14" s="77">
        <v>361.79999999999995</v>
      </c>
      <c r="H14" s="77">
        <v>2226.0120000000002</v>
      </c>
      <c r="I14" s="100">
        <v>2014</v>
      </c>
      <c r="J14" s="128"/>
      <c r="K14" s="128"/>
    </row>
    <row r="15" spans="1:11" ht="20.25" customHeight="1">
      <c r="A15" s="97">
        <v>2015</v>
      </c>
      <c r="B15" s="79">
        <f t="shared" si="0"/>
        <v>9351.7289999999994</v>
      </c>
      <c r="C15" s="78">
        <v>847</v>
      </c>
      <c r="D15" s="78">
        <v>809</v>
      </c>
      <c r="E15" s="78">
        <v>287.35199999999998</v>
      </c>
      <c r="F15" s="78">
        <v>4700</v>
      </c>
      <c r="G15" s="78">
        <v>362.9</v>
      </c>
      <c r="H15" s="78">
        <v>2345.4769999999999</v>
      </c>
      <c r="I15" s="99">
        <v>2015</v>
      </c>
      <c r="J15" s="128"/>
      <c r="K15" s="128"/>
    </row>
    <row r="16" spans="1:11" ht="20.25" customHeight="1">
      <c r="A16" s="98">
        <v>2016</v>
      </c>
      <c r="B16" s="80">
        <f t="shared" si="0"/>
        <v>9721.3339999999989</v>
      </c>
      <c r="C16" s="77">
        <v>847</v>
      </c>
      <c r="D16" s="77">
        <v>827</v>
      </c>
      <c r="E16" s="77">
        <v>295.392</v>
      </c>
      <c r="F16" s="77">
        <v>4983.95</v>
      </c>
      <c r="G16" s="77">
        <v>369.9</v>
      </c>
      <c r="H16" s="77">
        <v>2398.0920000000001</v>
      </c>
      <c r="I16" s="100">
        <v>2016</v>
      </c>
      <c r="J16" s="128"/>
      <c r="K16" s="128"/>
    </row>
    <row r="17" spans="1:11" ht="20.25" customHeight="1">
      <c r="A17" s="97">
        <v>2017</v>
      </c>
      <c r="B17" s="79">
        <f t="shared" si="0"/>
        <v>10040.653500000002</v>
      </c>
      <c r="C17" s="78">
        <v>847</v>
      </c>
      <c r="D17" s="78">
        <v>828</v>
      </c>
      <c r="E17" s="78">
        <v>306.512</v>
      </c>
      <c r="F17" s="78">
        <v>5300</v>
      </c>
      <c r="G17" s="78">
        <v>369.9</v>
      </c>
      <c r="H17" s="78">
        <v>2389.241500000001</v>
      </c>
      <c r="I17" s="99">
        <v>2017</v>
      </c>
      <c r="J17" s="128"/>
      <c r="K17" s="128"/>
    </row>
    <row r="18" spans="1:11" ht="20.25" customHeight="1">
      <c r="A18" s="98">
        <v>2018</v>
      </c>
      <c r="B18" s="80">
        <f t="shared" si="0"/>
        <v>10220.599</v>
      </c>
      <c r="C18" s="77">
        <v>823.6</v>
      </c>
      <c r="D18" s="77">
        <v>966</v>
      </c>
      <c r="E18" s="77">
        <v>298.88200000000001</v>
      </c>
      <c r="F18" s="77">
        <v>5300</v>
      </c>
      <c r="G18" s="77">
        <v>369.9</v>
      </c>
      <c r="H18" s="77">
        <v>2462.2170000000001</v>
      </c>
      <c r="I18" s="100">
        <v>2018</v>
      </c>
      <c r="J18" s="128"/>
      <c r="K18" s="128"/>
    </row>
    <row r="19" spans="1:11" ht="18" customHeight="1">
      <c r="A19" s="162" t="s">
        <v>169</v>
      </c>
      <c r="B19" s="162"/>
      <c r="C19" s="162"/>
      <c r="D19" s="162"/>
      <c r="E19" s="161" t="s">
        <v>168</v>
      </c>
      <c r="F19" s="161"/>
      <c r="G19" s="161"/>
      <c r="H19" s="161"/>
      <c r="I19" s="161"/>
    </row>
    <row r="20" spans="1:11" ht="18">
      <c r="A20" s="181" t="s">
        <v>278</v>
      </c>
      <c r="B20" s="181"/>
      <c r="C20" s="181"/>
      <c r="D20" s="137"/>
      <c r="E20" s="176" t="s">
        <v>277</v>
      </c>
      <c r="F20" s="176"/>
      <c r="G20" s="176"/>
      <c r="H20" s="176"/>
      <c r="I20" s="176"/>
    </row>
  </sheetData>
  <mergeCells count="11">
    <mergeCell ref="A20:C20"/>
    <mergeCell ref="E20:I20"/>
    <mergeCell ref="E19:I19"/>
    <mergeCell ref="A1:I1"/>
    <mergeCell ref="A5:A6"/>
    <mergeCell ref="I5:I6"/>
    <mergeCell ref="A19:D19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workbookViewId="0">
      <selection activeCell="AC5" sqref="AC5"/>
    </sheetView>
  </sheetViews>
  <sheetFormatPr defaultRowHeight="15"/>
  <cols>
    <col min="14" max="20" width="0" hidden="1" customWidth="1"/>
    <col min="30" max="30" width="0" hidden="1" customWidth="1"/>
  </cols>
  <sheetData>
    <row r="1" spans="1:37" ht="33" customHeight="1">
      <c r="A1" s="225" t="s">
        <v>81</v>
      </c>
      <c r="B1" s="226"/>
      <c r="C1" s="226"/>
      <c r="D1" s="226"/>
      <c r="E1" s="226"/>
      <c r="F1" s="226"/>
      <c r="G1" s="226"/>
      <c r="H1" s="226"/>
      <c r="I1" s="227"/>
      <c r="M1" s="209" t="s">
        <v>38</v>
      </c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</row>
    <row r="2" spans="1:37" ht="30.75" customHeight="1">
      <c r="A2" s="232" t="s">
        <v>60</v>
      </c>
      <c r="B2" s="233"/>
      <c r="C2" s="233"/>
      <c r="D2" s="233"/>
      <c r="E2" s="233"/>
      <c r="F2" s="233"/>
      <c r="G2" s="233"/>
      <c r="H2" s="233"/>
      <c r="I2" s="224"/>
      <c r="M2" s="209" t="s">
        <v>36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3" spans="1:37" ht="18.75" customHeight="1">
      <c r="A3" s="210" t="s">
        <v>64</v>
      </c>
      <c r="B3" s="211"/>
      <c r="C3" s="211"/>
      <c r="D3" s="211"/>
      <c r="E3" s="212" t="s">
        <v>65</v>
      </c>
      <c r="F3" s="212"/>
      <c r="G3" s="212"/>
      <c r="H3" s="212"/>
      <c r="I3" s="213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8">
        <f>'[6]AE-Wr2015'!E33</f>
        <v>36</v>
      </c>
      <c r="V5" s="68">
        <f>'[6]AE-Wr2015'!F33</f>
        <v>37</v>
      </c>
      <c r="W5" s="68">
        <f>'[6]AE-Wr2015'!G33</f>
        <v>38</v>
      </c>
      <c r="X5" s="68">
        <f>'[6]AE-Wr2015'!H33</f>
        <v>49</v>
      </c>
      <c r="Y5" s="65">
        <f>'[6]AE-Wr2015'!I33</f>
        <v>51</v>
      </c>
      <c r="Z5" s="65">
        <f>'[6]AE-Wr2015'!J33</f>
        <v>53</v>
      </c>
      <c r="AA5" s="65">
        <f>'[6]AE-Wr2015'!K33</f>
        <v>63</v>
      </c>
      <c r="AB5" s="65">
        <f>'[6]AE-Wr2015'!L33</f>
        <v>69</v>
      </c>
      <c r="AC5" s="65">
        <f>'[6]AE-Wr2015'!M33</f>
        <v>78</v>
      </c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/>
      <c r="C6" s="46"/>
      <c r="D6" s="46"/>
      <c r="E6" s="46"/>
      <c r="F6" s="46"/>
      <c r="G6" s="46"/>
      <c r="H6" s="46"/>
      <c r="I6" s="25">
        <v>2007</v>
      </c>
      <c r="M6" s="64" t="s">
        <v>9</v>
      </c>
      <c r="N6" s="9">
        <f>'[1]water varibles'!AA191</f>
        <v>208.29</v>
      </c>
      <c r="O6" s="9">
        <f>'[1]water varibles'!AB191</f>
        <v>208.29</v>
      </c>
      <c r="P6" s="9">
        <f>'[1]water varibles'!AC191</f>
        <v>208.29</v>
      </c>
      <c r="Q6" s="4">
        <f>'[1]water varibles'!AD191</f>
        <v>208</v>
      </c>
      <c r="R6" s="4">
        <f>'[1]water varibles'!AE191</f>
        <v>208</v>
      </c>
      <c r="S6" s="4">
        <f>'[1]water varibles'!AF191</f>
        <v>209</v>
      </c>
      <c r="T6" s="4">
        <f>'[1]water varibles'!AG191</f>
        <v>209</v>
      </c>
      <c r="U6" s="65">
        <f>'[6]BH-Wr2015'!E33</f>
        <v>12</v>
      </c>
      <c r="V6" s="65">
        <f>'[6]BH-Wr2015'!F33</f>
        <v>15</v>
      </c>
      <c r="W6" s="65">
        <f>'[6]BH-Wr2015'!G33</f>
        <v>15</v>
      </c>
      <c r="X6" s="65">
        <f>'[6]BH-Wr2015'!H33</f>
        <v>15</v>
      </c>
      <c r="Y6" s="65">
        <f>'[6]BH-Wr2015'!I33</f>
        <v>15</v>
      </c>
      <c r="Z6" s="65">
        <f>'[6]BH-Wr2015'!J33</f>
        <v>16</v>
      </c>
      <c r="AA6" s="65">
        <f>'[6]BH-Wr2015'!K33</f>
        <v>16</v>
      </c>
      <c r="AB6" s="65">
        <f>'[6]BH-Wr2015'!L33</f>
        <v>17</v>
      </c>
      <c r="AC6" s="65">
        <f>'[6]BH-Wr2015'!M33</f>
        <v>18</v>
      </c>
      <c r="AD6" s="4">
        <f>'[1]water varibles'!AQ191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/>
      <c r="C7" s="48"/>
      <c r="D7" s="48"/>
      <c r="E7" s="48"/>
      <c r="F7" s="48"/>
      <c r="G7" s="48"/>
      <c r="H7" s="48"/>
      <c r="I7" s="54">
        <v>2008</v>
      </c>
      <c r="M7" s="64" t="s">
        <v>10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4" t="e">
        <f>#REF!</f>
        <v>#REF!</v>
      </c>
      <c r="R7" s="4" t="e">
        <f>#REF!</f>
        <v>#REF!</v>
      </c>
      <c r="S7" s="4" t="e">
        <f>#REF!</f>
        <v>#REF!</v>
      </c>
      <c r="T7" s="4" t="e">
        <f>#REF!</f>
        <v>#REF!</v>
      </c>
      <c r="U7" s="71">
        <f>'[6]SA-Wr2015'!E33</f>
        <v>0</v>
      </c>
      <c r="V7" s="71">
        <f>'[6]SA-Wr2015'!F33</f>
        <v>0</v>
      </c>
      <c r="W7" s="71">
        <f>'[6]SA-Wr2015'!G33</f>
        <v>0</v>
      </c>
      <c r="X7" s="71">
        <f>'[6]SA-Wr2015'!H33</f>
        <v>123</v>
      </c>
      <c r="Y7" s="71">
        <f>'[6]SA-Wr2015'!I33</f>
        <v>142</v>
      </c>
      <c r="Z7" s="71">
        <f>'[6]SA-Wr2015'!J33</f>
        <v>172</v>
      </c>
      <c r="AA7" s="71">
        <f>'[6]SA-Wr2015'!K33</f>
        <v>178</v>
      </c>
      <c r="AB7" s="71">
        <f>'[6]SA-Wr2015'!L33</f>
        <v>0</v>
      </c>
      <c r="AC7" s="71">
        <f>'[6]SA-Wr2015'!M33</f>
        <v>0</v>
      </c>
      <c r="AD7" s="4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/>
      <c r="C8" s="46"/>
      <c r="D8" s="46"/>
      <c r="E8" s="46"/>
      <c r="F8" s="46"/>
      <c r="G8" s="46"/>
      <c r="H8" s="46"/>
      <c r="I8" s="25">
        <v>2009</v>
      </c>
      <c r="M8" s="64" t="s">
        <v>11</v>
      </c>
      <c r="N8" s="9">
        <f>'[2]water Varibles'!AA191</f>
        <v>0</v>
      </c>
      <c r="O8" s="9">
        <f>'[2]water Varibles'!AB191</f>
        <v>0</v>
      </c>
      <c r="P8" s="9">
        <f>'[2]water Varibles'!AC191</f>
        <v>0</v>
      </c>
      <c r="Q8" s="4">
        <f>'[2]water Varibles'!AD191</f>
        <v>0</v>
      </c>
      <c r="R8" s="4">
        <f>'[2]water Varibles'!AE191</f>
        <v>0</v>
      </c>
      <c r="S8" s="4">
        <f>'[2]water Varibles'!AF191</f>
        <v>0</v>
      </c>
      <c r="T8" s="4">
        <f>'[2]water Varibles'!AG191</f>
        <v>0</v>
      </c>
      <c r="U8" s="65">
        <f>'[6]OM-Wr2015'!E33</f>
        <v>40</v>
      </c>
      <c r="V8" s="65">
        <f>'[6]OM-Wr2015'!F33</f>
        <v>41</v>
      </c>
      <c r="W8" s="65">
        <f>'[6]OM-Wr2015'!G33</f>
        <v>46</v>
      </c>
      <c r="X8" s="65">
        <f>'[6]OM-Wr2015'!H33</f>
        <v>53</v>
      </c>
      <c r="Y8" s="65">
        <f>'[6]OM-Wr2015'!I33</f>
        <v>58</v>
      </c>
      <c r="Z8" s="65">
        <f>'[6]OM-Wr2015'!J33</f>
        <v>59</v>
      </c>
      <c r="AA8" s="65">
        <f>'[6]OM-Wr2015'!K33</f>
        <v>62</v>
      </c>
      <c r="AB8" s="65">
        <f>'[6]OM-Wr2015'!L33</f>
        <v>55</v>
      </c>
      <c r="AC8" s="66">
        <f>'[6]OM-Wr2015'!M33</f>
        <v>55</v>
      </c>
      <c r="AD8" s="4">
        <f>'[2]water Varibles'!AQ191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/>
      <c r="C9" s="48"/>
      <c r="D9" s="48"/>
      <c r="E9" s="48"/>
      <c r="F9" s="48"/>
      <c r="G9" s="48"/>
      <c r="H9" s="48"/>
      <c r="I9" s="54">
        <v>2010</v>
      </c>
      <c r="M9" s="64" t="s">
        <v>12</v>
      </c>
      <c r="N9" s="9">
        <f>'[3]Water Varibles'!AA191</f>
        <v>0</v>
      </c>
      <c r="O9" s="9">
        <f>'[3]Water Varibles'!AB191</f>
        <v>0</v>
      </c>
      <c r="P9" s="9">
        <f>'[3]Water Varibles'!AC191</f>
        <v>0</v>
      </c>
      <c r="Q9" s="4">
        <f>'[3]Water Varibles'!AD191</f>
        <v>0</v>
      </c>
      <c r="R9" s="4">
        <f>'[3]Water Varibles'!AE191</f>
        <v>0</v>
      </c>
      <c r="S9" s="4">
        <f>'[3]Water Varibles'!AF191</f>
        <v>54</v>
      </c>
      <c r="T9" s="4">
        <f>'[3]Water Varibles'!AG191</f>
        <v>160</v>
      </c>
      <c r="U9" s="65">
        <f>'[6]QA-Wr2015'!E33</f>
        <v>12</v>
      </c>
      <c r="V9" s="65">
        <f>'[6]QA-Wr2015'!F33</f>
        <v>12</v>
      </c>
      <c r="W9" s="65">
        <f>'[6]QA-Wr2015'!G33</f>
        <v>14</v>
      </c>
      <c r="X9" s="65">
        <f>'[6]QA-Wr2015'!H33</f>
        <v>19</v>
      </c>
      <c r="Y9" s="65">
        <f>'[6]QA-Wr2015'!I33</f>
        <v>17</v>
      </c>
      <c r="Z9" s="65">
        <f>'[6]QA-Wr2015'!J33</f>
        <v>20</v>
      </c>
      <c r="AA9" s="65">
        <f>'[6]QA-Wr2015'!K33</f>
        <v>21</v>
      </c>
      <c r="AB9" s="65">
        <f>'[6]QA-Wr2015'!L33</f>
        <v>23</v>
      </c>
      <c r="AC9" s="65">
        <f>'[6]QA-Wr2015'!M33</f>
        <v>23</v>
      </c>
      <c r="AD9" s="4">
        <f>'[3]Water Varibles'!AQ191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/>
      <c r="C10" s="46"/>
      <c r="D10" s="46"/>
      <c r="E10" s="46"/>
      <c r="F10" s="46"/>
      <c r="G10" s="46"/>
      <c r="H10" s="46"/>
      <c r="I10" s="25">
        <v>2011</v>
      </c>
      <c r="M10" s="64" t="s">
        <v>13</v>
      </c>
      <c r="N10" s="12">
        <f>'[4]Water varibles'!AA191</f>
        <v>352</v>
      </c>
      <c r="O10" s="12">
        <f>'[4]Water varibles'!AB191</f>
        <v>379</v>
      </c>
      <c r="P10" s="12">
        <f>'[4]Water varibles'!AC191</f>
        <v>379</v>
      </c>
      <c r="Q10" s="6">
        <f>'[4]Water varibles'!AD191</f>
        <v>379</v>
      </c>
      <c r="R10" s="6">
        <f>'[4]Water varibles'!AE191</f>
        <v>379</v>
      </c>
      <c r="S10" s="6">
        <f>'[4]Water varibles'!AF191</f>
        <v>704</v>
      </c>
      <c r="T10" s="6">
        <f>'[4]Water varibles'!AG191</f>
        <v>704</v>
      </c>
      <c r="U10" s="65">
        <f>'[6]KU-Wr2015'!E33</f>
        <v>5</v>
      </c>
      <c r="V10" s="65">
        <f>'[6]KU-Wr2015'!F33</f>
        <v>5</v>
      </c>
      <c r="W10" s="65">
        <f>'[6]KU-Wr2015'!G33</f>
        <v>6</v>
      </c>
      <c r="X10" s="65">
        <f>'[6]KU-Wr2015'!H33</f>
        <v>6</v>
      </c>
      <c r="Y10" s="65">
        <f>'[6]KU-Wr2015'!I33</f>
        <v>7</v>
      </c>
      <c r="Z10" s="65">
        <f>'[6]KU-Wr2015'!J33</f>
        <v>7</v>
      </c>
      <c r="AA10" s="65">
        <f>'[6]KU-Wr2015'!K33</f>
        <v>7</v>
      </c>
      <c r="AB10" s="65">
        <f>'[6]KU-Wr2015'!L33</f>
        <v>6</v>
      </c>
      <c r="AC10" s="65">
        <f>'[6]KU-Wr2015'!M33</f>
        <v>6</v>
      </c>
      <c r="AD10" s="6">
        <f>'[4]Water varibles'!AQ191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/>
      <c r="C11" s="48"/>
      <c r="D11" s="48"/>
      <c r="E11" s="48"/>
      <c r="F11" s="48"/>
      <c r="G11" s="48"/>
      <c r="H11" s="48"/>
      <c r="I11" s="54">
        <v>2012</v>
      </c>
      <c r="M11" s="18" t="s">
        <v>28</v>
      </c>
      <c r="N11" s="10" t="e">
        <f t="shared" ref="N11:AD11" si="0">SUM(N5:N10)</f>
        <v>#REF!</v>
      </c>
      <c r="O11" s="10" t="e">
        <f t="shared" si="0"/>
        <v>#REF!</v>
      </c>
      <c r="P11" s="10" t="e">
        <f t="shared" si="0"/>
        <v>#REF!</v>
      </c>
      <c r="Q11" s="7" t="e">
        <f t="shared" si="0"/>
        <v>#REF!</v>
      </c>
      <c r="R11" s="7" t="e">
        <f t="shared" si="0"/>
        <v>#REF!</v>
      </c>
      <c r="S11" s="7" t="e">
        <f t="shared" si="0"/>
        <v>#REF!</v>
      </c>
      <c r="T11" s="7" t="e">
        <f t="shared" si="0"/>
        <v>#REF!</v>
      </c>
      <c r="U11" s="7">
        <f t="shared" si="0"/>
        <v>105</v>
      </c>
      <c r="V11" s="7">
        <f t="shared" si="0"/>
        <v>110</v>
      </c>
      <c r="W11" s="7">
        <f t="shared" si="0"/>
        <v>119</v>
      </c>
      <c r="X11" s="7">
        <f>SUM(X5:X10)</f>
        <v>265</v>
      </c>
      <c r="Y11" s="7">
        <f t="shared" ref="Y11:AC11" si="1">SUM(Y5:Y10)</f>
        <v>290</v>
      </c>
      <c r="Z11" s="7">
        <f t="shared" si="1"/>
        <v>327</v>
      </c>
      <c r="AA11" s="7">
        <f t="shared" si="1"/>
        <v>347</v>
      </c>
      <c r="AB11" s="7">
        <f t="shared" si="1"/>
        <v>170</v>
      </c>
      <c r="AC11" s="7">
        <f t="shared" si="1"/>
        <v>180</v>
      </c>
      <c r="AD11" s="7" t="e">
        <f t="shared" si="0"/>
        <v>#REF!</v>
      </c>
      <c r="AE11" s="205"/>
      <c r="AF11" s="197"/>
      <c r="AG11" s="197"/>
      <c r="AH11" s="197"/>
      <c r="AI11" s="197"/>
      <c r="AJ11" s="197"/>
      <c r="AK11" s="198"/>
    </row>
    <row r="12" spans="1:37" ht="20.25" customHeight="1">
      <c r="A12" s="24">
        <v>2013</v>
      </c>
      <c r="B12" s="45"/>
      <c r="C12" s="46"/>
      <c r="D12" s="46"/>
      <c r="E12" s="46"/>
      <c r="F12" s="46"/>
      <c r="G12" s="46"/>
      <c r="H12" s="46"/>
      <c r="I12" s="25">
        <v>2013</v>
      </c>
    </row>
    <row r="13" spans="1:37" ht="20.25" customHeight="1">
      <c r="A13" s="53">
        <v>2014</v>
      </c>
      <c r="B13" s="47"/>
      <c r="C13" s="48"/>
      <c r="D13" s="48"/>
      <c r="E13" s="48"/>
      <c r="F13" s="48"/>
      <c r="G13" s="48"/>
      <c r="H13" s="48"/>
      <c r="I13" s="54">
        <v>2014</v>
      </c>
      <c r="V13" s="16">
        <v>2010</v>
      </c>
      <c r="W13" s="16">
        <v>2011</v>
      </c>
      <c r="X13" s="16">
        <v>2012</v>
      </c>
      <c r="Y13" s="16">
        <v>2013</v>
      </c>
      <c r="Z13" s="16">
        <v>2014</v>
      </c>
      <c r="AA13" s="16">
        <v>2015</v>
      </c>
    </row>
    <row r="14" spans="1:37" ht="20.25" customHeight="1">
      <c r="A14" s="24">
        <v>2015</v>
      </c>
      <c r="B14" s="45"/>
      <c r="C14" s="46"/>
      <c r="D14" s="46"/>
      <c r="E14" s="46"/>
      <c r="F14" s="46"/>
      <c r="G14" s="46"/>
      <c r="H14" s="46"/>
      <c r="I14" s="25">
        <v>2015</v>
      </c>
      <c r="U14" s="1" t="s">
        <v>53</v>
      </c>
      <c r="V14" s="57"/>
      <c r="W14" s="57"/>
      <c r="X14" s="57"/>
      <c r="Y14" s="57"/>
      <c r="Z14" s="57"/>
    </row>
    <row r="15" spans="1:37" ht="20.25" customHeight="1">
      <c r="A15" s="58"/>
      <c r="B15" s="19"/>
      <c r="C15" s="19"/>
      <c r="D15" s="19"/>
      <c r="E15" s="19"/>
      <c r="F15" s="19"/>
      <c r="G15" s="19"/>
      <c r="H15" s="19"/>
      <c r="I15" s="27"/>
      <c r="U15" s="1" t="s">
        <v>76</v>
      </c>
      <c r="V15" s="57"/>
      <c r="W15" s="57"/>
      <c r="X15" s="57"/>
      <c r="Y15" s="57"/>
      <c r="Z15" s="57"/>
    </row>
    <row r="16" spans="1:37" ht="20.25" customHeight="1">
      <c r="A16" s="199" t="s">
        <v>82</v>
      </c>
      <c r="B16" s="200"/>
      <c r="C16" s="200"/>
      <c r="D16" s="200"/>
      <c r="E16" s="200"/>
      <c r="F16" s="200"/>
      <c r="G16" s="200"/>
      <c r="H16" s="200"/>
      <c r="I16" s="201"/>
      <c r="U16" s="2" t="s">
        <v>75</v>
      </c>
      <c r="V16" s="57"/>
      <c r="W16" s="57"/>
      <c r="X16" s="57"/>
      <c r="Y16" s="57"/>
      <c r="Z16" s="57"/>
    </row>
    <row r="17" spans="1:35" ht="20.25" customHeight="1">
      <c r="A17" s="202" t="s">
        <v>61</v>
      </c>
      <c r="B17" s="203"/>
      <c r="C17" s="203"/>
      <c r="D17" s="203"/>
      <c r="E17" s="203"/>
      <c r="F17" s="203"/>
      <c r="G17" s="203"/>
      <c r="H17" s="203"/>
      <c r="I17" s="204"/>
      <c r="U17" s="2" t="s">
        <v>78</v>
      </c>
      <c r="V17" s="57"/>
      <c r="W17" s="57"/>
      <c r="X17" s="57"/>
      <c r="Y17" s="57"/>
      <c r="Z17" s="57"/>
    </row>
    <row r="18" spans="1:35" ht="20.25" customHeight="1">
      <c r="A18" s="59"/>
      <c r="B18" s="19"/>
      <c r="C18" s="19"/>
      <c r="D18" s="19"/>
      <c r="E18" s="19"/>
      <c r="F18" s="19"/>
      <c r="G18" s="19"/>
      <c r="H18" s="19"/>
      <c r="I18" s="27"/>
      <c r="U18" s="1" t="s">
        <v>83</v>
      </c>
      <c r="V18" s="57"/>
      <c r="W18" s="57"/>
      <c r="X18" s="57"/>
      <c r="Y18" s="57"/>
      <c r="Z18" s="57"/>
    </row>
    <row r="19" spans="1:35" ht="25.5">
      <c r="A19" s="26"/>
      <c r="B19" s="19"/>
      <c r="C19" s="19"/>
      <c r="D19" s="19"/>
      <c r="E19" s="19"/>
      <c r="F19" s="19"/>
      <c r="G19" s="19"/>
      <c r="H19" s="19"/>
      <c r="I19" s="27"/>
      <c r="U19" s="1" t="s">
        <v>62</v>
      </c>
      <c r="V19" s="57"/>
      <c r="W19" s="57"/>
      <c r="X19" s="57"/>
      <c r="Y19" s="57"/>
      <c r="Z19" s="57"/>
    </row>
    <row r="20" spans="1:35" ht="25.5">
      <c r="A20" s="26"/>
      <c r="B20" s="19"/>
      <c r="C20" s="19"/>
      <c r="D20" s="19"/>
      <c r="E20" s="19"/>
      <c r="F20" s="19"/>
      <c r="G20" s="19"/>
      <c r="H20" s="19"/>
      <c r="I20" s="27"/>
      <c r="U20" s="1" t="s">
        <v>84</v>
      </c>
      <c r="V20" s="57"/>
      <c r="W20" s="57"/>
      <c r="X20" s="57"/>
      <c r="Y20" s="57"/>
      <c r="Z20" s="57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</row>
    <row r="22" spans="1:35" ht="39" customHeight="1">
      <c r="A22" s="26"/>
      <c r="B22" s="19"/>
      <c r="C22" s="19"/>
      <c r="D22" s="19"/>
      <c r="E22" s="19"/>
      <c r="F22" s="19"/>
      <c r="G22" s="19"/>
      <c r="H22" s="19"/>
      <c r="I22" s="27"/>
      <c r="AI22">
        <f>'[5]Water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 ht="15.75" thickBot="1">
      <c r="A35" s="28"/>
      <c r="B35" s="29"/>
      <c r="C35" s="29"/>
      <c r="D35" s="29"/>
      <c r="E35" s="60">
        <v>24</v>
      </c>
      <c r="F35" s="29"/>
      <c r="G35" s="29"/>
      <c r="H35" s="29"/>
      <c r="I35" s="30"/>
    </row>
    <row r="36" spans="1:9">
      <c r="A36" t="s">
        <v>29</v>
      </c>
      <c r="I36" t="s">
        <v>27</v>
      </c>
    </row>
  </sheetData>
  <mergeCells count="10">
    <mergeCell ref="AE11:AK11"/>
    <mergeCell ref="A16:I16"/>
    <mergeCell ref="A17:I17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A2" workbookViewId="0">
      <selection activeCell="W23" sqref="W23"/>
    </sheetView>
  </sheetViews>
  <sheetFormatPr defaultRowHeight="15"/>
  <sheetData>
    <row r="1" spans="1:37" ht="33" customHeight="1">
      <c r="A1" s="225" t="s">
        <v>86</v>
      </c>
      <c r="B1" s="226"/>
      <c r="C1" s="226"/>
      <c r="D1" s="226"/>
      <c r="E1" s="226"/>
      <c r="F1" s="226"/>
      <c r="G1" s="226"/>
      <c r="H1" s="226"/>
      <c r="I1" s="227"/>
      <c r="M1" s="209" t="s">
        <v>39</v>
      </c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</row>
    <row r="2" spans="1:37" ht="30.75" customHeight="1">
      <c r="A2" s="232" t="s">
        <v>87</v>
      </c>
      <c r="B2" s="233"/>
      <c r="C2" s="233"/>
      <c r="D2" s="233"/>
      <c r="E2" s="233"/>
      <c r="F2" s="233"/>
      <c r="G2" s="233"/>
      <c r="H2" s="233"/>
      <c r="I2" s="224"/>
      <c r="M2" s="209" t="s">
        <v>37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3" spans="1:37" ht="18.75" customHeight="1">
      <c r="A3" s="210" t="s">
        <v>67</v>
      </c>
      <c r="B3" s="211"/>
      <c r="C3" s="211"/>
      <c r="D3" s="211"/>
      <c r="E3" s="212" t="s">
        <v>72</v>
      </c>
      <c r="F3" s="212"/>
      <c r="G3" s="212"/>
      <c r="H3" s="212"/>
      <c r="I3" s="213"/>
      <c r="M3" s="214" t="s">
        <v>14</v>
      </c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25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4">
        <v>114</v>
      </c>
      <c r="V5" s="4"/>
      <c r="W5" s="4"/>
      <c r="X5" s="4">
        <v>117</v>
      </c>
      <c r="Y5" s="4"/>
      <c r="Z5" s="4"/>
      <c r="AA5" s="4">
        <v>130</v>
      </c>
      <c r="AB5" s="4"/>
      <c r="AC5" s="4"/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5"/>
      <c r="C6" s="46"/>
      <c r="D6" s="46"/>
      <c r="E6" s="46"/>
      <c r="F6" s="46"/>
      <c r="G6" s="46"/>
      <c r="H6" s="46"/>
      <c r="I6" s="25">
        <v>2003</v>
      </c>
      <c r="M6" s="64" t="s">
        <v>9</v>
      </c>
      <c r="N6" s="9"/>
      <c r="O6" s="9"/>
      <c r="P6" s="9"/>
      <c r="Q6" s="4"/>
      <c r="R6" s="4"/>
      <c r="S6" s="4"/>
      <c r="T6" s="4"/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f>'[1]water varibles'!AQ217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47"/>
      <c r="C7" s="48"/>
      <c r="D7" s="48"/>
      <c r="E7" s="48"/>
      <c r="F7" s="48"/>
      <c r="G7" s="48"/>
      <c r="H7" s="48"/>
      <c r="I7" s="54">
        <v>2004</v>
      </c>
      <c r="M7" s="64" t="s">
        <v>10</v>
      </c>
      <c r="N7" s="9"/>
      <c r="O7" s="9"/>
      <c r="P7" s="9"/>
      <c r="Q7" s="4"/>
      <c r="R7" s="4"/>
      <c r="S7" s="4"/>
      <c r="T7" s="4"/>
      <c r="U7" s="4" t="e">
        <f>#REF!</f>
        <v>#REF!</v>
      </c>
      <c r="V7" s="4" t="e">
        <f>#REF!</f>
        <v>#REF!</v>
      </c>
      <c r="W7" s="4" t="e">
        <f>#REF!</f>
        <v>#REF!</v>
      </c>
      <c r="X7" s="4" t="e">
        <f>#REF!</f>
        <v>#REF!</v>
      </c>
      <c r="Y7" s="4" t="e">
        <f>#REF!</f>
        <v>#REF!</v>
      </c>
      <c r="Z7" s="4" t="e">
        <f>#REF!</f>
        <v>#REF!</v>
      </c>
      <c r="AA7" s="4" t="e">
        <f>#REF!</f>
        <v>#REF!</v>
      </c>
      <c r="AB7" s="4" t="e">
        <f>#REF!</f>
        <v>#REF!</v>
      </c>
      <c r="AC7" s="4" t="e">
        <f>#REF!</f>
        <v>#REF!</v>
      </c>
      <c r="AD7" s="4" t="e">
        <f>#REF!</f>
        <v>#REF!</v>
      </c>
      <c r="AE7" s="4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5"/>
      <c r="C8" s="46"/>
      <c r="D8" s="46"/>
      <c r="E8" s="46"/>
      <c r="F8" s="46"/>
      <c r="G8" s="46"/>
      <c r="H8" s="46"/>
      <c r="I8" s="25">
        <v>2005</v>
      </c>
      <c r="M8" s="64" t="s">
        <v>11</v>
      </c>
      <c r="N8" s="9"/>
      <c r="O8" s="9"/>
      <c r="P8" s="9"/>
      <c r="Q8" s="4"/>
      <c r="R8" s="4"/>
      <c r="S8" s="4"/>
      <c r="T8" s="4"/>
      <c r="U8" s="4">
        <f>'[6]OM-Wr2015'!E51</f>
        <v>91</v>
      </c>
      <c r="V8" s="4">
        <f>'[6]OM-Wr2015'!F51</f>
        <v>91</v>
      </c>
      <c r="W8" s="4">
        <f>'[6]OM-Wr2015'!G51</f>
        <v>100</v>
      </c>
      <c r="X8" s="4">
        <f>'[6]OM-Wr2015'!H51</f>
        <v>105</v>
      </c>
      <c r="Y8" s="4">
        <f>'[6]OM-Wr2015'!I51</f>
        <v>129</v>
      </c>
      <c r="Z8" s="4">
        <f>'[6]OM-Wr2015'!J51</f>
        <v>134</v>
      </c>
      <c r="AA8" s="4">
        <f>'[6]OM-Wr2015'!K51</f>
        <v>134</v>
      </c>
      <c r="AB8" s="4">
        <f>'[6]OM-Wr2015'!L51</f>
        <v>139</v>
      </c>
      <c r="AC8" s="4">
        <f>'[6]OM-Wr2015'!M51</f>
        <v>149</v>
      </c>
      <c r="AD8" s="4">
        <f>'[2]water Varibles'!AQ217</f>
        <v>299.12654099999997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47"/>
      <c r="C9" s="48"/>
      <c r="D9" s="48"/>
      <c r="E9" s="48"/>
      <c r="F9" s="48"/>
      <c r="G9" s="48"/>
      <c r="H9" s="48"/>
      <c r="I9" s="54">
        <v>2006</v>
      </c>
      <c r="M9" s="64" t="s">
        <v>12</v>
      </c>
      <c r="N9" s="9"/>
      <c r="O9" s="9"/>
      <c r="P9" s="9"/>
      <c r="Q9" s="4"/>
      <c r="R9" s="4"/>
      <c r="S9" s="4"/>
      <c r="T9" s="4"/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f>'[3]Water Varibles'!AQ217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5">
        <f>SUM(C10:H10)</f>
        <v>442</v>
      </c>
      <c r="C10" s="46">
        <v>0</v>
      </c>
      <c r="D10" s="46">
        <v>0</v>
      </c>
      <c r="E10" s="46">
        <v>91</v>
      </c>
      <c r="F10" s="46">
        <v>237</v>
      </c>
      <c r="G10" s="46">
        <v>0</v>
      </c>
      <c r="H10" s="46">
        <v>114</v>
      </c>
      <c r="I10" s="25">
        <v>2007</v>
      </c>
      <c r="M10" s="64" t="s">
        <v>13</v>
      </c>
      <c r="N10" s="12"/>
      <c r="O10" s="12"/>
      <c r="P10" s="12"/>
      <c r="Q10" s="14"/>
      <c r="R10" s="6"/>
      <c r="S10" s="6"/>
      <c r="T10" s="6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f>'[4]Water varibles'!AQ217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47"/>
      <c r="C11" s="48">
        <v>0</v>
      </c>
      <c r="D11" s="48">
        <v>0</v>
      </c>
      <c r="E11" s="48">
        <v>91</v>
      </c>
      <c r="F11" s="48">
        <v>258</v>
      </c>
      <c r="G11" s="48">
        <v>0</v>
      </c>
      <c r="H11" s="48"/>
      <c r="I11" s="54">
        <v>2008</v>
      </c>
      <c r="M11" s="18" t="s">
        <v>28</v>
      </c>
      <c r="N11" s="10"/>
      <c r="O11" s="10"/>
      <c r="P11" s="10"/>
      <c r="Q11" s="7">
        <f t="shared" ref="Q11:AD11" si="0">SUM(Q5:Q10)</f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 t="e">
        <f t="shared" si="0"/>
        <v>#REF!</v>
      </c>
      <c r="V11" s="7" t="e">
        <f t="shared" si="0"/>
        <v>#REF!</v>
      </c>
      <c r="W11" s="7" t="e">
        <f t="shared" si="0"/>
        <v>#REF!</v>
      </c>
      <c r="X11" s="7" t="e">
        <f t="shared" si="0"/>
        <v>#REF!</v>
      </c>
      <c r="Y11" s="7" t="e">
        <f t="shared" si="0"/>
        <v>#REF!</v>
      </c>
      <c r="Z11" s="7" t="e">
        <f t="shared" si="0"/>
        <v>#REF!</v>
      </c>
      <c r="AA11" s="7" t="e">
        <f t="shared" si="0"/>
        <v>#REF!</v>
      </c>
      <c r="AB11" s="7" t="e">
        <f t="shared" si="0"/>
        <v>#REF!</v>
      </c>
      <c r="AC11" s="7" t="e">
        <f t="shared" si="0"/>
        <v>#REF!</v>
      </c>
      <c r="AD11" s="7" t="e">
        <f t="shared" si="0"/>
        <v>#REF!</v>
      </c>
      <c r="AE11" s="205"/>
      <c r="AF11" s="197"/>
      <c r="AG11" s="197"/>
      <c r="AH11" s="197"/>
      <c r="AI11" s="197"/>
      <c r="AJ11" s="197"/>
      <c r="AK11" s="198"/>
    </row>
    <row r="12" spans="1:37" ht="20.25" customHeight="1">
      <c r="A12" s="24">
        <v>2009</v>
      </c>
      <c r="B12" s="45"/>
      <c r="C12" s="46">
        <v>0</v>
      </c>
      <c r="D12" s="46">
        <v>0</v>
      </c>
      <c r="E12" s="46">
        <v>100</v>
      </c>
      <c r="F12" s="46">
        <v>302</v>
      </c>
      <c r="G12" s="46">
        <v>0</v>
      </c>
      <c r="H12" s="46"/>
      <c r="I12" s="25">
        <v>2009</v>
      </c>
    </row>
    <row r="13" spans="1:37" ht="20.25" customHeight="1">
      <c r="A13" s="53">
        <v>2010</v>
      </c>
      <c r="B13" s="47">
        <f>SUM(C13:H13)</f>
        <v>573</v>
      </c>
      <c r="C13" s="48">
        <v>0</v>
      </c>
      <c r="D13" s="48">
        <v>0</v>
      </c>
      <c r="E13" s="48">
        <v>105</v>
      </c>
      <c r="F13" s="48">
        <v>351</v>
      </c>
      <c r="G13" s="48">
        <v>0</v>
      </c>
      <c r="H13" s="48">
        <v>117</v>
      </c>
      <c r="I13" s="54">
        <v>2010</v>
      </c>
    </row>
    <row r="14" spans="1:37" ht="20.25" customHeight="1">
      <c r="A14" s="24">
        <v>2011</v>
      </c>
      <c r="B14" s="45"/>
      <c r="C14" s="46">
        <v>0</v>
      </c>
      <c r="D14" s="46">
        <v>0</v>
      </c>
      <c r="E14" s="46">
        <v>129</v>
      </c>
      <c r="F14" s="46">
        <v>394</v>
      </c>
      <c r="G14" s="46">
        <v>0</v>
      </c>
      <c r="H14" s="46"/>
      <c r="I14" s="25">
        <v>2011</v>
      </c>
      <c r="M14" s="20" t="s">
        <v>22</v>
      </c>
      <c r="N14" s="1" t="s">
        <v>25</v>
      </c>
    </row>
    <row r="15" spans="1:37" ht="20.25" customHeight="1">
      <c r="A15" s="53">
        <v>2012</v>
      </c>
      <c r="B15" s="47"/>
      <c r="C15" s="48">
        <v>0</v>
      </c>
      <c r="D15" s="48">
        <v>0</v>
      </c>
      <c r="E15" s="48">
        <v>134</v>
      </c>
      <c r="F15" s="48">
        <v>422</v>
      </c>
      <c r="G15" s="48">
        <v>0</v>
      </c>
      <c r="H15" s="48"/>
      <c r="I15" s="54">
        <v>2012</v>
      </c>
      <c r="M15" s="24">
        <v>2007</v>
      </c>
      <c r="N15" s="45">
        <v>442</v>
      </c>
    </row>
    <row r="16" spans="1:37" ht="20.25" customHeight="1">
      <c r="A16" s="24">
        <v>2013</v>
      </c>
      <c r="B16" s="45">
        <f>SUM(C16:H16)</f>
        <v>713</v>
      </c>
      <c r="C16" s="46">
        <v>0</v>
      </c>
      <c r="D16" s="46">
        <v>0</v>
      </c>
      <c r="E16" s="46">
        <v>134</v>
      </c>
      <c r="F16" s="46">
        <v>449</v>
      </c>
      <c r="G16" s="46">
        <v>0</v>
      </c>
      <c r="H16" s="46">
        <v>130</v>
      </c>
      <c r="I16" s="25">
        <v>2013</v>
      </c>
      <c r="M16" s="53">
        <v>2010</v>
      </c>
      <c r="N16" s="47">
        <v>573</v>
      </c>
    </row>
    <row r="17" spans="1:35" ht="20.25" customHeight="1">
      <c r="A17" s="53">
        <v>2014</v>
      </c>
      <c r="B17" s="47"/>
      <c r="C17" s="48">
        <v>0</v>
      </c>
      <c r="D17" s="48">
        <v>0</v>
      </c>
      <c r="E17" s="48">
        <v>139</v>
      </c>
      <c r="F17" s="48">
        <v>482</v>
      </c>
      <c r="G17" s="48">
        <v>0</v>
      </c>
      <c r="H17" s="48"/>
      <c r="I17" s="54">
        <v>2014</v>
      </c>
      <c r="M17" s="24">
        <v>2013</v>
      </c>
      <c r="N17" s="45">
        <v>713</v>
      </c>
    </row>
    <row r="18" spans="1:35" ht="20.25" customHeight="1">
      <c r="A18" s="24">
        <v>2015</v>
      </c>
      <c r="B18" s="45">
        <f>SUM(C18:H18)</f>
        <v>781</v>
      </c>
      <c r="C18" s="46">
        <v>0</v>
      </c>
      <c r="D18" s="46">
        <v>0</v>
      </c>
      <c r="E18" s="46">
        <v>149</v>
      </c>
      <c r="F18" s="46">
        <v>502</v>
      </c>
      <c r="G18" s="46">
        <v>0</v>
      </c>
      <c r="H18" s="70">
        <v>130</v>
      </c>
      <c r="I18" s="25">
        <v>2015</v>
      </c>
      <c r="M18" s="53">
        <v>2015</v>
      </c>
      <c r="N18" s="47">
        <v>781</v>
      </c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</row>
    <row r="20" spans="1:35" ht="18.75">
      <c r="A20" s="234" t="s">
        <v>70</v>
      </c>
      <c r="B20" s="234"/>
      <c r="C20" s="234"/>
      <c r="D20" s="234"/>
      <c r="E20" s="234"/>
      <c r="F20" s="234"/>
      <c r="G20" s="234"/>
      <c r="H20" s="234"/>
      <c r="I20" s="201"/>
    </row>
    <row r="21" spans="1:35" ht="17.25">
      <c r="A21" s="235" t="s">
        <v>71</v>
      </c>
      <c r="B21" s="235"/>
      <c r="C21" s="235"/>
      <c r="D21" s="235"/>
      <c r="E21" s="235"/>
      <c r="F21" s="235"/>
      <c r="G21" s="235"/>
      <c r="H21" s="235"/>
      <c r="I21" s="204"/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AI22">
        <f>'[5]Water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>
      <c r="A38" s="26"/>
      <c r="B38" s="19"/>
      <c r="C38" s="19"/>
      <c r="D38" s="19"/>
      <c r="E38" s="19"/>
      <c r="F38" s="19"/>
      <c r="G38" s="19"/>
      <c r="H38" s="19"/>
      <c r="I38" s="27"/>
    </row>
    <row r="39" spans="1:9" ht="15.75" thickBot="1">
      <c r="A39" s="28"/>
      <c r="B39" s="29"/>
      <c r="C39" s="29"/>
      <c r="D39" s="29"/>
      <c r="E39" s="60">
        <v>26</v>
      </c>
      <c r="F39" s="29"/>
      <c r="G39" s="29"/>
      <c r="H39" s="29"/>
      <c r="I39" s="30"/>
    </row>
    <row r="40" spans="1:9">
      <c r="A40" t="s">
        <v>29</v>
      </c>
      <c r="I40" t="s">
        <v>27</v>
      </c>
    </row>
  </sheetData>
  <mergeCells count="10">
    <mergeCell ref="AE11:AK11"/>
    <mergeCell ref="A20:I20"/>
    <mergeCell ref="A21:I2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Normal="100" zoomScaleSheetLayoutView="100" workbookViewId="0">
      <selection activeCell="N5" sqref="N5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8" t="s">
        <v>151</v>
      </c>
      <c r="B1" s="148"/>
      <c r="C1" s="148"/>
      <c r="D1" s="148"/>
      <c r="E1" s="148"/>
      <c r="F1" s="148"/>
      <c r="G1" s="148"/>
      <c r="H1" s="148"/>
      <c r="I1" s="148"/>
    </row>
    <row r="2" spans="1:11" ht="18" customHeight="1">
      <c r="A2" s="182" t="s">
        <v>223</v>
      </c>
      <c r="B2" s="182"/>
      <c r="C2" s="182"/>
      <c r="D2" s="182"/>
      <c r="E2" s="182"/>
      <c r="F2" s="182"/>
      <c r="G2" s="182"/>
      <c r="H2" s="182"/>
      <c r="I2" s="183"/>
    </row>
    <row r="3" spans="1:11" ht="18" customHeight="1">
      <c r="A3" s="184" t="s">
        <v>224</v>
      </c>
      <c r="B3" s="184"/>
      <c r="C3" s="184"/>
      <c r="D3" s="184"/>
      <c r="E3" s="184"/>
      <c r="F3" s="184"/>
      <c r="G3" s="184"/>
      <c r="H3" s="184"/>
      <c r="I3" s="185"/>
    </row>
    <row r="4" spans="1:11" ht="18" customHeight="1" thickBot="1">
      <c r="A4" s="157" t="s">
        <v>67</v>
      </c>
      <c r="B4" s="158"/>
      <c r="C4" s="158"/>
      <c r="D4" s="158"/>
      <c r="E4" s="155" t="s">
        <v>72</v>
      </c>
      <c r="F4" s="155"/>
      <c r="G4" s="155"/>
      <c r="H4" s="155"/>
      <c r="I4" s="156"/>
    </row>
    <row r="5" spans="1:11" ht="49.5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11" t="s">
        <v>188</v>
      </c>
      <c r="F5" s="111" t="s">
        <v>10</v>
      </c>
      <c r="G5" s="111" t="s">
        <v>138</v>
      </c>
      <c r="H5" s="111" t="s">
        <v>176</v>
      </c>
      <c r="I5" s="149" t="s">
        <v>0</v>
      </c>
    </row>
    <row r="6" spans="1:11" ht="22.5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192</v>
      </c>
      <c r="F6" s="112" t="s">
        <v>99</v>
      </c>
      <c r="G6" s="112" t="s">
        <v>19</v>
      </c>
      <c r="H6" s="133" t="s">
        <v>177</v>
      </c>
      <c r="I6" s="150"/>
    </row>
    <row r="7" spans="1:11" ht="20.25" customHeight="1" thickTop="1">
      <c r="A7" s="97">
        <v>2007</v>
      </c>
      <c r="B7" s="79" t="s">
        <v>47</v>
      </c>
      <c r="C7" s="78">
        <v>0</v>
      </c>
      <c r="D7" s="78">
        <v>0</v>
      </c>
      <c r="E7" s="78">
        <v>87.561965000000001</v>
      </c>
      <c r="F7" s="78">
        <v>869.59438999999998</v>
      </c>
      <c r="G7" s="78">
        <v>0</v>
      </c>
      <c r="H7" s="78" t="s">
        <v>47</v>
      </c>
      <c r="I7" s="99">
        <v>2007</v>
      </c>
      <c r="J7" s="128"/>
      <c r="K7" s="128"/>
    </row>
    <row r="8" spans="1:11" ht="20.25" customHeight="1">
      <c r="A8" s="98">
        <v>2008</v>
      </c>
      <c r="B8" s="80" t="s">
        <v>47</v>
      </c>
      <c r="C8" s="77">
        <v>0</v>
      </c>
      <c r="D8" s="77">
        <v>0</v>
      </c>
      <c r="E8" s="77">
        <v>87.561965000000001</v>
      </c>
      <c r="F8" s="77">
        <v>913.93281999999999</v>
      </c>
      <c r="G8" s="77">
        <v>0</v>
      </c>
      <c r="H8" s="77" t="s">
        <v>47</v>
      </c>
      <c r="I8" s="100">
        <v>2008</v>
      </c>
      <c r="J8" s="128"/>
      <c r="K8" s="128"/>
    </row>
    <row r="9" spans="1:11" ht="20.25" customHeight="1">
      <c r="A9" s="97">
        <v>2009</v>
      </c>
      <c r="B9" s="79" t="s">
        <v>47</v>
      </c>
      <c r="C9" s="78">
        <v>0</v>
      </c>
      <c r="D9" s="78">
        <v>0</v>
      </c>
      <c r="E9" s="78">
        <v>264.589991</v>
      </c>
      <c r="F9" s="78">
        <v>1360.135677</v>
      </c>
      <c r="G9" s="78">
        <v>0</v>
      </c>
      <c r="H9" s="78" t="s">
        <v>47</v>
      </c>
      <c r="I9" s="99">
        <v>2009</v>
      </c>
      <c r="J9" s="128"/>
      <c r="K9" s="128"/>
    </row>
    <row r="10" spans="1:11" ht="20.25" customHeight="1">
      <c r="A10" s="98">
        <v>2010</v>
      </c>
      <c r="B10" s="80">
        <f>H10+G10+F10+E10+D10+C10</f>
        <v>1999.1152729999999</v>
      </c>
      <c r="C10" s="77">
        <v>0</v>
      </c>
      <c r="D10" s="77">
        <v>0</v>
      </c>
      <c r="E10" s="77">
        <v>265.130291</v>
      </c>
      <c r="F10" s="77">
        <v>1644.6877629999999</v>
      </c>
      <c r="G10" s="77">
        <v>0</v>
      </c>
      <c r="H10" s="77">
        <v>89.297218999999998</v>
      </c>
      <c r="I10" s="100">
        <v>2010</v>
      </c>
      <c r="J10" s="128"/>
      <c r="K10" s="128"/>
    </row>
    <row r="11" spans="1:11" ht="20.25" customHeight="1">
      <c r="A11" s="97">
        <v>2011</v>
      </c>
      <c r="B11" s="79">
        <f t="shared" ref="B11:B18" si="0">H11+G11+F11+E11+D11+C11</f>
        <v>2286.1186390100002</v>
      </c>
      <c r="C11" s="78">
        <v>0</v>
      </c>
      <c r="D11" s="78">
        <v>0</v>
      </c>
      <c r="E11" s="78">
        <v>269.87379099999998</v>
      </c>
      <c r="F11" s="78">
        <v>1926.898524</v>
      </c>
      <c r="G11" s="78">
        <v>0</v>
      </c>
      <c r="H11" s="78">
        <v>89.346324010000004</v>
      </c>
      <c r="I11" s="99">
        <v>2011</v>
      </c>
    </row>
    <row r="12" spans="1:11" ht="20.25" customHeight="1">
      <c r="A12" s="98">
        <v>2012</v>
      </c>
      <c r="B12" s="80">
        <f t="shared" si="0"/>
        <v>2312.3060250099998</v>
      </c>
      <c r="C12" s="77">
        <v>0</v>
      </c>
      <c r="D12" s="77">
        <v>0</v>
      </c>
      <c r="E12" s="77">
        <v>294.09379100000001</v>
      </c>
      <c r="F12" s="77">
        <v>1928.86591</v>
      </c>
      <c r="G12" s="77">
        <v>0</v>
      </c>
      <c r="H12" s="77">
        <v>89.346324010000004</v>
      </c>
      <c r="I12" s="100">
        <v>2012</v>
      </c>
      <c r="J12" s="128"/>
      <c r="K12" s="128"/>
    </row>
    <row r="13" spans="1:11" ht="20.25" customHeight="1">
      <c r="A13" s="97">
        <v>2013</v>
      </c>
      <c r="B13" s="79">
        <f t="shared" si="0"/>
        <v>2315.0864760100003</v>
      </c>
      <c r="C13" s="78">
        <v>0</v>
      </c>
      <c r="D13" s="78">
        <v>0</v>
      </c>
      <c r="E13" s="78">
        <v>294.09379100000001</v>
      </c>
      <c r="F13" s="78">
        <v>1930.8828109999999</v>
      </c>
      <c r="G13" s="78">
        <v>0</v>
      </c>
      <c r="H13" s="78">
        <v>90.109874009999999</v>
      </c>
      <c r="I13" s="99">
        <v>2013</v>
      </c>
      <c r="J13" s="128"/>
      <c r="K13" s="128"/>
    </row>
    <row r="14" spans="1:11" ht="20.25" customHeight="1">
      <c r="A14" s="98">
        <v>2014</v>
      </c>
      <c r="B14" s="80">
        <f t="shared" si="0"/>
        <v>2472.9646650100003</v>
      </c>
      <c r="C14" s="77">
        <v>0</v>
      </c>
      <c r="D14" s="77">
        <v>0</v>
      </c>
      <c r="E14" s="77">
        <v>298.85479099999998</v>
      </c>
      <c r="F14" s="77">
        <v>2084</v>
      </c>
      <c r="G14" s="77">
        <v>0</v>
      </c>
      <c r="H14" s="77">
        <v>90.109874009999999</v>
      </c>
      <c r="I14" s="100">
        <v>2014</v>
      </c>
      <c r="J14" s="128"/>
      <c r="K14" s="128"/>
    </row>
    <row r="15" spans="1:11" ht="20.25" customHeight="1">
      <c r="A15" s="97">
        <v>2015</v>
      </c>
      <c r="B15" s="79">
        <f t="shared" si="0"/>
        <v>2556.67316501</v>
      </c>
      <c r="C15" s="78">
        <v>0</v>
      </c>
      <c r="D15" s="78">
        <v>0</v>
      </c>
      <c r="E15" s="78">
        <v>299.11029100000002</v>
      </c>
      <c r="F15" s="78">
        <v>2167</v>
      </c>
      <c r="G15" s="78">
        <v>0</v>
      </c>
      <c r="H15" s="78">
        <v>90.562874010000002</v>
      </c>
      <c r="I15" s="99">
        <v>2015</v>
      </c>
      <c r="J15" s="128"/>
      <c r="K15" s="128"/>
    </row>
    <row r="16" spans="1:11" ht="20.25" customHeight="1">
      <c r="A16" s="98">
        <v>2016</v>
      </c>
      <c r="B16" s="80">
        <f t="shared" si="0"/>
        <v>2639.6894150100002</v>
      </c>
      <c r="C16" s="77">
        <v>0</v>
      </c>
      <c r="D16" s="77">
        <v>0</v>
      </c>
      <c r="E16" s="77">
        <v>299.12654099999997</v>
      </c>
      <c r="F16" s="77">
        <v>2250</v>
      </c>
      <c r="G16" s="77">
        <v>0</v>
      </c>
      <c r="H16" s="77">
        <v>90.562874010000002</v>
      </c>
      <c r="I16" s="100">
        <v>2016</v>
      </c>
      <c r="J16" s="128"/>
      <c r="K16" s="128"/>
    </row>
    <row r="17" spans="1:9">
      <c r="A17" s="97">
        <v>2017</v>
      </c>
      <c r="B17" s="79">
        <f t="shared" si="0"/>
        <v>2663.9355910100003</v>
      </c>
      <c r="C17" s="78">
        <v>0</v>
      </c>
      <c r="D17" s="78">
        <v>0</v>
      </c>
      <c r="E17" s="78">
        <v>322.8</v>
      </c>
      <c r="F17" s="78">
        <v>2250</v>
      </c>
      <c r="G17" s="78">
        <v>0</v>
      </c>
      <c r="H17" s="78">
        <v>91.135591009999999</v>
      </c>
      <c r="I17" s="99">
        <v>2017</v>
      </c>
    </row>
    <row r="18" spans="1:9">
      <c r="A18" s="98">
        <v>2018</v>
      </c>
      <c r="B18" s="80">
        <f t="shared" si="0"/>
        <v>2683.9355910100003</v>
      </c>
      <c r="C18" s="77">
        <v>0</v>
      </c>
      <c r="D18" s="77">
        <v>0</v>
      </c>
      <c r="E18" s="77">
        <v>322.8</v>
      </c>
      <c r="F18" s="77">
        <v>2270</v>
      </c>
      <c r="G18" s="77">
        <v>0</v>
      </c>
      <c r="H18" s="77">
        <v>91.135591009999999</v>
      </c>
      <c r="I18" s="100">
        <v>2018</v>
      </c>
    </row>
    <row r="19" spans="1:9" ht="15.75">
      <c r="A19" s="236" t="s">
        <v>179</v>
      </c>
      <c r="B19" s="236"/>
      <c r="C19" s="236"/>
      <c r="D19" s="236"/>
      <c r="E19" s="236"/>
      <c r="F19" s="237" t="s">
        <v>178</v>
      </c>
      <c r="G19" s="237"/>
      <c r="H19" s="237"/>
      <c r="I19" s="237"/>
    </row>
    <row r="20" spans="1:9" ht="15.75">
      <c r="A20" s="236" t="s">
        <v>193</v>
      </c>
      <c r="B20" s="236"/>
      <c r="C20" s="236"/>
      <c r="D20" s="236"/>
      <c r="E20" s="236"/>
      <c r="F20" s="237" t="s">
        <v>194</v>
      </c>
      <c r="G20" s="237"/>
      <c r="H20" s="237"/>
      <c r="I20" s="237"/>
    </row>
    <row r="21" spans="1:9" ht="27" customHeight="1">
      <c r="A21" s="181" t="s">
        <v>276</v>
      </c>
      <c r="B21" s="181"/>
      <c r="C21" s="181"/>
      <c r="D21" s="137"/>
      <c r="E21" s="176" t="s">
        <v>275</v>
      </c>
      <c r="F21" s="176"/>
      <c r="G21" s="176"/>
      <c r="H21" s="176"/>
      <c r="I21" s="176"/>
    </row>
  </sheetData>
  <mergeCells count="13">
    <mergeCell ref="A1:I1"/>
    <mergeCell ref="A5:A6"/>
    <mergeCell ref="I5:I6"/>
    <mergeCell ref="A2:I2"/>
    <mergeCell ref="A3:I3"/>
    <mergeCell ref="A4:D4"/>
    <mergeCell ref="E4:I4"/>
    <mergeCell ref="A21:C21"/>
    <mergeCell ref="E21:I21"/>
    <mergeCell ref="A20:E20"/>
    <mergeCell ref="F20:I20"/>
    <mergeCell ref="F19:I19"/>
    <mergeCell ref="A19:E1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topLeftCell="A10" zoomScale="124" zoomScaleNormal="100" zoomScaleSheetLayoutView="124" workbookViewId="0">
      <selection activeCell="M23" sqref="L23:M23"/>
    </sheetView>
  </sheetViews>
  <sheetFormatPr defaultRowHeight="15"/>
  <cols>
    <col min="1" max="1" width="8.7109375" customWidth="1"/>
    <col min="2" max="2" width="14.7109375" customWidth="1"/>
    <col min="3" max="5" width="8.7109375" customWidth="1"/>
    <col min="6" max="6" width="9.7109375" customWidth="1"/>
    <col min="7" max="9" width="8.7109375" customWidth="1"/>
  </cols>
  <sheetData>
    <row r="1" spans="1:9" ht="18" customHeight="1">
      <c r="A1" s="148" t="s">
        <v>95</v>
      </c>
      <c r="B1" s="148"/>
      <c r="C1" s="148"/>
      <c r="D1" s="148"/>
      <c r="E1" s="148"/>
      <c r="F1" s="148"/>
      <c r="G1" s="148"/>
      <c r="H1" s="148"/>
      <c r="I1" s="148"/>
    </row>
    <row r="2" spans="1:9" ht="18" customHeight="1">
      <c r="A2" s="151" t="s">
        <v>195</v>
      </c>
      <c r="B2" s="151"/>
      <c r="C2" s="151"/>
      <c r="D2" s="151"/>
      <c r="E2" s="151"/>
      <c r="F2" s="151"/>
      <c r="G2" s="151"/>
      <c r="H2" s="151"/>
      <c r="I2" s="152"/>
    </row>
    <row r="3" spans="1:9" ht="18" customHeight="1">
      <c r="A3" s="153" t="s">
        <v>196</v>
      </c>
      <c r="B3" s="153"/>
      <c r="C3" s="153"/>
      <c r="D3" s="153"/>
      <c r="E3" s="153"/>
      <c r="F3" s="153"/>
      <c r="G3" s="153"/>
      <c r="H3" s="153"/>
      <c r="I3" s="154"/>
    </row>
    <row r="4" spans="1:9" ht="18" customHeight="1" thickBot="1">
      <c r="A4" s="157" t="s">
        <v>67</v>
      </c>
      <c r="B4" s="158"/>
      <c r="C4" s="158"/>
      <c r="D4" s="158"/>
      <c r="E4" s="155" t="s">
        <v>66</v>
      </c>
      <c r="F4" s="155"/>
      <c r="G4" s="155"/>
      <c r="H4" s="155"/>
      <c r="I4" s="156"/>
    </row>
    <row r="5" spans="1:9" ht="39.950000000000003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11" t="s">
        <v>11</v>
      </c>
      <c r="F5" s="111" t="s">
        <v>10</v>
      </c>
      <c r="G5" s="111" t="s">
        <v>42</v>
      </c>
      <c r="H5" s="111" t="s">
        <v>41</v>
      </c>
      <c r="I5" s="149" t="s">
        <v>0</v>
      </c>
    </row>
    <row r="6" spans="1:9" ht="39.950000000000003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20</v>
      </c>
      <c r="F6" s="112" t="s">
        <v>99</v>
      </c>
      <c r="G6" s="112" t="s">
        <v>19</v>
      </c>
      <c r="H6" s="112" t="s">
        <v>104</v>
      </c>
      <c r="I6" s="150"/>
    </row>
    <row r="7" spans="1:9" ht="20.100000000000001" customHeight="1" thickTop="1">
      <c r="A7" s="97">
        <v>2007</v>
      </c>
      <c r="B7" s="79">
        <f>H7+G7+F7+E7+D7+C7</f>
        <v>141147.56141714501</v>
      </c>
      <c r="C7" s="78">
        <v>1895.8352000000002</v>
      </c>
      <c r="D7" s="78">
        <v>422.3</v>
      </c>
      <c r="E7" s="78">
        <v>34678.738095238099</v>
      </c>
      <c r="F7" s="78">
        <v>102110.344827586</v>
      </c>
      <c r="G7" s="78">
        <v>35.457498999999999</v>
      </c>
      <c r="H7" s="78">
        <v>2004.8857953209151</v>
      </c>
      <c r="I7" s="101">
        <v>2007</v>
      </c>
    </row>
    <row r="8" spans="1:9" ht="20.100000000000001" customHeight="1">
      <c r="A8" s="98">
        <v>2008</v>
      </c>
      <c r="B8" s="80">
        <f t="shared" ref="B8:B18" si="0">H8+G8+F8+E8+D8+C8</f>
        <v>115137.80022620331</v>
      </c>
      <c r="C8" s="77">
        <v>707.3746000000001</v>
      </c>
      <c r="D8" s="77">
        <v>388.7</v>
      </c>
      <c r="E8" s="77">
        <v>16974.785416666669</v>
      </c>
      <c r="F8" s="77">
        <v>94117.241379310333</v>
      </c>
      <c r="G8" s="77">
        <v>12.052200000000001</v>
      </c>
      <c r="H8" s="77">
        <v>2937.6466302263175</v>
      </c>
      <c r="I8" s="102">
        <v>2008</v>
      </c>
    </row>
    <row r="9" spans="1:9" ht="20.100000000000001" customHeight="1">
      <c r="A9" s="97">
        <v>2009</v>
      </c>
      <c r="B9" s="79">
        <f t="shared" si="0"/>
        <v>156797.33867896703</v>
      </c>
      <c r="C9" s="78">
        <v>2127.4692</v>
      </c>
      <c r="D9" s="78">
        <v>922.2</v>
      </c>
      <c r="E9" s="78">
        <v>25844.595652173914</v>
      </c>
      <c r="F9" s="78">
        <v>123055.17241379313</v>
      </c>
      <c r="G9" s="78">
        <v>56.392000000000003</v>
      </c>
      <c r="H9" s="78">
        <v>4791.5094129999998</v>
      </c>
      <c r="I9" s="101">
        <v>2009</v>
      </c>
    </row>
    <row r="10" spans="1:9" ht="20.100000000000001" customHeight="1">
      <c r="A10" s="98">
        <v>2010</v>
      </c>
      <c r="B10" s="80">
        <f t="shared" si="0"/>
        <v>188919.87688062069</v>
      </c>
      <c r="C10" s="77">
        <v>623.27363999999989</v>
      </c>
      <c r="D10" s="77">
        <v>352.9</v>
      </c>
      <c r="E10" s="77">
        <v>34082.139999999992</v>
      </c>
      <c r="F10" s="77">
        <v>151434.48275862072</v>
      </c>
      <c r="G10" s="77">
        <v>15.3924</v>
      </c>
      <c r="H10" s="77">
        <v>2411.6880820000001</v>
      </c>
      <c r="I10" s="102">
        <v>2010</v>
      </c>
    </row>
    <row r="11" spans="1:9" ht="20.100000000000001" customHeight="1">
      <c r="A11" s="97">
        <v>2011</v>
      </c>
      <c r="B11" s="79">
        <f t="shared" si="0"/>
        <v>195596.64893242531</v>
      </c>
      <c r="C11" s="78">
        <v>1537.87158</v>
      </c>
      <c r="D11" s="78">
        <v>874.7</v>
      </c>
      <c r="E11" s="78">
        <v>34457.666666666664</v>
      </c>
      <c r="F11" s="78">
        <v>156331.03448275864</v>
      </c>
      <c r="G11" s="78">
        <v>75.856300000000005</v>
      </c>
      <c r="H11" s="78">
        <v>2319.5199029999999</v>
      </c>
      <c r="I11" s="101">
        <v>2011</v>
      </c>
    </row>
    <row r="12" spans="1:9" ht="20.100000000000001" customHeight="1">
      <c r="A12" s="98">
        <v>2012</v>
      </c>
      <c r="B12" s="80">
        <f t="shared" si="0"/>
        <v>136192.77980862733</v>
      </c>
      <c r="C12" s="77">
        <v>2319.9035999999996</v>
      </c>
      <c r="D12" s="77">
        <v>418.8</v>
      </c>
      <c r="E12" s="77">
        <v>24248.652173913044</v>
      </c>
      <c r="F12" s="77">
        <v>107985.71428571429</v>
      </c>
      <c r="G12" s="77">
        <v>24.64</v>
      </c>
      <c r="H12" s="77">
        <v>1195.069749</v>
      </c>
      <c r="I12" s="102">
        <v>2012</v>
      </c>
    </row>
    <row r="13" spans="1:9" ht="20.100000000000001" customHeight="1">
      <c r="A13" s="97">
        <v>2013</v>
      </c>
      <c r="B13" s="79">
        <f t="shared" si="0"/>
        <v>249265.088886037</v>
      </c>
      <c r="C13" s="78">
        <v>2147.069</v>
      </c>
      <c r="D13" s="78">
        <v>735.9</v>
      </c>
      <c r="E13" s="78">
        <v>52912.12</v>
      </c>
      <c r="F13" s="78">
        <v>188637.03703703702</v>
      </c>
      <c r="G13" s="78">
        <v>59.829000000000001</v>
      </c>
      <c r="H13" s="78">
        <v>4773.1338489999998</v>
      </c>
      <c r="I13" s="101">
        <v>2013</v>
      </c>
    </row>
    <row r="14" spans="1:9" ht="20.100000000000001" customHeight="1">
      <c r="A14" s="98">
        <v>2014</v>
      </c>
      <c r="B14" s="80">
        <f t="shared" si="0"/>
        <v>160387.48164403703</v>
      </c>
      <c r="C14" s="77">
        <v>1338.1317999999999</v>
      </c>
      <c r="D14" s="77">
        <v>492.8</v>
      </c>
      <c r="E14" s="77">
        <v>31445.200000000001</v>
      </c>
      <c r="F14" s="77">
        <v>124437.03703703704</v>
      </c>
      <c r="G14" s="77">
        <v>41.021999999999998</v>
      </c>
      <c r="H14" s="77">
        <v>2633.2908069999999</v>
      </c>
      <c r="I14" s="102">
        <v>2014</v>
      </c>
    </row>
    <row r="15" spans="1:9" ht="20.100000000000001" customHeight="1">
      <c r="A15" s="97">
        <v>2015</v>
      </c>
      <c r="B15" s="79">
        <f t="shared" si="0"/>
        <v>173531.50300553843</v>
      </c>
      <c r="C15" s="78">
        <v>1781.2654600000001</v>
      </c>
      <c r="D15" s="78">
        <v>970.1</v>
      </c>
      <c r="E15" s="78">
        <v>27506.8125</v>
      </c>
      <c r="F15" s="78">
        <v>141734.53846153844</v>
      </c>
      <c r="G15" s="78">
        <v>50.57</v>
      </c>
      <c r="H15" s="78">
        <v>1488.216584</v>
      </c>
      <c r="I15" s="101">
        <v>2015</v>
      </c>
    </row>
    <row r="16" spans="1:9" ht="20.100000000000001" customHeight="1">
      <c r="A16" s="98">
        <v>2016</v>
      </c>
      <c r="B16" s="80">
        <f t="shared" si="0"/>
        <v>228615.99509143399</v>
      </c>
      <c r="C16" s="77">
        <v>1584.0202000000002</v>
      </c>
      <c r="D16" s="77">
        <v>688.8</v>
      </c>
      <c r="E16" s="77">
        <v>29866.75</v>
      </c>
      <c r="F16" s="77">
        <v>192000</v>
      </c>
      <c r="G16" s="77">
        <v>48.298000000000002</v>
      </c>
      <c r="H16" s="77">
        <v>4428.1268914339998</v>
      </c>
      <c r="I16" s="102">
        <v>2016</v>
      </c>
    </row>
    <row r="17" spans="1:9" ht="20.100000000000001" customHeight="1">
      <c r="A17" s="97">
        <v>2017</v>
      </c>
      <c r="B17" s="79">
        <f t="shared" si="0"/>
        <v>172734.32052303405</v>
      </c>
      <c r="C17" s="78">
        <v>930.09960000000012</v>
      </c>
      <c r="D17" s="78">
        <v>965.4</v>
      </c>
      <c r="E17" s="78">
        <v>23119.65</v>
      </c>
      <c r="F17" s="78">
        <v>144000</v>
      </c>
      <c r="G17" s="78">
        <v>105.92399999999999</v>
      </c>
      <c r="H17" s="78">
        <v>3613.2469230340685</v>
      </c>
      <c r="I17" s="101">
        <v>2017</v>
      </c>
    </row>
    <row r="18" spans="1:9" ht="20.100000000000001" customHeight="1">
      <c r="A18" s="98">
        <v>2018</v>
      </c>
      <c r="B18" s="80">
        <f t="shared" si="0"/>
        <v>316621.79405822675</v>
      </c>
      <c r="C18" s="77">
        <v>930.09960000000012</v>
      </c>
      <c r="D18" s="77">
        <v>900.9</v>
      </c>
      <c r="E18" s="77">
        <v>57505.1</v>
      </c>
      <c r="F18" s="77">
        <f>127.8*2000000/1000</f>
        <v>255600</v>
      </c>
      <c r="G18" s="77">
        <v>49.686</v>
      </c>
      <c r="H18" s="77">
        <v>1636.008458226743</v>
      </c>
      <c r="I18" s="102">
        <v>2018</v>
      </c>
    </row>
    <row r="19" spans="1:9">
      <c r="A19" s="147" t="s">
        <v>226</v>
      </c>
      <c r="B19" s="147"/>
      <c r="C19" s="147"/>
      <c r="D19" s="147"/>
      <c r="E19" s="147"/>
      <c r="F19" s="147"/>
      <c r="G19" s="147"/>
      <c r="H19" s="147"/>
      <c r="I19" s="147"/>
    </row>
    <row r="23" spans="1:9">
      <c r="B23" s="5"/>
    </row>
  </sheetData>
  <mergeCells count="8">
    <mergeCell ref="A19:I19"/>
    <mergeCell ref="A1:I1"/>
    <mergeCell ref="I5:I6"/>
    <mergeCell ref="A5:A6"/>
    <mergeCell ref="A2:I2"/>
    <mergeCell ref="A3:I3"/>
    <mergeCell ref="E4:I4"/>
    <mergeCell ref="A4:D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topLeftCell="A4" zoomScale="123" zoomScaleNormal="100" zoomScaleSheetLayoutView="123" workbookViewId="0">
      <selection activeCell="R16" sqref="R16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0" ht="18" customHeight="1">
      <c r="A1" s="148" t="s">
        <v>96</v>
      </c>
      <c r="B1" s="148"/>
      <c r="C1" s="148"/>
      <c r="D1" s="148"/>
      <c r="E1" s="148"/>
      <c r="F1" s="148"/>
      <c r="G1" s="148"/>
      <c r="H1" s="148"/>
      <c r="I1" s="148"/>
    </row>
    <row r="2" spans="1:10" ht="18" customHeight="1">
      <c r="A2" s="151" t="s">
        <v>198</v>
      </c>
      <c r="B2" s="151"/>
      <c r="C2" s="151"/>
      <c r="D2" s="151"/>
      <c r="E2" s="151"/>
      <c r="F2" s="151"/>
      <c r="G2" s="151"/>
      <c r="H2" s="151"/>
      <c r="I2" s="152"/>
    </row>
    <row r="3" spans="1:10" ht="18" customHeight="1">
      <c r="A3" s="153" t="s">
        <v>197</v>
      </c>
      <c r="B3" s="153"/>
      <c r="C3" s="153"/>
      <c r="D3" s="153"/>
      <c r="E3" s="153"/>
      <c r="F3" s="153"/>
      <c r="G3" s="153"/>
      <c r="H3" s="153"/>
      <c r="I3" s="154"/>
    </row>
    <row r="4" spans="1:10" ht="18" customHeight="1" thickBot="1">
      <c r="A4" s="157" t="s">
        <v>67</v>
      </c>
      <c r="B4" s="158"/>
      <c r="C4" s="158"/>
      <c r="D4" s="158"/>
      <c r="E4" s="155" t="s">
        <v>66</v>
      </c>
      <c r="F4" s="155"/>
      <c r="G4" s="155"/>
      <c r="H4" s="155"/>
      <c r="I4" s="156"/>
    </row>
    <row r="5" spans="1:10" ht="39.950000000000003" customHeight="1" thickTop="1">
      <c r="A5" s="149" t="s">
        <v>22</v>
      </c>
      <c r="B5" s="111" t="s">
        <v>228</v>
      </c>
      <c r="C5" s="111" t="s">
        <v>44</v>
      </c>
      <c r="D5" s="111" t="s">
        <v>43</v>
      </c>
      <c r="E5" s="111" t="s">
        <v>227</v>
      </c>
      <c r="F5" s="111" t="s">
        <v>105</v>
      </c>
      <c r="G5" s="111" t="s">
        <v>42</v>
      </c>
      <c r="H5" s="111" t="s">
        <v>107</v>
      </c>
      <c r="I5" s="149" t="s">
        <v>0</v>
      </c>
    </row>
    <row r="6" spans="1:10" ht="39.950000000000003" customHeight="1" thickBot="1">
      <c r="A6" s="150"/>
      <c r="B6" s="112" t="s">
        <v>159</v>
      </c>
      <c r="C6" s="112" t="s">
        <v>24</v>
      </c>
      <c r="D6" s="112" t="s">
        <v>21</v>
      </c>
      <c r="E6" s="112" t="s">
        <v>20</v>
      </c>
      <c r="F6" s="112" t="s">
        <v>106</v>
      </c>
      <c r="G6" s="112" t="s">
        <v>19</v>
      </c>
      <c r="H6" s="112" t="s">
        <v>158</v>
      </c>
      <c r="I6" s="150"/>
    </row>
    <row r="7" spans="1:10" ht="20.25" customHeight="1" thickTop="1">
      <c r="A7" s="103">
        <v>2012</v>
      </c>
      <c r="B7" s="80">
        <f>H7+G7+F7+E7+D7+C7</f>
        <v>306.76499999999999</v>
      </c>
      <c r="C7" s="77">
        <v>0</v>
      </c>
      <c r="D7" s="77">
        <v>0</v>
      </c>
      <c r="E7" s="77">
        <v>102</v>
      </c>
      <c r="F7" s="77">
        <v>204.76499999999999</v>
      </c>
      <c r="G7" s="77">
        <v>0</v>
      </c>
      <c r="H7" s="77">
        <v>0</v>
      </c>
      <c r="I7" s="103">
        <v>2012</v>
      </c>
      <c r="J7" s="128"/>
    </row>
    <row r="8" spans="1:10" ht="20.25" customHeight="1">
      <c r="A8" s="104">
        <v>2013</v>
      </c>
      <c r="B8" s="79">
        <f t="shared" ref="B8:B13" si="0">H8+G8+F8+E8+D8+C8</f>
        <v>189.965</v>
      </c>
      <c r="C8" s="78">
        <v>0</v>
      </c>
      <c r="D8" s="78">
        <v>0</v>
      </c>
      <c r="E8" s="78">
        <v>102</v>
      </c>
      <c r="F8" s="78">
        <v>87.965000000000003</v>
      </c>
      <c r="G8" s="78">
        <v>0</v>
      </c>
      <c r="H8" s="78">
        <v>0</v>
      </c>
      <c r="I8" s="104">
        <v>2013</v>
      </c>
      <c r="J8" s="128"/>
    </row>
    <row r="9" spans="1:10" ht="20.25" customHeight="1">
      <c r="A9" s="103">
        <v>2014</v>
      </c>
      <c r="B9" s="80">
        <f t="shared" si="0"/>
        <v>225.37</v>
      </c>
      <c r="C9" s="77">
        <v>0</v>
      </c>
      <c r="D9" s="77">
        <v>0</v>
      </c>
      <c r="E9" s="77">
        <v>102</v>
      </c>
      <c r="F9" s="77">
        <v>123.37</v>
      </c>
      <c r="G9" s="77">
        <v>0</v>
      </c>
      <c r="H9" s="77">
        <v>0</v>
      </c>
      <c r="I9" s="103">
        <v>2014</v>
      </c>
      <c r="J9" s="128"/>
    </row>
    <row r="10" spans="1:10" ht="20.25" customHeight="1">
      <c r="A10" s="104">
        <v>2015</v>
      </c>
      <c r="B10" s="79">
        <f t="shared" si="0"/>
        <v>225.37</v>
      </c>
      <c r="C10" s="78">
        <v>0</v>
      </c>
      <c r="D10" s="78">
        <v>0</v>
      </c>
      <c r="E10" s="78">
        <v>102</v>
      </c>
      <c r="F10" s="78">
        <v>123.37</v>
      </c>
      <c r="G10" s="78">
        <v>0</v>
      </c>
      <c r="H10" s="78">
        <v>0</v>
      </c>
      <c r="I10" s="104">
        <v>2015</v>
      </c>
      <c r="J10" s="128"/>
    </row>
    <row r="11" spans="1:10" ht="20.25" customHeight="1">
      <c r="A11" s="103">
        <v>2016</v>
      </c>
      <c r="B11" s="80">
        <f t="shared" si="0"/>
        <v>277</v>
      </c>
      <c r="C11" s="77">
        <v>0</v>
      </c>
      <c r="D11" s="77">
        <v>0</v>
      </c>
      <c r="E11" s="77">
        <v>102</v>
      </c>
      <c r="F11" s="77">
        <v>175</v>
      </c>
      <c r="G11" s="77">
        <v>0</v>
      </c>
      <c r="H11" s="77">
        <v>0</v>
      </c>
      <c r="I11" s="103">
        <v>2016</v>
      </c>
      <c r="J11" s="128"/>
    </row>
    <row r="12" spans="1:10" ht="20.25" customHeight="1">
      <c r="A12" s="104">
        <v>2017</v>
      </c>
      <c r="B12" s="79">
        <f t="shared" si="0"/>
        <v>173</v>
      </c>
      <c r="C12" s="78">
        <v>0</v>
      </c>
      <c r="D12" s="78">
        <v>0</v>
      </c>
      <c r="E12" s="78">
        <v>102</v>
      </c>
      <c r="F12" s="78">
        <v>71</v>
      </c>
      <c r="G12" s="78">
        <v>0</v>
      </c>
      <c r="H12" s="78">
        <v>0</v>
      </c>
      <c r="I12" s="104">
        <v>2017</v>
      </c>
      <c r="J12" s="128"/>
    </row>
    <row r="13" spans="1:10" ht="20.25" customHeight="1">
      <c r="A13" s="103">
        <v>2018</v>
      </c>
      <c r="B13" s="80">
        <f t="shared" si="0"/>
        <v>191</v>
      </c>
      <c r="C13" s="77">
        <v>0</v>
      </c>
      <c r="D13" s="77">
        <v>0</v>
      </c>
      <c r="E13" s="77">
        <v>102</v>
      </c>
      <c r="F13" s="77">
        <v>89</v>
      </c>
      <c r="G13" s="77">
        <v>0</v>
      </c>
      <c r="H13" s="77">
        <v>0</v>
      </c>
      <c r="I13" s="103">
        <v>2018</v>
      </c>
      <c r="J13" s="128"/>
    </row>
    <row r="14" spans="1:10" ht="30" customHeight="1">
      <c r="A14" s="162" t="s">
        <v>103</v>
      </c>
      <c r="B14" s="162"/>
      <c r="C14" s="162"/>
      <c r="D14" s="105"/>
      <c r="E14" s="105"/>
      <c r="F14" s="161" t="s">
        <v>157</v>
      </c>
      <c r="G14" s="161"/>
      <c r="H14" s="161"/>
      <c r="I14" s="161"/>
    </row>
    <row r="15" spans="1:10" ht="30" customHeight="1">
      <c r="A15" s="164" t="s">
        <v>232</v>
      </c>
      <c r="B15" s="164"/>
      <c r="C15" s="164"/>
      <c r="D15" s="105"/>
      <c r="E15" s="105"/>
      <c r="F15" s="163" t="s">
        <v>231</v>
      </c>
      <c r="G15" s="163"/>
      <c r="H15" s="163"/>
      <c r="I15" s="163"/>
    </row>
    <row r="16" spans="1:10" ht="41.25" customHeight="1">
      <c r="A16" s="160" t="s">
        <v>230</v>
      </c>
      <c r="B16" s="160"/>
      <c r="C16" s="160"/>
      <c r="D16" s="160"/>
      <c r="E16" s="105"/>
      <c r="F16" s="159" t="s">
        <v>229</v>
      </c>
      <c r="G16" s="159"/>
      <c r="H16" s="159"/>
      <c r="I16" s="159"/>
    </row>
  </sheetData>
  <mergeCells count="13">
    <mergeCell ref="F16:I16"/>
    <mergeCell ref="A16:D16"/>
    <mergeCell ref="A1:I1"/>
    <mergeCell ref="I5:I6"/>
    <mergeCell ref="A5:A6"/>
    <mergeCell ref="F14:I14"/>
    <mergeCell ref="A14:C14"/>
    <mergeCell ref="A2:I2"/>
    <mergeCell ref="A3:I3"/>
    <mergeCell ref="A4:D4"/>
    <mergeCell ref="E4:I4"/>
    <mergeCell ref="F15:I15"/>
    <mergeCell ref="A15:C15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topLeftCell="A7" zoomScale="130" zoomScaleNormal="100" zoomScaleSheetLayoutView="130" workbookViewId="0">
      <selection activeCell="Q6" sqref="P6:Q7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148" t="s">
        <v>97</v>
      </c>
      <c r="B1" s="148"/>
      <c r="C1" s="148"/>
      <c r="D1" s="148"/>
      <c r="E1" s="148"/>
      <c r="F1" s="148"/>
      <c r="G1" s="148"/>
      <c r="H1" s="148"/>
      <c r="I1" s="148"/>
    </row>
    <row r="2" spans="1:9" ht="18" customHeight="1">
      <c r="A2" s="151" t="s">
        <v>200</v>
      </c>
      <c r="B2" s="151"/>
      <c r="C2" s="151"/>
      <c r="D2" s="151"/>
      <c r="E2" s="151"/>
      <c r="F2" s="151"/>
      <c r="G2" s="151"/>
      <c r="H2" s="151"/>
      <c r="I2" s="152"/>
    </row>
    <row r="3" spans="1:9" ht="18" customHeight="1">
      <c r="A3" s="153" t="s">
        <v>199</v>
      </c>
      <c r="B3" s="153"/>
      <c r="C3" s="153"/>
      <c r="D3" s="153"/>
      <c r="E3" s="153"/>
      <c r="F3" s="153"/>
      <c r="G3" s="153"/>
      <c r="H3" s="153"/>
      <c r="I3" s="154"/>
    </row>
    <row r="4" spans="1:9" ht="18" customHeight="1" thickBot="1">
      <c r="A4" s="157" t="s">
        <v>67</v>
      </c>
      <c r="B4" s="158"/>
      <c r="C4" s="158"/>
      <c r="D4" s="158"/>
      <c r="E4" s="155" t="s">
        <v>72</v>
      </c>
      <c r="F4" s="155"/>
      <c r="G4" s="155"/>
      <c r="H4" s="155"/>
      <c r="I4" s="156"/>
    </row>
    <row r="5" spans="1:9" ht="39.950000000000003" customHeight="1" thickTop="1">
      <c r="A5" s="149" t="s">
        <v>22</v>
      </c>
      <c r="B5" s="111" t="s">
        <v>45</v>
      </c>
      <c r="C5" s="111" t="s">
        <v>233</v>
      </c>
      <c r="D5" s="111" t="s">
        <v>43</v>
      </c>
      <c r="E5" s="111" t="s">
        <v>170</v>
      </c>
      <c r="F5" s="111" t="s">
        <v>10</v>
      </c>
      <c r="G5" s="111" t="s">
        <v>184</v>
      </c>
      <c r="H5" s="111" t="s">
        <v>185</v>
      </c>
      <c r="I5" s="149" t="s">
        <v>0</v>
      </c>
    </row>
    <row r="6" spans="1:9" ht="39.950000000000003" customHeight="1" thickBot="1">
      <c r="A6" s="150"/>
      <c r="B6" s="112" t="s">
        <v>46</v>
      </c>
      <c r="C6" s="112" t="s">
        <v>234</v>
      </c>
      <c r="D6" s="112" t="s">
        <v>21</v>
      </c>
      <c r="E6" s="112" t="s">
        <v>20</v>
      </c>
      <c r="F6" s="112" t="s">
        <v>99</v>
      </c>
      <c r="G6" s="112" t="s">
        <v>101</v>
      </c>
      <c r="H6" s="112" t="s">
        <v>100</v>
      </c>
      <c r="I6" s="150"/>
    </row>
    <row r="7" spans="1:9" ht="20.25" customHeight="1" thickTop="1">
      <c r="A7" s="24">
        <v>2007</v>
      </c>
      <c r="B7" s="79" t="s">
        <v>48</v>
      </c>
      <c r="C7" s="78">
        <v>1067.8599999999999</v>
      </c>
      <c r="D7" s="78">
        <v>247.00000000000003</v>
      </c>
      <c r="E7" s="78" t="s">
        <v>48</v>
      </c>
      <c r="F7" s="78">
        <v>16873</v>
      </c>
      <c r="G7" s="78">
        <v>199.9</v>
      </c>
      <c r="H7" s="78">
        <v>2789.7985956910006</v>
      </c>
      <c r="I7" s="25">
        <v>2007</v>
      </c>
    </row>
    <row r="8" spans="1:9" ht="20.25" customHeight="1">
      <c r="A8" s="53">
        <v>2008</v>
      </c>
      <c r="B8" s="80" t="s">
        <v>48</v>
      </c>
      <c r="C8" s="77">
        <v>1034.74</v>
      </c>
      <c r="D8" s="77">
        <v>248.60000000000002</v>
      </c>
      <c r="E8" s="77" t="s">
        <v>48</v>
      </c>
      <c r="F8" s="77">
        <v>16501</v>
      </c>
      <c r="G8" s="77">
        <v>182.9</v>
      </c>
      <c r="H8" s="77">
        <v>2721.6181563070004</v>
      </c>
      <c r="I8" s="54">
        <v>2008</v>
      </c>
    </row>
    <row r="9" spans="1:9" ht="20.25" customHeight="1">
      <c r="A9" s="24">
        <v>2009</v>
      </c>
      <c r="B9" s="79" t="s">
        <v>48</v>
      </c>
      <c r="C9" s="78">
        <v>1029.52</v>
      </c>
      <c r="D9" s="78">
        <v>248.89</v>
      </c>
      <c r="E9" s="78" t="s">
        <v>48</v>
      </c>
      <c r="F9" s="78">
        <v>16181</v>
      </c>
      <c r="G9" s="78">
        <v>169.1</v>
      </c>
      <c r="H9" s="78">
        <v>2506.9258737940004</v>
      </c>
      <c r="I9" s="25">
        <v>2009</v>
      </c>
    </row>
    <row r="10" spans="1:9" ht="20.25" customHeight="1">
      <c r="A10" s="53">
        <v>2010</v>
      </c>
      <c r="B10" s="80" t="s">
        <v>48</v>
      </c>
      <c r="C10" s="77">
        <v>1171.5400000000002</v>
      </c>
      <c r="D10" s="77">
        <v>248.22</v>
      </c>
      <c r="E10" s="77" t="s">
        <v>48</v>
      </c>
      <c r="F10" s="77">
        <v>15790.880000000001</v>
      </c>
      <c r="G10" s="77">
        <v>181.8</v>
      </c>
      <c r="H10" s="77">
        <v>2157</v>
      </c>
      <c r="I10" s="54">
        <v>2010</v>
      </c>
    </row>
    <row r="11" spans="1:9" ht="20.25" customHeight="1">
      <c r="A11" s="24">
        <v>2011</v>
      </c>
      <c r="B11" s="79" t="s">
        <v>48</v>
      </c>
      <c r="C11" s="78">
        <v>763.91000000000008</v>
      </c>
      <c r="D11" s="78">
        <v>249.53</v>
      </c>
      <c r="E11" s="78" t="s">
        <v>48</v>
      </c>
      <c r="F11" s="78">
        <v>17299.28</v>
      </c>
      <c r="G11" s="78">
        <v>186.6</v>
      </c>
      <c r="H11" s="78">
        <v>2062</v>
      </c>
      <c r="I11" s="25">
        <v>2011</v>
      </c>
    </row>
    <row r="12" spans="1:9" ht="20.25" customHeight="1">
      <c r="A12" s="53">
        <v>2012</v>
      </c>
      <c r="B12" s="80">
        <v>23560.195</v>
      </c>
      <c r="C12" s="77">
        <v>754.15</v>
      </c>
      <c r="D12" s="77">
        <v>250.21</v>
      </c>
      <c r="E12" s="77">
        <v>1532</v>
      </c>
      <c r="F12" s="77">
        <v>18940.235000000001</v>
      </c>
      <c r="G12" s="77">
        <v>178.6</v>
      </c>
      <c r="H12" s="77">
        <v>1905</v>
      </c>
      <c r="I12" s="54">
        <v>2012</v>
      </c>
    </row>
    <row r="13" spans="1:9" ht="20.25" customHeight="1">
      <c r="A13" s="24">
        <v>2013</v>
      </c>
      <c r="B13" s="79">
        <v>24969.235000000001</v>
      </c>
      <c r="C13" s="78">
        <v>786.92000000000007</v>
      </c>
      <c r="D13" s="78">
        <v>250.08</v>
      </c>
      <c r="E13" s="78">
        <v>1532</v>
      </c>
      <c r="F13" s="78">
        <v>20395.035</v>
      </c>
      <c r="G13" s="78">
        <v>182.2</v>
      </c>
      <c r="H13" s="78">
        <v>1823</v>
      </c>
      <c r="I13" s="25">
        <v>2013</v>
      </c>
    </row>
    <row r="14" spans="1:9" ht="20.25" customHeight="1">
      <c r="A14" s="53">
        <v>2014</v>
      </c>
      <c r="B14" s="80">
        <v>26009.48</v>
      </c>
      <c r="C14" s="77">
        <v>909.93000000000006</v>
      </c>
      <c r="D14" s="77">
        <v>250.28</v>
      </c>
      <c r="E14" s="77">
        <v>1532</v>
      </c>
      <c r="F14" s="77">
        <v>21351.63</v>
      </c>
      <c r="G14" s="77">
        <v>179.1</v>
      </c>
      <c r="H14" s="77">
        <v>1786.54</v>
      </c>
      <c r="I14" s="54">
        <v>2014</v>
      </c>
    </row>
    <row r="15" spans="1:9" ht="20.25" customHeight="1">
      <c r="A15" s="24">
        <v>2015</v>
      </c>
      <c r="B15" s="79">
        <v>28887.62</v>
      </c>
      <c r="C15" s="78">
        <v>762.89</v>
      </c>
      <c r="D15" s="78">
        <v>250</v>
      </c>
      <c r="E15" s="78">
        <v>1532</v>
      </c>
      <c r="F15" s="78">
        <v>22647.63</v>
      </c>
      <c r="G15" s="78">
        <v>159.1</v>
      </c>
      <c r="H15" s="78">
        <v>3536</v>
      </c>
      <c r="I15" s="25">
        <v>2015</v>
      </c>
    </row>
    <row r="16" spans="1:9" ht="20.25" customHeight="1">
      <c r="A16" s="53">
        <v>2016</v>
      </c>
      <c r="B16" s="80">
        <v>26971.32</v>
      </c>
      <c r="C16" s="77">
        <v>800.22</v>
      </c>
      <c r="D16" s="77">
        <v>250</v>
      </c>
      <c r="E16" s="77">
        <v>1532</v>
      </c>
      <c r="F16" s="77">
        <v>21595</v>
      </c>
      <c r="G16" s="77">
        <v>155.1</v>
      </c>
      <c r="H16" s="77">
        <v>2639</v>
      </c>
      <c r="I16" s="54">
        <v>2016</v>
      </c>
    </row>
    <row r="17" spans="1:9" ht="20.25" customHeight="1">
      <c r="A17" s="24">
        <v>2017</v>
      </c>
      <c r="B17" s="79">
        <v>25915.420000000002</v>
      </c>
      <c r="C17" s="78">
        <v>846.02</v>
      </c>
      <c r="D17" s="78">
        <v>250</v>
      </c>
      <c r="E17" s="78">
        <v>1532</v>
      </c>
      <c r="F17" s="78">
        <v>20567</v>
      </c>
      <c r="G17" s="78">
        <v>158.4</v>
      </c>
      <c r="H17" s="78">
        <v>2562</v>
      </c>
      <c r="I17" s="25">
        <v>2017</v>
      </c>
    </row>
    <row r="18" spans="1:9" ht="20.25" customHeight="1">
      <c r="A18" s="53">
        <v>2018</v>
      </c>
      <c r="B18" s="80">
        <v>28344.400000000001</v>
      </c>
      <c r="C18" s="77" t="s">
        <v>236</v>
      </c>
      <c r="D18" s="77">
        <v>250</v>
      </c>
      <c r="E18" s="77">
        <v>1532</v>
      </c>
      <c r="F18" s="77">
        <v>23061</v>
      </c>
      <c r="G18" s="77" t="s">
        <v>235</v>
      </c>
      <c r="H18" s="77">
        <v>2501</v>
      </c>
      <c r="I18" s="54">
        <v>2018</v>
      </c>
    </row>
    <row r="19" spans="1:9" ht="20.25" customHeight="1" thickBot="1">
      <c r="A19" s="108" t="s">
        <v>98</v>
      </c>
      <c r="B19" s="108"/>
      <c r="C19" s="107"/>
      <c r="D19" s="107"/>
      <c r="E19" s="165" t="s">
        <v>102</v>
      </c>
      <c r="F19" s="165"/>
      <c r="G19" s="165"/>
      <c r="H19" s="165"/>
      <c r="I19" s="165"/>
    </row>
    <row r="20" spans="1:9" ht="15" customHeight="1" thickBot="1">
      <c r="A20" s="109" t="s">
        <v>183</v>
      </c>
      <c r="B20" s="109"/>
      <c r="C20" s="110"/>
      <c r="D20" s="110"/>
      <c r="E20" s="165" t="s">
        <v>182</v>
      </c>
      <c r="F20" s="165"/>
      <c r="G20" s="165"/>
      <c r="H20" s="165"/>
      <c r="I20" s="165"/>
    </row>
    <row r="21" spans="1:9" ht="21" customHeight="1">
      <c r="A21" s="134" t="s">
        <v>187</v>
      </c>
      <c r="B21" s="108"/>
      <c r="C21" s="107"/>
      <c r="D21" s="107"/>
      <c r="E21" s="165" t="s">
        <v>186</v>
      </c>
      <c r="F21" s="165"/>
      <c r="G21" s="165"/>
      <c r="H21" s="165"/>
      <c r="I21" s="165" t="s">
        <v>186</v>
      </c>
    </row>
  </sheetData>
  <mergeCells count="10">
    <mergeCell ref="E20:I20"/>
    <mergeCell ref="E19:I19"/>
    <mergeCell ref="E21:I21"/>
    <mergeCell ref="A1:I1"/>
    <mergeCell ref="I5:I6"/>
    <mergeCell ref="A5:A6"/>
    <mergeCell ref="A3:I3"/>
    <mergeCell ref="A2:I2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4" zoomScale="118" zoomScaleNormal="100" zoomScaleSheetLayoutView="118" workbookViewId="0">
      <selection activeCell="O12" sqref="O12"/>
    </sheetView>
  </sheetViews>
  <sheetFormatPr defaultRowHeight="15"/>
  <cols>
    <col min="2" max="2" width="12" customWidth="1"/>
    <col min="9" max="9" width="8.7109375" customWidth="1"/>
  </cols>
  <sheetData>
    <row r="1" spans="1:11" ht="18" customHeight="1">
      <c r="A1" s="148" t="s">
        <v>110</v>
      </c>
      <c r="B1" s="148"/>
      <c r="C1" s="148"/>
      <c r="D1" s="148"/>
      <c r="E1" s="148"/>
      <c r="F1" s="148"/>
      <c r="G1" s="148"/>
      <c r="H1" s="148"/>
      <c r="I1" s="148"/>
    </row>
    <row r="2" spans="1:11" ht="18" customHeight="1">
      <c r="A2" s="151" t="s">
        <v>201</v>
      </c>
      <c r="B2" s="151"/>
      <c r="C2" s="151"/>
      <c r="D2" s="151"/>
      <c r="E2" s="151"/>
      <c r="F2" s="151"/>
      <c r="G2" s="151"/>
      <c r="H2" s="151"/>
      <c r="I2" s="152"/>
    </row>
    <row r="3" spans="1:11" ht="18" customHeight="1">
      <c r="A3" s="170" t="s">
        <v>202</v>
      </c>
      <c r="B3" s="170"/>
      <c r="C3" s="170"/>
      <c r="D3" s="170"/>
      <c r="E3" s="170"/>
      <c r="F3" s="170"/>
      <c r="G3" s="170"/>
      <c r="H3" s="170"/>
      <c r="I3" s="171"/>
    </row>
    <row r="4" spans="1:11" ht="18" customHeight="1" thickBot="1">
      <c r="A4" s="157" t="s">
        <v>67</v>
      </c>
      <c r="B4" s="158"/>
      <c r="C4" s="158"/>
      <c r="D4" s="158"/>
      <c r="E4" s="155" t="s">
        <v>66</v>
      </c>
      <c r="F4" s="155"/>
      <c r="G4" s="155"/>
      <c r="H4" s="155"/>
      <c r="I4" s="156"/>
    </row>
    <row r="5" spans="1:11" ht="43.5" customHeight="1" thickTop="1">
      <c r="A5" s="149" t="s">
        <v>22</v>
      </c>
      <c r="B5" s="111" t="s">
        <v>45</v>
      </c>
      <c r="C5" s="111" t="s">
        <v>109</v>
      </c>
      <c r="D5" s="111" t="s">
        <v>43</v>
      </c>
      <c r="E5" s="111" t="s">
        <v>238</v>
      </c>
      <c r="F5" s="111" t="s">
        <v>10</v>
      </c>
      <c r="G5" s="111" t="s">
        <v>111</v>
      </c>
      <c r="H5" s="111" t="s">
        <v>107</v>
      </c>
      <c r="I5" s="149" t="s">
        <v>0</v>
      </c>
    </row>
    <row r="6" spans="1:11" ht="22.5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239</v>
      </c>
      <c r="F6" s="112" t="s">
        <v>99</v>
      </c>
      <c r="G6" s="112" t="s">
        <v>112</v>
      </c>
      <c r="H6" s="112" t="s">
        <v>104</v>
      </c>
      <c r="I6" s="150"/>
    </row>
    <row r="7" spans="1:11" ht="20.25" customHeight="1" thickTop="1">
      <c r="A7" s="97">
        <v>2007</v>
      </c>
      <c r="B7" s="79" t="s">
        <v>48</v>
      </c>
      <c r="C7" s="78">
        <v>510.69</v>
      </c>
      <c r="D7" s="78">
        <v>251</v>
      </c>
      <c r="E7" s="78" t="s">
        <v>48</v>
      </c>
      <c r="F7" s="78">
        <v>1067</v>
      </c>
      <c r="G7" s="78">
        <v>106.3</v>
      </c>
      <c r="H7" s="78">
        <v>1514.6</v>
      </c>
      <c r="I7" s="99">
        <v>2007</v>
      </c>
      <c r="J7" s="128"/>
      <c r="K7" s="128"/>
    </row>
    <row r="8" spans="1:11" ht="20.25" customHeight="1">
      <c r="A8" s="98">
        <v>2008</v>
      </c>
      <c r="B8" s="80" t="s">
        <v>48</v>
      </c>
      <c r="C8" s="77">
        <v>550.58000000000004</v>
      </c>
      <c r="D8" s="77">
        <v>312</v>
      </c>
      <c r="E8" s="77" t="s">
        <v>48</v>
      </c>
      <c r="F8" s="77">
        <v>1144</v>
      </c>
      <c r="G8" s="77">
        <v>145</v>
      </c>
      <c r="H8" s="77">
        <v>1594.1003599999999</v>
      </c>
      <c r="I8" s="100">
        <v>2008</v>
      </c>
      <c r="J8" s="128"/>
      <c r="K8" s="128"/>
    </row>
    <row r="9" spans="1:11" ht="20.25" customHeight="1">
      <c r="A9" s="97">
        <v>2009</v>
      </c>
      <c r="B9" s="79" t="s">
        <v>48</v>
      </c>
      <c r="C9" s="78">
        <v>569.91999999999996</v>
      </c>
      <c r="D9" s="78">
        <v>340</v>
      </c>
      <c r="E9" s="78" t="s">
        <v>48</v>
      </c>
      <c r="F9" s="78">
        <v>1200</v>
      </c>
      <c r="G9" s="78">
        <v>175.9</v>
      </c>
      <c r="H9" s="78">
        <v>1652.6528400000002</v>
      </c>
      <c r="I9" s="99">
        <v>2009</v>
      </c>
      <c r="J9" s="128"/>
      <c r="K9" s="128"/>
    </row>
    <row r="10" spans="1:11" ht="20.25" customHeight="1">
      <c r="A10" s="98">
        <v>2010</v>
      </c>
      <c r="B10" s="80" t="s">
        <v>48</v>
      </c>
      <c r="C10" s="77">
        <v>593.69000000000005</v>
      </c>
      <c r="D10" s="77">
        <v>374</v>
      </c>
      <c r="E10" s="77" t="s">
        <v>48</v>
      </c>
      <c r="F10" s="77">
        <v>1485</v>
      </c>
      <c r="G10" s="77">
        <v>188.2</v>
      </c>
      <c r="H10" s="77">
        <v>1679.6288039999999</v>
      </c>
      <c r="I10" s="100">
        <v>2010</v>
      </c>
      <c r="J10" s="128"/>
      <c r="K10" s="128"/>
    </row>
    <row r="11" spans="1:11" ht="20.25" customHeight="1">
      <c r="A11" s="97">
        <v>2011</v>
      </c>
      <c r="B11" s="79" t="s">
        <v>48</v>
      </c>
      <c r="C11" s="78">
        <v>619.67999999999995</v>
      </c>
      <c r="D11" s="78">
        <v>401</v>
      </c>
      <c r="E11" s="78" t="s">
        <v>48</v>
      </c>
      <c r="F11" s="78">
        <v>1685</v>
      </c>
      <c r="G11" s="78">
        <v>189.8</v>
      </c>
      <c r="H11" s="78">
        <v>1713.2510199999999</v>
      </c>
      <c r="I11" s="99">
        <v>2011</v>
      </c>
      <c r="J11" s="128"/>
      <c r="K11" s="128"/>
    </row>
    <row r="12" spans="1:11" ht="20.25" customHeight="1">
      <c r="A12" s="98">
        <v>2012</v>
      </c>
      <c r="B12" s="80" t="s">
        <v>48</v>
      </c>
      <c r="C12" s="77">
        <v>632.67999999999995</v>
      </c>
      <c r="D12" s="77">
        <v>425.90184199999999</v>
      </c>
      <c r="E12" s="77" t="s">
        <v>48</v>
      </c>
      <c r="F12" s="77">
        <v>1764</v>
      </c>
      <c r="G12" s="77">
        <v>197</v>
      </c>
      <c r="H12" s="77">
        <v>1818.640938</v>
      </c>
      <c r="I12" s="100">
        <v>2012</v>
      </c>
      <c r="J12" s="128"/>
      <c r="K12" s="128"/>
    </row>
    <row r="13" spans="1:11" ht="20.25" customHeight="1">
      <c r="A13" s="97">
        <v>2013</v>
      </c>
      <c r="B13" s="79" t="s">
        <v>48</v>
      </c>
      <c r="C13" s="78">
        <v>637.26</v>
      </c>
      <c r="D13" s="78">
        <v>453.21450800000002</v>
      </c>
      <c r="E13" s="78" t="s">
        <v>48</v>
      </c>
      <c r="F13" s="78">
        <v>1812</v>
      </c>
      <c r="G13" s="78">
        <v>204.9</v>
      </c>
      <c r="H13" s="78">
        <v>1874.6020616200001</v>
      </c>
      <c r="I13" s="99">
        <v>2013</v>
      </c>
      <c r="J13" s="128"/>
      <c r="K13" s="128"/>
    </row>
    <row r="14" spans="1:11" ht="20.25" customHeight="1">
      <c r="A14" s="98">
        <v>2014</v>
      </c>
      <c r="B14" s="80">
        <f>H14+G14+F14+E14+D14+C14</f>
        <v>5459.5590999999995</v>
      </c>
      <c r="C14" s="77">
        <v>653.08000000000004</v>
      </c>
      <c r="D14" s="77">
        <v>482.2</v>
      </c>
      <c r="E14" s="77">
        <v>244.07909999999978</v>
      </c>
      <c r="F14" s="77">
        <v>1912</v>
      </c>
      <c r="G14" s="77">
        <v>219.2</v>
      </c>
      <c r="H14" s="77">
        <v>1949</v>
      </c>
      <c r="I14" s="100">
        <v>2014</v>
      </c>
      <c r="J14" s="128"/>
      <c r="K14" s="128"/>
    </row>
    <row r="15" spans="1:11" ht="20.25" customHeight="1">
      <c r="A15" s="97">
        <v>2015</v>
      </c>
      <c r="B15" s="79">
        <f t="shared" ref="B15:B18" si="0">H15+G15+F15+E15+D15+C15</f>
        <v>5767.66903</v>
      </c>
      <c r="C15" s="78">
        <v>676.97</v>
      </c>
      <c r="D15" s="78">
        <v>533</v>
      </c>
      <c r="E15" s="78">
        <v>261.4039499999999</v>
      </c>
      <c r="F15" s="78">
        <v>2050</v>
      </c>
      <c r="G15" s="78">
        <v>241.6</v>
      </c>
      <c r="H15" s="78">
        <v>2004.69508</v>
      </c>
      <c r="I15" s="99">
        <v>2015</v>
      </c>
      <c r="J15" s="128"/>
      <c r="K15" s="128"/>
    </row>
    <row r="16" spans="1:11" ht="20.25" customHeight="1">
      <c r="A16" s="98">
        <v>2016</v>
      </c>
      <c r="B16" s="80">
        <f t="shared" si="0"/>
        <v>6063.11911249063</v>
      </c>
      <c r="C16" s="77">
        <v>712.36</v>
      </c>
      <c r="D16" s="77">
        <v>557</v>
      </c>
      <c r="E16" s="77">
        <v>306</v>
      </c>
      <c r="F16" s="77">
        <v>2241</v>
      </c>
      <c r="G16" s="77">
        <v>241.9</v>
      </c>
      <c r="H16" s="77">
        <v>2004.85911249063</v>
      </c>
      <c r="I16" s="100">
        <v>2016</v>
      </c>
      <c r="J16" s="128"/>
      <c r="K16" s="128"/>
    </row>
    <row r="17" spans="1:11" ht="20.25" customHeight="1">
      <c r="A17" s="97">
        <v>2017</v>
      </c>
      <c r="B17" s="79">
        <f t="shared" si="0"/>
        <v>6324.1553674199995</v>
      </c>
      <c r="C17" s="78">
        <v>723.45</v>
      </c>
      <c r="D17" s="78">
        <v>602</v>
      </c>
      <c r="E17" s="78">
        <v>326.10000000000002</v>
      </c>
      <c r="F17" s="78">
        <v>2458</v>
      </c>
      <c r="G17" s="78">
        <v>239.2</v>
      </c>
      <c r="H17" s="78">
        <v>1975.4053674199999</v>
      </c>
      <c r="I17" s="99">
        <v>2017</v>
      </c>
      <c r="J17" s="128"/>
      <c r="K17" s="128"/>
    </row>
    <row r="18" spans="1:11" ht="20.25" customHeight="1">
      <c r="A18" s="98">
        <v>2018</v>
      </c>
      <c r="B18" s="80">
        <f t="shared" si="0"/>
        <v>6500.0231450115098</v>
      </c>
      <c r="C18" s="77">
        <v>721.89</v>
      </c>
      <c r="D18" s="77">
        <v>637</v>
      </c>
      <c r="E18" s="77">
        <v>340.40000000000003</v>
      </c>
      <c r="F18" s="77">
        <v>2541</v>
      </c>
      <c r="G18" s="77">
        <v>239.2</v>
      </c>
      <c r="H18" s="77">
        <v>2020.53314501151</v>
      </c>
      <c r="I18" s="100">
        <v>2018</v>
      </c>
      <c r="J18" s="128"/>
      <c r="K18" s="128"/>
    </row>
    <row r="19" spans="1:11" ht="20.25" customHeight="1">
      <c r="A19" s="168" t="s">
        <v>113</v>
      </c>
      <c r="B19" s="168"/>
      <c r="C19" s="168"/>
      <c r="D19" s="106"/>
      <c r="E19" s="106"/>
      <c r="F19" s="169" t="s">
        <v>117</v>
      </c>
      <c r="G19" s="169"/>
      <c r="H19" s="169"/>
      <c r="I19" s="169"/>
    </row>
    <row r="20" spans="1:11" ht="20.25" customHeight="1">
      <c r="A20" s="166" t="s">
        <v>242</v>
      </c>
      <c r="B20" s="166"/>
      <c r="C20" s="166"/>
      <c r="D20" s="106"/>
      <c r="E20" s="106"/>
      <c r="F20" s="167" t="s">
        <v>237</v>
      </c>
      <c r="G20" s="167"/>
      <c r="H20" s="167"/>
      <c r="I20" s="167"/>
    </row>
    <row r="21" spans="1:11" ht="20.25" customHeight="1">
      <c r="A21" s="166" t="s">
        <v>241</v>
      </c>
      <c r="B21" s="166"/>
      <c r="C21" s="166"/>
      <c r="D21" s="166"/>
      <c r="E21" s="106"/>
      <c r="F21" s="139"/>
      <c r="G21" s="139"/>
      <c r="H21" s="139"/>
      <c r="I21" s="139" t="s">
        <v>240</v>
      </c>
    </row>
  </sheetData>
  <mergeCells count="12">
    <mergeCell ref="A21:D21"/>
    <mergeCell ref="A20:C20"/>
    <mergeCell ref="F20:I20"/>
    <mergeCell ref="A1:I1"/>
    <mergeCell ref="A5:A6"/>
    <mergeCell ref="I5:I6"/>
    <mergeCell ref="A19:C19"/>
    <mergeCell ref="F19:I19"/>
    <mergeCell ref="A2:I2"/>
    <mergeCell ref="A3:I3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view="pageBreakPreview" topLeftCell="A10" zoomScale="106" zoomScaleNormal="100" zoomScaleSheetLayoutView="106" workbookViewId="0">
      <selection activeCell="A22" sqref="A22:XFD22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8" t="s">
        <v>114</v>
      </c>
      <c r="B1" s="148"/>
      <c r="C1" s="148"/>
      <c r="D1" s="148"/>
      <c r="E1" s="148"/>
      <c r="F1" s="148"/>
      <c r="G1" s="148"/>
      <c r="H1" s="148"/>
      <c r="I1" s="148"/>
    </row>
    <row r="2" spans="1:11" ht="18" customHeight="1">
      <c r="A2" s="151" t="s">
        <v>203</v>
      </c>
      <c r="B2" s="151"/>
      <c r="C2" s="151"/>
      <c r="D2" s="151"/>
      <c r="E2" s="151"/>
      <c r="F2" s="151"/>
      <c r="G2" s="151"/>
      <c r="H2" s="151"/>
      <c r="I2" s="152"/>
      <c r="K2" s="56"/>
    </row>
    <row r="3" spans="1:11" ht="18" customHeight="1">
      <c r="A3" s="153" t="s">
        <v>204</v>
      </c>
      <c r="B3" s="153"/>
      <c r="C3" s="153"/>
      <c r="D3" s="153"/>
      <c r="E3" s="153"/>
      <c r="F3" s="153"/>
      <c r="G3" s="153"/>
      <c r="H3" s="153"/>
      <c r="I3" s="154"/>
    </row>
    <row r="4" spans="1:11" ht="18" customHeight="1" thickBot="1">
      <c r="A4" s="157" t="s">
        <v>67</v>
      </c>
      <c r="B4" s="158"/>
      <c r="C4" s="158"/>
      <c r="D4" s="158"/>
      <c r="E4" s="155" t="s">
        <v>72</v>
      </c>
      <c r="F4" s="155"/>
      <c r="G4" s="155"/>
      <c r="H4" s="155"/>
      <c r="I4" s="156"/>
    </row>
    <row r="5" spans="1:11" ht="39.950000000000003" customHeight="1" thickTop="1">
      <c r="A5" s="149" t="s">
        <v>22</v>
      </c>
      <c r="B5" s="111" t="s">
        <v>45</v>
      </c>
      <c r="C5" s="111" t="s">
        <v>172</v>
      </c>
      <c r="D5" s="111" t="s">
        <v>43</v>
      </c>
      <c r="E5" s="111" t="s">
        <v>162</v>
      </c>
      <c r="F5" s="111" t="s">
        <v>10</v>
      </c>
      <c r="G5" s="111" t="s">
        <v>111</v>
      </c>
      <c r="H5" s="111" t="s">
        <v>41</v>
      </c>
      <c r="I5" s="149" t="s">
        <v>0</v>
      </c>
    </row>
    <row r="6" spans="1:11" ht="39.950000000000003" customHeight="1" thickBot="1">
      <c r="A6" s="150"/>
      <c r="B6" s="112" t="s">
        <v>46</v>
      </c>
      <c r="C6" s="131" t="s">
        <v>171</v>
      </c>
      <c r="D6" s="112" t="s">
        <v>21</v>
      </c>
      <c r="E6" s="112" t="s">
        <v>163</v>
      </c>
      <c r="F6" s="112" t="s">
        <v>99</v>
      </c>
      <c r="G6" s="112" t="s">
        <v>112</v>
      </c>
      <c r="H6" s="112" t="s">
        <v>104</v>
      </c>
      <c r="I6" s="150"/>
    </row>
    <row r="7" spans="1:11" ht="20.25" customHeight="1" thickTop="1">
      <c r="A7" s="97">
        <v>2007</v>
      </c>
      <c r="B7" s="79"/>
      <c r="C7" s="81">
        <v>34.6</v>
      </c>
      <c r="D7" s="81">
        <v>41.578800000000001</v>
      </c>
      <c r="E7" s="81"/>
      <c r="F7" s="78">
        <v>140</v>
      </c>
      <c r="G7" s="78">
        <v>31.6</v>
      </c>
      <c r="H7" s="81" t="s">
        <v>48</v>
      </c>
      <c r="I7" s="99">
        <v>2007</v>
      </c>
    </row>
    <row r="8" spans="1:11" ht="20.25" customHeight="1">
      <c r="A8" s="98">
        <v>2008</v>
      </c>
      <c r="B8" s="80"/>
      <c r="C8" s="82">
        <v>40.5</v>
      </c>
      <c r="D8" s="82">
        <v>40.299999999999997</v>
      </c>
      <c r="E8" s="82"/>
      <c r="F8" s="77">
        <v>150</v>
      </c>
      <c r="G8" s="77">
        <v>39.6</v>
      </c>
      <c r="H8" s="82" t="s">
        <v>48</v>
      </c>
      <c r="I8" s="100">
        <v>2008</v>
      </c>
    </row>
    <row r="9" spans="1:11" ht="20.25" customHeight="1">
      <c r="A9" s="97">
        <v>2009</v>
      </c>
      <c r="B9" s="79"/>
      <c r="C9" s="81">
        <v>41.8</v>
      </c>
      <c r="D9" s="81">
        <v>41.7</v>
      </c>
      <c r="E9" s="81"/>
      <c r="F9" s="78">
        <v>185</v>
      </c>
      <c r="G9" s="78">
        <v>38.200000000000003</v>
      </c>
      <c r="H9" s="81" t="s">
        <v>48</v>
      </c>
      <c r="I9" s="99">
        <v>2009</v>
      </c>
    </row>
    <row r="10" spans="1:11" ht="20.25" customHeight="1">
      <c r="A10" s="98">
        <v>2010</v>
      </c>
      <c r="B10" s="80"/>
      <c r="C10" s="82">
        <v>41.9</v>
      </c>
      <c r="D10" s="82">
        <v>51.1</v>
      </c>
      <c r="E10" s="82"/>
      <c r="F10" s="77">
        <v>219</v>
      </c>
      <c r="G10" s="77">
        <v>35.4</v>
      </c>
      <c r="H10" s="82" t="s">
        <v>48</v>
      </c>
      <c r="I10" s="129">
        <v>2010</v>
      </c>
      <c r="J10" s="130"/>
    </row>
    <row r="11" spans="1:11" ht="20.25" customHeight="1">
      <c r="A11" s="97">
        <v>2011</v>
      </c>
      <c r="B11" s="79"/>
      <c r="C11" s="81">
        <v>46.4</v>
      </c>
      <c r="D11" s="81">
        <v>63.7</v>
      </c>
      <c r="E11" s="81"/>
      <c r="F11" s="78">
        <v>225</v>
      </c>
      <c r="G11" s="78">
        <v>37.6</v>
      </c>
      <c r="H11" s="81" t="s">
        <v>48</v>
      </c>
      <c r="I11" s="99">
        <v>2011</v>
      </c>
    </row>
    <row r="12" spans="1:11" ht="20.25" customHeight="1">
      <c r="A12" s="98">
        <v>2012</v>
      </c>
      <c r="B12" s="132">
        <f>H12+G12+F12+E12+D12+C12</f>
        <v>681.34989800000005</v>
      </c>
      <c r="C12" s="82">
        <v>47</v>
      </c>
      <c r="D12" s="82">
        <v>78.799800000000005</v>
      </c>
      <c r="E12" s="77">
        <v>16.2</v>
      </c>
      <c r="F12" s="77">
        <v>194</v>
      </c>
      <c r="G12" s="77">
        <v>36.700000000000003</v>
      </c>
      <c r="H12" s="77">
        <v>308.65009800000001</v>
      </c>
      <c r="I12" s="100">
        <v>2012</v>
      </c>
    </row>
    <row r="13" spans="1:11" ht="20.25" customHeight="1">
      <c r="A13" s="97">
        <v>2013</v>
      </c>
      <c r="B13" s="127">
        <f t="shared" ref="B13:B18" si="0">H13+G13+F13+E13+D13+C13</f>
        <v>724.64005174678903</v>
      </c>
      <c r="C13" s="81">
        <v>36.200000000000003</v>
      </c>
      <c r="D13" s="81">
        <v>80.040199999999999</v>
      </c>
      <c r="E13" s="78">
        <v>16.2</v>
      </c>
      <c r="F13" s="78">
        <v>183</v>
      </c>
      <c r="G13" s="78">
        <v>32.4</v>
      </c>
      <c r="H13" s="78">
        <v>376.79985174678899</v>
      </c>
      <c r="I13" s="99">
        <v>2013</v>
      </c>
    </row>
    <row r="14" spans="1:11" ht="20.25" customHeight="1">
      <c r="A14" s="98">
        <v>2014</v>
      </c>
      <c r="B14" s="80">
        <f t="shared" si="0"/>
        <v>879.86272478376668</v>
      </c>
      <c r="C14" s="77">
        <v>39.9</v>
      </c>
      <c r="D14" s="77">
        <v>94.01</v>
      </c>
      <c r="E14" s="77">
        <v>27.3</v>
      </c>
      <c r="F14" s="77">
        <v>256</v>
      </c>
      <c r="G14" s="77">
        <v>31.4</v>
      </c>
      <c r="H14" s="77">
        <v>431.25272478376678</v>
      </c>
      <c r="I14" s="100">
        <v>2014</v>
      </c>
    </row>
    <row r="15" spans="1:11" ht="20.25" customHeight="1">
      <c r="A15" s="97">
        <v>2015</v>
      </c>
      <c r="B15" s="79">
        <f t="shared" si="0"/>
        <v>884.47456036106109</v>
      </c>
      <c r="C15" s="78">
        <v>44.86958825141005</v>
      </c>
      <c r="D15" s="78">
        <v>97.37700000000001</v>
      </c>
      <c r="E15" s="78">
        <v>31.9</v>
      </c>
      <c r="F15" s="78">
        <v>229</v>
      </c>
      <c r="G15" s="78">
        <v>29.6</v>
      </c>
      <c r="H15" s="78">
        <v>451.72797210965098</v>
      </c>
      <c r="I15" s="99">
        <v>2015</v>
      </c>
    </row>
    <row r="16" spans="1:11" ht="20.25" customHeight="1">
      <c r="A16" s="98">
        <v>2016</v>
      </c>
      <c r="B16" s="80">
        <f t="shared" si="0"/>
        <v>907.24204755280209</v>
      </c>
      <c r="C16" s="77">
        <v>44.86958825141005</v>
      </c>
      <c r="D16" s="77">
        <v>104.17919700000002</v>
      </c>
      <c r="E16" s="77">
        <v>33</v>
      </c>
      <c r="F16" s="77">
        <v>216</v>
      </c>
      <c r="G16" s="77">
        <v>39.200000000000003</v>
      </c>
      <c r="H16" s="77">
        <v>469.99326230139201</v>
      </c>
      <c r="I16" s="100">
        <v>2016</v>
      </c>
    </row>
    <row r="17" spans="1:9" ht="20.25" customHeight="1">
      <c r="A17" s="97">
        <v>2017</v>
      </c>
      <c r="B17" s="79">
        <f t="shared" si="0"/>
        <v>1010.8407992514101</v>
      </c>
      <c r="C17" s="78">
        <v>44.86958825141005</v>
      </c>
      <c r="D17" s="78">
        <v>130.53740099999999</v>
      </c>
      <c r="E17" s="78">
        <v>46.133810000000004</v>
      </c>
      <c r="F17" s="78">
        <v>254</v>
      </c>
      <c r="G17" s="140">
        <v>41.3</v>
      </c>
      <c r="H17" s="140">
        <v>494</v>
      </c>
      <c r="I17" s="99">
        <v>2017</v>
      </c>
    </row>
    <row r="18" spans="1:9" ht="20.25" customHeight="1">
      <c r="A18" s="98">
        <v>2018</v>
      </c>
      <c r="B18" s="80">
        <f t="shared" si="0"/>
        <v>1110.2980232514101</v>
      </c>
      <c r="C18" s="77">
        <v>44.86958825141005</v>
      </c>
      <c r="D18" s="77">
        <v>150.87708000000001</v>
      </c>
      <c r="E18" s="77">
        <v>58.251355000000004</v>
      </c>
      <c r="F18" s="77">
        <v>302</v>
      </c>
      <c r="G18" s="138">
        <v>41.3</v>
      </c>
      <c r="H18" s="138">
        <v>513</v>
      </c>
      <c r="I18" s="100">
        <v>2018</v>
      </c>
    </row>
    <row r="19" spans="1:9" ht="41.25" customHeight="1" thickBot="1">
      <c r="A19" s="175" t="s">
        <v>115</v>
      </c>
      <c r="B19" s="175"/>
      <c r="C19" s="175"/>
      <c r="D19" s="17"/>
      <c r="E19" s="17"/>
      <c r="F19" s="174" t="s">
        <v>116</v>
      </c>
      <c r="G19" s="174"/>
      <c r="H19" s="174"/>
      <c r="I19" s="174"/>
    </row>
    <row r="20" spans="1:9" ht="16.5" customHeight="1" thickBot="1">
      <c r="A20" s="113" t="s">
        <v>161</v>
      </c>
      <c r="B20" s="17"/>
      <c r="C20" s="17"/>
      <c r="D20" s="17"/>
      <c r="E20" s="17"/>
      <c r="F20" s="115"/>
      <c r="G20" s="115"/>
      <c r="H20" s="115"/>
      <c r="I20" s="126" t="s">
        <v>160</v>
      </c>
    </row>
    <row r="21" spans="1:9" ht="24" customHeight="1" thickBot="1">
      <c r="A21" s="172" t="s">
        <v>245</v>
      </c>
      <c r="B21" s="173"/>
      <c r="C21" s="173"/>
      <c r="D21" s="173"/>
      <c r="E21" s="17"/>
      <c r="F21" s="115"/>
      <c r="G21" s="115"/>
      <c r="H21" s="115"/>
      <c r="I21" s="114" t="s">
        <v>244</v>
      </c>
    </row>
    <row r="22" spans="1:9" ht="16.5" customHeight="1">
      <c r="A22" s="172" t="s">
        <v>246</v>
      </c>
      <c r="B22" s="173"/>
      <c r="C22" s="173"/>
      <c r="D22" s="173"/>
      <c r="E22" s="17"/>
      <c r="F22" s="115"/>
      <c r="G22" s="141"/>
      <c r="H22" s="141"/>
      <c r="I22" s="142" t="s">
        <v>243</v>
      </c>
    </row>
  </sheetData>
  <mergeCells count="11">
    <mergeCell ref="A21:D21"/>
    <mergeCell ref="A22:D22"/>
    <mergeCell ref="A1:I1"/>
    <mergeCell ref="F19:I19"/>
    <mergeCell ref="A19:C19"/>
    <mergeCell ref="A2:I2"/>
    <mergeCell ref="A3:I3"/>
    <mergeCell ref="A4:D4"/>
    <mergeCell ref="E4:I4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topLeftCell="A16" zoomScale="112" zoomScaleNormal="100" zoomScaleSheetLayoutView="112" workbookViewId="0">
      <selection activeCell="J33" sqref="J33"/>
    </sheetView>
  </sheetViews>
  <sheetFormatPr defaultRowHeight="15"/>
  <cols>
    <col min="2" max="2" width="14.7109375" customWidth="1"/>
    <col min="3" max="8" width="8.7109375" customWidth="1"/>
    <col min="9" max="9" width="10.85546875" customWidth="1"/>
  </cols>
  <sheetData>
    <row r="1" spans="1:10" ht="17.25">
      <c r="A1" s="148" t="s">
        <v>118</v>
      </c>
      <c r="B1" s="148"/>
      <c r="C1" s="148"/>
      <c r="D1" s="148"/>
      <c r="E1" s="148"/>
      <c r="F1" s="148"/>
      <c r="G1" s="148"/>
      <c r="H1" s="148"/>
      <c r="I1" s="148"/>
    </row>
    <row r="2" spans="1:10" ht="18.75" customHeight="1">
      <c r="A2" s="179" t="s">
        <v>205</v>
      </c>
      <c r="B2" s="179"/>
      <c r="C2" s="179"/>
      <c r="D2" s="179"/>
      <c r="E2" s="179"/>
      <c r="F2" s="179"/>
      <c r="G2" s="179"/>
      <c r="H2" s="179"/>
      <c r="I2" s="180"/>
    </row>
    <row r="3" spans="1:10" ht="18.75" customHeight="1">
      <c r="A3" s="153" t="s">
        <v>206</v>
      </c>
      <c r="B3" s="153"/>
      <c r="C3" s="153"/>
      <c r="D3" s="153"/>
      <c r="E3" s="153"/>
      <c r="F3" s="153"/>
      <c r="G3" s="153"/>
      <c r="H3" s="153"/>
      <c r="I3" s="154"/>
    </row>
    <row r="4" spans="1:10" ht="15" customHeight="1" thickBot="1">
      <c r="A4" s="157" t="s">
        <v>67</v>
      </c>
      <c r="B4" s="158"/>
      <c r="C4" s="158"/>
      <c r="D4" s="158"/>
      <c r="E4" s="155" t="s">
        <v>72</v>
      </c>
      <c r="F4" s="155"/>
      <c r="G4" s="155"/>
      <c r="H4" s="155"/>
      <c r="I4" s="156"/>
    </row>
    <row r="5" spans="1:10" ht="39.950000000000003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11" t="s">
        <v>247</v>
      </c>
      <c r="F5" s="111" t="s">
        <v>10</v>
      </c>
      <c r="G5" s="111" t="s">
        <v>42</v>
      </c>
      <c r="H5" s="111" t="s">
        <v>173</v>
      </c>
      <c r="I5" s="149" t="s">
        <v>0</v>
      </c>
    </row>
    <row r="6" spans="1:10" ht="39.950000000000003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248</v>
      </c>
      <c r="F6" s="112" t="s">
        <v>99</v>
      </c>
      <c r="G6" s="112" t="s">
        <v>19</v>
      </c>
      <c r="H6" s="112" t="s">
        <v>174</v>
      </c>
      <c r="I6" s="150"/>
    </row>
    <row r="7" spans="1:10" ht="20.25" customHeight="1" thickTop="1">
      <c r="A7" s="97">
        <v>2007</v>
      </c>
      <c r="B7" s="79" t="s">
        <v>47</v>
      </c>
      <c r="C7" s="81">
        <v>1613.1499999999999</v>
      </c>
      <c r="D7" s="81">
        <v>539.5788</v>
      </c>
      <c r="E7" s="81"/>
      <c r="F7" s="81">
        <v>18080</v>
      </c>
      <c r="G7" s="81">
        <v>337.8</v>
      </c>
      <c r="H7" s="81" t="s">
        <v>48</v>
      </c>
      <c r="I7" s="99">
        <v>2007</v>
      </c>
      <c r="J7" s="128"/>
    </row>
    <row r="8" spans="1:10" ht="20.25" customHeight="1">
      <c r="A8" s="98">
        <v>2008</v>
      </c>
      <c r="B8" s="80" t="s">
        <v>47</v>
      </c>
      <c r="C8" s="82">
        <v>1625.8200000000002</v>
      </c>
      <c r="D8" s="82">
        <v>600.9</v>
      </c>
      <c r="E8" s="82"/>
      <c r="F8" s="82">
        <v>17868</v>
      </c>
      <c r="G8" s="82">
        <v>367.5</v>
      </c>
      <c r="H8" s="82" t="s">
        <v>48</v>
      </c>
      <c r="I8" s="100">
        <v>2008</v>
      </c>
      <c r="J8" s="128"/>
    </row>
    <row r="9" spans="1:10" ht="20.25" customHeight="1">
      <c r="A9" s="97">
        <v>2009</v>
      </c>
      <c r="B9" s="79" t="s">
        <v>47</v>
      </c>
      <c r="C9" s="81">
        <v>1641.24</v>
      </c>
      <c r="D9" s="81">
        <v>630.59</v>
      </c>
      <c r="E9" s="81"/>
      <c r="F9" s="81">
        <v>17639</v>
      </c>
      <c r="G9" s="81">
        <v>383.2</v>
      </c>
      <c r="H9" s="81" t="s">
        <v>48</v>
      </c>
      <c r="I9" s="99">
        <v>2009</v>
      </c>
      <c r="J9" s="128"/>
    </row>
    <row r="10" spans="1:10" ht="20.25" customHeight="1">
      <c r="A10" s="98">
        <v>2010</v>
      </c>
      <c r="B10" s="80" t="s">
        <v>47</v>
      </c>
      <c r="C10" s="82">
        <v>1807.1300000000003</v>
      </c>
      <c r="D10" s="82">
        <v>673.32</v>
      </c>
      <c r="E10" s="82"/>
      <c r="F10" s="82">
        <v>17673</v>
      </c>
      <c r="G10" s="82">
        <v>405.4</v>
      </c>
      <c r="H10" s="82" t="s">
        <v>48</v>
      </c>
      <c r="I10" s="100">
        <v>2010</v>
      </c>
      <c r="J10" s="128"/>
    </row>
    <row r="11" spans="1:10" ht="20.25" customHeight="1">
      <c r="A11" s="97">
        <v>2011</v>
      </c>
      <c r="B11" s="79" t="s">
        <v>47</v>
      </c>
      <c r="C11" s="81">
        <v>1429.9900000000002</v>
      </c>
      <c r="D11" s="81">
        <v>714.23</v>
      </c>
      <c r="E11" s="81"/>
      <c r="F11" s="81">
        <v>19402</v>
      </c>
      <c r="G11" s="81">
        <v>414</v>
      </c>
      <c r="H11" s="81" t="s">
        <v>48</v>
      </c>
      <c r="I11" s="99">
        <v>2011</v>
      </c>
      <c r="J11" s="128"/>
    </row>
    <row r="12" spans="1:10" ht="20.25" customHeight="1">
      <c r="A12" s="98">
        <v>2012</v>
      </c>
      <c r="B12" s="80" t="s">
        <v>47</v>
      </c>
      <c r="C12" s="82">
        <v>1433.83</v>
      </c>
      <c r="D12" s="82">
        <v>754.91164200000003</v>
      </c>
      <c r="E12" s="82"/>
      <c r="F12" s="77">
        <v>21103</v>
      </c>
      <c r="G12" s="77">
        <v>412.3</v>
      </c>
      <c r="H12" s="77">
        <v>4032.2910360000001</v>
      </c>
      <c r="I12" s="100">
        <v>2012</v>
      </c>
      <c r="J12" s="128"/>
    </row>
    <row r="13" spans="1:10" ht="20.25" customHeight="1">
      <c r="A13" s="97">
        <v>2013</v>
      </c>
      <c r="B13" s="79" t="s">
        <v>47</v>
      </c>
      <c r="C13" s="78">
        <v>1460.38</v>
      </c>
      <c r="D13" s="78">
        <v>783.33470800000009</v>
      </c>
      <c r="E13" s="78"/>
      <c r="F13" s="78">
        <v>22478</v>
      </c>
      <c r="G13" s="78">
        <v>419.5</v>
      </c>
      <c r="H13" s="78">
        <v>4074.4019133667894</v>
      </c>
      <c r="I13" s="99">
        <v>2013</v>
      </c>
      <c r="J13" s="128"/>
    </row>
    <row r="14" spans="1:10" ht="20.25" customHeight="1">
      <c r="A14" s="98">
        <v>2014</v>
      </c>
      <c r="B14" s="80">
        <f>H14+G14+F14+E14+D14+C14</f>
        <v>32574.271824783766</v>
      </c>
      <c r="C14" s="77">
        <v>1602.9100000000003</v>
      </c>
      <c r="D14" s="77">
        <v>826.49</v>
      </c>
      <c r="E14" s="77">
        <v>1905.3790999999997</v>
      </c>
      <c r="F14" s="77">
        <v>23643</v>
      </c>
      <c r="G14" s="77">
        <v>429.69999999999993</v>
      </c>
      <c r="H14" s="77">
        <v>4166.792724783767</v>
      </c>
      <c r="I14" s="100">
        <v>2014</v>
      </c>
      <c r="J14" s="128"/>
    </row>
    <row r="15" spans="1:10" ht="20.25" customHeight="1">
      <c r="A15" s="97">
        <v>2015</v>
      </c>
      <c r="B15" s="79">
        <f t="shared" ref="B15:B18" si="0">H15+G15+F15+E15+D15+C15</f>
        <v>35765.13359036106</v>
      </c>
      <c r="C15" s="78">
        <v>1484.7295882514102</v>
      </c>
      <c r="D15" s="78">
        <v>880.37699999999995</v>
      </c>
      <c r="E15" s="78">
        <v>1927.30395</v>
      </c>
      <c r="F15" s="78">
        <v>25050</v>
      </c>
      <c r="G15" s="78">
        <v>430.3</v>
      </c>
      <c r="H15" s="78">
        <v>5992.4230521096506</v>
      </c>
      <c r="I15" s="99">
        <v>2015</v>
      </c>
      <c r="J15" s="128"/>
    </row>
    <row r="16" spans="1:10" ht="20.25" customHeight="1">
      <c r="A16" s="98">
        <v>2016</v>
      </c>
      <c r="B16" s="80">
        <f t="shared" si="0"/>
        <v>34218.681160043438</v>
      </c>
      <c r="C16" s="77">
        <v>1557.44958825141</v>
      </c>
      <c r="D16" s="77">
        <v>911.17919700000004</v>
      </c>
      <c r="E16" s="77">
        <v>1973</v>
      </c>
      <c r="F16" s="77">
        <v>24227</v>
      </c>
      <c r="G16" s="77">
        <v>436.2</v>
      </c>
      <c r="H16" s="77">
        <v>5113.8523747920217</v>
      </c>
      <c r="I16" s="100">
        <v>2016</v>
      </c>
      <c r="J16" s="128"/>
    </row>
    <row r="17" spans="1:10" ht="20.25" customHeight="1">
      <c r="A17" s="97">
        <v>2017</v>
      </c>
      <c r="B17" s="79">
        <f t="shared" si="0"/>
        <v>33423.416166671414</v>
      </c>
      <c r="C17" s="78">
        <v>1614.3395882514101</v>
      </c>
      <c r="D17" s="78">
        <v>982.53740100000005</v>
      </c>
      <c r="E17" s="78">
        <v>2006.2338099999999</v>
      </c>
      <c r="F17" s="78">
        <v>23350</v>
      </c>
      <c r="G17" s="78">
        <v>438.90000000000003</v>
      </c>
      <c r="H17" s="78">
        <v>5031.4053674200004</v>
      </c>
      <c r="I17" s="99">
        <v>2017</v>
      </c>
      <c r="J17" s="128"/>
    </row>
    <row r="18" spans="1:10" ht="20.25" customHeight="1">
      <c r="A18" s="98">
        <v>2018</v>
      </c>
      <c r="B18" s="80">
        <f t="shared" si="0"/>
        <v>36145.721168262913</v>
      </c>
      <c r="C18" s="77">
        <v>1608.7595882514099</v>
      </c>
      <c r="D18" s="77">
        <v>1037.87708</v>
      </c>
      <c r="E18" s="77">
        <v>2032.6513550000002</v>
      </c>
      <c r="F18" s="77">
        <v>25993</v>
      </c>
      <c r="G18" s="77">
        <v>438.90000000000003</v>
      </c>
      <c r="H18" s="77">
        <v>5034.53314501151</v>
      </c>
      <c r="I18" s="100">
        <v>2018</v>
      </c>
      <c r="J18" s="128"/>
    </row>
    <row r="19" spans="1:10" ht="29.25" customHeight="1">
      <c r="A19" s="178" t="s">
        <v>121</v>
      </c>
      <c r="B19" s="178"/>
      <c r="C19" s="178"/>
      <c r="D19" s="178"/>
      <c r="E19" s="177" t="s">
        <v>120</v>
      </c>
      <c r="F19" s="177"/>
      <c r="G19" s="177"/>
      <c r="H19" s="177"/>
      <c r="I19" s="177"/>
    </row>
    <row r="20" spans="1:10" ht="27.75" customHeight="1">
      <c r="A20" s="160" t="s">
        <v>119</v>
      </c>
      <c r="B20" s="160"/>
      <c r="C20" s="160"/>
      <c r="D20" s="160"/>
      <c r="E20" s="176" t="s">
        <v>122</v>
      </c>
      <c r="F20" s="176"/>
      <c r="G20" s="176"/>
      <c r="H20" s="176"/>
      <c r="I20" s="176"/>
    </row>
  </sheetData>
  <mergeCells count="11">
    <mergeCell ref="A2:I2"/>
    <mergeCell ref="A4:D4"/>
    <mergeCell ref="E4:I4"/>
    <mergeCell ref="A1:I1"/>
    <mergeCell ref="A5:A6"/>
    <mergeCell ref="I5:I6"/>
    <mergeCell ref="A20:D20"/>
    <mergeCell ref="E20:I20"/>
    <mergeCell ref="A3:I3"/>
    <mergeCell ref="E19:I19"/>
    <mergeCell ref="A19:D1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3" zoomScale="106" zoomScaleNormal="100" zoomScaleSheetLayoutView="106" workbookViewId="0">
      <selection activeCell="A21" sqref="A21:XFD21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8" t="s">
        <v>130</v>
      </c>
      <c r="B1" s="148"/>
      <c r="C1" s="148"/>
      <c r="D1" s="148"/>
      <c r="E1" s="148"/>
      <c r="F1" s="148"/>
      <c r="G1" s="148"/>
      <c r="H1" s="148"/>
      <c r="I1" s="148"/>
    </row>
    <row r="2" spans="1:11" s="11" customFormat="1" ht="42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3"/>
    </row>
    <row r="3" spans="1:11" ht="18" customHeight="1">
      <c r="A3" s="184" t="s">
        <v>208</v>
      </c>
      <c r="B3" s="184"/>
      <c r="C3" s="184"/>
      <c r="D3" s="184"/>
      <c r="E3" s="184"/>
      <c r="F3" s="184"/>
      <c r="G3" s="184"/>
      <c r="H3" s="184"/>
      <c r="I3" s="185"/>
    </row>
    <row r="4" spans="1:11" ht="18" customHeight="1" thickBot="1">
      <c r="A4" s="157" t="s">
        <v>67</v>
      </c>
      <c r="B4" s="158"/>
      <c r="C4" s="158"/>
      <c r="D4" s="158"/>
      <c r="E4" s="155" t="s">
        <v>72</v>
      </c>
      <c r="F4" s="155"/>
      <c r="G4" s="155"/>
      <c r="H4" s="155"/>
      <c r="I4" s="156"/>
    </row>
    <row r="5" spans="1:11" ht="39.950000000000003" customHeight="1" thickTop="1">
      <c r="A5" s="149" t="s">
        <v>22</v>
      </c>
      <c r="B5" s="111" t="s">
        <v>45</v>
      </c>
      <c r="C5" s="111" t="s">
        <v>44</v>
      </c>
      <c r="D5" s="111" t="s">
        <v>43</v>
      </c>
      <c r="E5" s="111" t="s">
        <v>188</v>
      </c>
      <c r="F5" s="111" t="s">
        <v>10</v>
      </c>
      <c r="G5" s="111" t="s">
        <v>138</v>
      </c>
      <c r="H5" s="111" t="s">
        <v>127</v>
      </c>
      <c r="I5" s="149" t="s">
        <v>0</v>
      </c>
    </row>
    <row r="6" spans="1:11" ht="39.950000000000003" customHeight="1" thickBot="1">
      <c r="A6" s="150"/>
      <c r="B6" s="112" t="s">
        <v>46</v>
      </c>
      <c r="C6" s="112" t="s">
        <v>24</v>
      </c>
      <c r="D6" s="112" t="s">
        <v>21</v>
      </c>
      <c r="E6" s="112" t="s">
        <v>189</v>
      </c>
      <c r="F6" s="112" t="s">
        <v>99</v>
      </c>
      <c r="G6" s="112" t="s">
        <v>108</v>
      </c>
      <c r="H6" s="112" t="s">
        <v>100</v>
      </c>
      <c r="I6" s="150"/>
    </row>
    <row r="7" spans="1:11" ht="20.25" customHeight="1" thickTop="1">
      <c r="A7" s="118">
        <v>2007</v>
      </c>
      <c r="B7" s="127" t="s">
        <v>47</v>
      </c>
      <c r="C7" s="81">
        <v>514.9341329788399</v>
      </c>
      <c r="D7" s="81">
        <v>251</v>
      </c>
      <c r="E7" s="81" t="s">
        <v>47</v>
      </c>
      <c r="F7" s="81" t="s">
        <v>47</v>
      </c>
      <c r="G7" s="81">
        <v>175.9</v>
      </c>
      <c r="H7" s="81">
        <v>1514.6</v>
      </c>
      <c r="I7" s="116">
        <v>2007</v>
      </c>
      <c r="J7" s="128"/>
    </row>
    <row r="8" spans="1:11" ht="20.25" customHeight="1">
      <c r="A8" s="119">
        <v>2008</v>
      </c>
      <c r="B8" s="132" t="s">
        <v>47</v>
      </c>
      <c r="C8" s="82">
        <v>553.91115847806986</v>
      </c>
      <c r="D8" s="82">
        <v>312</v>
      </c>
      <c r="E8" s="82" t="s">
        <v>47</v>
      </c>
      <c r="F8" s="82" t="s">
        <v>47</v>
      </c>
      <c r="G8" s="82">
        <v>204.1</v>
      </c>
      <c r="H8" s="82">
        <v>1594.1003599999999</v>
      </c>
      <c r="I8" s="117">
        <v>2008</v>
      </c>
      <c r="J8" s="128"/>
      <c r="K8" s="128"/>
    </row>
    <row r="9" spans="1:11" ht="20.25" customHeight="1">
      <c r="A9" s="118">
        <v>2009</v>
      </c>
      <c r="B9" s="127" t="s">
        <v>47</v>
      </c>
      <c r="C9" s="81">
        <v>572.30128814974</v>
      </c>
      <c r="D9" s="81">
        <v>340</v>
      </c>
      <c r="E9" s="81" t="s">
        <v>47</v>
      </c>
      <c r="F9" s="81" t="s">
        <v>47</v>
      </c>
      <c r="G9" s="81">
        <v>223.8</v>
      </c>
      <c r="H9" s="81">
        <v>1652.6528400000002</v>
      </c>
      <c r="I9" s="116">
        <v>2009</v>
      </c>
      <c r="J9" s="128"/>
      <c r="K9" s="128"/>
    </row>
    <row r="10" spans="1:11" ht="20.25" customHeight="1">
      <c r="A10" s="119">
        <v>2010</v>
      </c>
      <c r="B10" s="132" t="s">
        <v>47</v>
      </c>
      <c r="C10" s="82">
        <v>595.41390065949986</v>
      </c>
      <c r="D10" s="82">
        <v>374</v>
      </c>
      <c r="E10" s="82" t="s">
        <v>47</v>
      </c>
      <c r="F10" s="82" t="s">
        <v>47</v>
      </c>
      <c r="G10" s="82">
        <v>240.3</v>
      </c>
      <c r="H10" s="82">
        <v>1679.6288039999999</v>
      </c>
      <c r="I10" s="117">
        <v>2010</v>
      </c>
      <c r="J10" s="128"/>
      <c r="K10" s="128"/>
    </row>
    <row r="11" spans="1:11" ht="20.25" customHeight="1">
      <c r="A11" s="118">
        <v>2011</v>
      </c>
      <c r="B11" s="127" t="s">
        <v>47</v>
      </c>
      <c r="C11" s="81">
        <v>621.40606567443001</v>
      </c>
      <c r="D11" s="81">
        <v>401</v>
      </c>
      <c r="E11" s="81" t="s">
        <v>47</v>
      </c>
      <c r="F11" s="81" t="s">
        <v>47</v>
      </c>
      <c r="G11" s="81">
        <v>250</v>
      </c>
      <c r="H11" s="81">
        <v>1713.2510199999999</v>
      </c>
      <c r="I11" s="116">
        <v>2011</v>
      </c>
      <c r="J11" s="128"/>
      <c r="K11" s="128"/>
    </row>
    <row r="12" spans="1:11" ht="20.25" customHeight="1">
      <c r="A12" s="119">
        <v>2012</v>
      </c>
      <c r="B12" s="80" t="s">
        <v>47</v>
      </c>
      <c r="C12" s="77">
        <v>634.23612270205001</v>
      </c>
      <c r="D12" s="77">
        <v>425.90184199999999</v>
      </c>
      <c r="E12" s="77" t="s">
        <v>47</v>
      </c>
      <c r="F12" s="77" t="s">
        <v>47</v>
      </c>
      <c r="G12" s="77">
        <v>250.7</v>
      </c>
      <c r="H12" s="77">
        <v>1818.640938</v>
      </c>
      <c r="I12" s="117">
        <v>2012</v>
      </c>
      <c r="J12" s="128"/>
      <c r="K12" s="128"/>
    </row>
    <row r="13" spans="1:11" ht="20.25" customHeight="1">
      <c r="A13" s="118">
        <v>2013</v>
      </c>
      <c r="B13" s="79" t="s">
        <v>47</v>
      </c>
      <c r="C13" s="78">
        <v>638.38800759987998</v>
      </c>
      <c r="D13" s="78">
        <v>453.21450800000002</v>
      </c>
      <c r="E13" s="78" t="s">
        <v>47</v>
      </c>
      <c r="F13" s="78" t="s">
        <v>47</v>
      </c>
      <c r="G13" s="78">
        <v>257.60000000000002</v>
      </c>
      <c r="H13" s="78">
        <v>1874.6020616200001</v>
      </c>
      <c r="I13" s="116">
        <v>2013</v>
      </c>
      <c r="J13" s="128"/>
      <c r="K13" s="128"/>
    </row>
    <row r="14" spans="1:11" ht="20.25" customHeight="1">
      <c r="A14" s="119">
        <v>2014</v>
      </c>
      <c r="B14" s="80" t="s">
        <v>47</v>
      </c>
      <c r="C14" s="77">
        <v>653.76503428044987</v>
      </c>
      <c r="D14" s="77">
        <v>482.2</v>
      </c>
      <c r="E14" s="77" t="s">
        <v>47</v>
      </c>
      <c r="F14" s="77" t="s">
        <v>47</v>
      </c>
      <c r="G14" s="77">
        <v>268.60000000000002</v>
      </c>
      <c r="H14" s="77">
        <v>1949.18842</v>
      </c>
      <c r="I14" s="117">
        <v>2014</v>
      </c>
      <c r="J14" s="128"/>
      <c r="K14" s="128"/>
    </row>
    <row r="15" spans="1:11" ht="20.25" customHeight="1">
      <c r="A15" s="118">
        <v>2015</v>
      </c>
      <c r="B15" s="79" t="s">
        <v>47</v>
      </c>
      <c r="C15" s="78">
        <v>677.04300172177989</v>
      </c>
      <c r="D15" s="78">
        <v>533</v>
      </c>
      <c r="E15" s="78" t="s">
        <v>47</v>
      </c>
      <c r="F15" s="78" t="s">
        <v>47</v>
      </c>
      <c r="G15" s="78">
        <v>267.89999999999998</v>
      </c>
      <c r="H15" s="78">
        <v>2004.69508</v>
      </c>
      <c r="I15" s="116">
        <v>2015</v>
      </c>
      <c r="J15" s="128"/>
      <c r="K15" s="128"/>
    </row>
    <row r="16" spans="1:11" ht="20.25" customHeight="1">
      <c r="A16" s="119">
        <v>2016</v>
      </c>
      <c r="B16" s="80" t="s">
        <v>47</v>
      </c>
      <c r="C16" s="77">
        <v>712.41666899648999</v>
      </c>
      <c r="D16" s="77">
        <v>557</v>
      </c>
      <c r="E16" s="77">
        <v>378.8</v>
      </c>
      <c r="F16" s="77" t="s">
        <v>47</v>
      </c>
      <c r="G16" s="77">
        <v>265.3</v>
      </c>
      <c r="H16" s="77">
        <v>2004.8591124906279</v>
      </c>
      <c r="I16" s="117">
        <v>2016</v>
      </c>
      <c r="J16" s="128"/>
      <c r="K16" s="128"/>
    </row>
    <row r="17" spans="1:11" ht="20.25" customHeight="1">
      <c r="A17" s="118">
        <v>2017</v>
      </c>
      <c r="B17" s="79" t="s">
        <v>47</v>
      </c>
      <c r="C17" s="78">
        <v>723.53000000000009</v>
      </c>
      <c r="D17" s="78">
        <v>602</v>
      </c>
      <c r="E17" s="78">
        <v>401.8</v>
      </c>
      <c r="F17" s="78" t="s">
        <v>47</v>
      </c>
      <c r="G17" s="78">
        <v>266.7</v>
      </c>
      <c r="H17" s="78">
        <v>1975.4</v>
      </c>
      <c r="I17" s="116">
        <v>2017</v>
      </c>
      <c r="J17" s="128"/>
      <c r="K17" s="128"/>
    </row>
    <row r="18" spans="1:11" ht="20.25" customHeight="1">
      <c r="A18" s="119">
        <v>2018</v>
      </c>
      <c r="B18" s="80" t="s">
        <v>47</v>
      </c>
      <c r="C18" s="77">
        <v>721.95</v>
      </c>
      <c r="D18" s="77">
        <v>637</v>
      </c>
      <c r="E18" s="77">
        <v>420.4</v>
      </c>
      <c r="F18" s="77" t="s">
        <v>47</v>
      </c>
      <c r="G18" s="77">
        <v>266.7</v>
      </c>
      <c r="H18" s="77">
        <v>2020.53314501151</v>
      </c>
      <c r="I18" s="117">
        <v>2018</v>
      </c>
      <c r="J18" s="128"/>
      <c r="K18" s="128"/>
    </row>
    <row r="19" spans="1:11" ht="27" customHeight="1">
      <c r="A19" s="160" t="s">
        <v>125</v>
      </c>
      <c r="B19" s="160"/>
      <c r="C19" s="160"/>
      <c r="D19" s="160"/>
      <c r="E19" s="176" t="s">
        <v>126</v>
      </c>
      <c r="F19" s="176"/>
      <c r="G19" s="176"/>
      <c r="H19" s="176"/>
      <c r="I19" s="176"/>
    </row>
    <row r="20" spans="1:11" ht="27" customHeight="1">
      <c r="A20" s="160" t="s">
        <v>250</v>
      </c>
      <c r="B20" s="160"/>
      <c r="C20" s="160"/>
      <c r="D20" s="160"/>
      <c r="E20" s="176" t="s">
        <v>249</v>
      </c>
      <c r="F20" s="176"/>
      <c r="G20" s="176"/>
      <c r="H20" s="176"/>
      <c r="I20" s="176"/>
    </row>
    <row r="21" spans="1:11" ht="27" customHeight="1">
      <c r="A21" s="181" t="s">
        <v>254</v>
      </c>
      <c r="B21" s="181"/>
      <c r="C21" s="181"/>
      <c r="D21" s="137"/>
      <c r="E21" s="176" t="s">
        <v>253</v>
      </c>
      <c r="F21" s="176"/>
      <c r="G21" s="176"/>
      <c r="H21" s="176"/>
      <c r="I21" s="176"/>
    </row>
  </sheetData>
  <mergeCells count="13">
    <mergeCell ref="A21:C21"/>
    <mergeCell ref="E21:I21"/>
    <mergeCell ref="E20:I20"/>
    <mergeCell ref="A20:D20"/>
    <mergeCell ref="A1:I1"/>
    <mergeCell ref="A5:A6"/>
    <mergeCell ref="I5:I6"/>
    <mergeCell ref="A19:D19"/>
    <mergeCell ref="E19:I19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List of Tables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PCWWCS</vt:lpstr>
      <vt:lpstr>PCWWT</vt:lpstr>
      <vt:lpstr>PS-NO</vt:lpstr>
      <vt:lpstr>DS-No</vt:lpstr>
      <vt:lpstr>T13</vt:lpstr>
      <vt:lpstr>T14</vt:lpstr>
      <vt:lpstr>WWTP-NO</vt:lpstr>
      <vt:lpstr>Dams-NO</vt:lpstr>
      <vt:lpstr>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Najat R. A.. Al-Ghanami</cp:lastModifiedBy>
  <dcterms:created xsi:type="dcterms:W3CDTF">2016-06-05T02:59:04Z</dcterms:created>
  <dcterms:modified xsi:type="dcterms:W3CDTF">2020-10-26T05:15:10Z</dcterms:modified>
</cp:coreProperties>
</file>