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-moradi\Documents\My Documents\Optimax\Oman\Face to Face training\Share\"/>
    </mc:Choice>
  </mc:AlternateContent>
  <xr:revisionPtr revIDLastSave="0" documentId="13_ncr:1_{EA0D655E-E392-410E-B6F0-02704999116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fe Table - Lecture" sheetId="1" r:id="rId1"/>
    <sheet name="Data For Life Table Ex -England" sheetId="2" r:id="rId2"/>
    <sheet name="Exercise 1 - Male LT" sheetId="4" r:id="rId3"/>
    <sheet name="Exercise 2 - Female LT" sheetId="5" r:id="rId4"/>
    <sheet name="Exercise 3" sheetId="7" r:id="rId5"/>
    <sheet name="Exercise 4" sheetId="8" r:id="rId6"/>
    <sheet name="Exercise 5" sheetId="3" r:id="rId7"/>
  </sheets>
  <calcPr calcId="181029"/>
</workbook>
</file>

<file path=xl/calcChain.xml><?xml version="1.0" encoding="utf-8"?>
<calcChain xmlns="http://schemas.openxmlformats.org/spreadsheetml/2006/main">
  <c r="K24" i="2" l="1"/>
  <c r="J24" i="2"/>
  <c r="F13" i="1" l="1"/>
  <c r="F21" i="1"/>
  <c r="F6" i="1"/>
  <c r="F7" i="1"/>
  <c r="F8" i="1"/>
  <c r="F9" i="1"/>
  <c r="F10" i="1"/>
  <c r="F11" i="1"/>
  <c r="F12" i="1"/>
  <c r="F14" i="1"/>
  <c r="F15" i="1"/>
  <c r="F16" i="1"/>
  <c r="F17" i="1"/>
  <c r="F18" i="1"/>
  <c r="F19" i="1"/>
  <c r="F20" i="1"/>
  <c r="F22" i="1"/>
  <c r="F23" i="1"/>
  <c r="F5" i="1"/>
  <c r="J7" i="2" l="1"/>
  <c r="K7" i="2"/>
  <c r="L7" i="2"/>
  <c r="M7" i="2"/>
  <c r="E30" i="2"/>
  <c r="F30" i="2"/>
  <c r="F5" i="4"/>
  <c r="H5" i="4" s="1"/>
  <c r="F6" i="4"/>
  <c r="H6" i="4"/>
  <c r="I6" i="4" s="1"/>
  <c r="F7" i="4"/>
  <c r="H7" i="4"/>
  <c r="I7" i="4" s="1"/>
  <c r="F8" i="4"/>
  <c r="H8" i="4"/>
  <c r="I8" i="4" s="1"/>
  <c r="F9" i="4"/>
  <c r="H9" i="4"/>
  <c r="I9" i="4" s="1"/>
  <c r="F10" i="4"/>
  <c r="H10" i="4"/>
  <c r="I10" i="4" s="1"/>
  <c r="F11" i="4"/>
  <c r="H11" i="4"/>
  <c r="I11" i="4" s="1"/>
  <c r="F12" i="4"/>
  <c r="H12" i="4"/>
  <c r="I12" i="4" s="1"/>
  <c r="F13" i="4"/>
  <c r="H13" i="4"/>
  <c r="I13" i="4" s="1"/>
  <c r="F14" i="4"/>
  <c r="H14" i="4"/>
  <c r="I14" i="4" s="1"/>
  <c r="F15" i="4"/>
  <c r="H15" i="4"/>
  <c r="I15" i="4" s="1"/>
  <c r="F16" i="4"/>
  <c r="H16" i="4"/>
  <c r="I16" i="4" s="1"/>
  <c r="F17" i="4"/>
  <c r="H17" i="4"/>
  <c r="I17" i="4" s="1"/>
  <c r="F18" i="4"/>
  <c r="H18" i="4"/>
  <c r="I18" i="4" s="1"/>
  <c r="F19" i="4"/>
  <c r="H19" i="4"/>
  <c r="I19" i="4" s="1"/>
  <c r="F20" i="4"/>
  <c r="H20" i="4"/>
  <c r="I20" i="4" s="1"/>
  <c r="F21" i="4"/>
  <c r="H21" i="4"/>
  <c r="I21" i="4" s="1"/>
  <c r="F22" i="4"/>
  <c r="H22" i="4"/>
  <c r="I22" i="4" s="1"/>
  <c r="F23" i="4"/>
  <c r="H23" i="4"/>
  <c r="I23" i="4" s="1"/>
  <c r="F24" i="4"/>
  <c r="I24" i="4"/>
  <c r="F5" i="5"/>
  <c r="H5" i="5" s="1"/>
  <c r="F6" i="5"/>
  <c r="H6" i="5"/>
  <c r="I6" i="5" s="1"/>
  <c r="F7" i="5"/>
  <c r="H7" i="5"/>
  <c r="I7" i="5" s="1"/>
  <c r="F8" i="5"/>
  <c r="H8" i="5"/>
  <c r="I8" i="5" s="1"/>
  <c r="F9" i="5"/>
  <c r="H9" i="5"/>
  <c r="I9" i="5" s="1"/>
  <c r="F10" i="5"/>
  <c r="H10" i="5"/>
  <c r="I10" i="5" s="1"/>
  <c r="F11" i="5"/>
  <c r="H11" i="5"/>
  <c r="I11" i="5" s="1"/>
  <c r="F12" i="5"/>
  <c r="H12" i="5"/>
  <c r="I12" i="5" s="1"/>
  <c r="F13" i="5"/>
  <c r="H13" i="5"/>
  <c r="I13" i="5" s="1"/>
  <c r="F14" i="5"/>
  <c r="H14" i="5"/>
  <c r="I14" i="5" s="1"/>
  <c r="F15" i="5"/>
  <c r="H15" i="5"/>
  <c r="I15" i="5" s="1"/>
  <c r="F16" i="5"/>
  <c r="H16" i="5"/>
  <c r="I16" i="5" s="1"/>
  <c r="F17" i="5"/>
  <c r="H17" i="5"/>
  <c r="I17" i="5" s="1"/>
  <c r="F18" i="5"/>
  <c r="H18" i="5"/>
  <c r="I18" i="5" s="1"/>
  <c r="F19" i="5"/>
  <c r="H19" i="5"/>
  <c r="I19" i="5" s="1"/>
  <c r="F20" i="5"/>
  <c r="H20" i="5"/>
  <c r="I20" i="5" s="1"/>
  <c r="F21" i="5"/>
  <c r="H21" i="5"/>
  <c r="I21" i="5" s="1"/>
  <c r="F22" i="5"/>
  <c r="H22" i="5"/>
  <c r="I22" i="5" s="1"/>
  <c r="F23" i="5"/>
  <c r="H23" i="5"/>
  <c r="I23" i="5" s="1"/>
  <c r="F24" i="5"/>
  <c r="I24" i="5"/>
  <c r="H5" i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I23" i="1"/>
  <c r="I5" i="1" l="1"/>
  <c r="J6" i="1"/>
  <c r="I5" i="5"/>
  <c r="J6" i="5"/>
  <c r="I5" i="4"/>
  <c r="J6" i="4"/>
  <c r="J7" i="4" l="1"/>
  <c r="K6" i="4" s="1"/>
  <c r="L6" i="4" s="1"/>
  <c r="K5" i="4"/>
  <c r="L5" i="4" s="1"/>
  <c r="J7" i="5"/>
  <c r="K5" i="5"/>
  <c r="L5" i="5" s="1"/>
  <c r="K6" i="5"/>
  <c r="L6" i="5" s="1"/>
  <c r="J7" i="1"/>
  <c r="K5" i="1"/>
  <c r="L5" i="1" s="1"/>
  <c r="J8" i="1" l="1"/>
  <c r="L7" i="1" s="1"/>
  <c r="J8" i="5"/>
  <c r="K7" i="5"/>
  <c r="L7" i="5"/>
  <c r="K6" i="1"/>
  <c r="L6" i="1" s="1"/>
  <c r="J8" i="4"/>
  <c r="K7" i="1" l="1"/>
  <c r="J9" i="4"/>
  <c r="K8" i="4" s="1"/>
  <c r="J9" i="5"/>
  <c r="L8" i="5"/>
  <c r="L7" i="4"/>
  <c r="K7" i="4"/>
  <c r="J9" i="1"/>
  <c r="L8" i="1" s="1"/>
  <c r="K8" i="1" l="1"/>
  <c r="J10" i="5"/>
  <c r="K9" i="5"/>
  <c r="K8" i="5"/>
  <c r="J10" i="4"/>
  <c r="J10" i="1"/>
  <c r="K9" i="1" s="1"/>
  <c r="L8" i="4"/>
  <c r="J11" i="4" l="1"/>
  <c r="L10" i="4"/>
  <c r="K10" i="4"/>
  <c r="J11" i="5"/>
  <c r="K10" i="5" s="1"/>
  <c r="K9" i="4"/>
  <c r="J11" i="1"/>
  <c r="L9" i="4"/>
  <c r="L9" i="1"/>
  <c r="L9" i="5"/>
  <c r="J12" i="1" l="1"/>
  <c r="L10" i="5"/>
  <c r="L10" i="1"/>
  <c r="J12" i="5"/>
  <c r="L11" i="5"/>
  <c r="K10" i="1"/>
  <c r="J12" i="4"/>
  <c r="K11" i="4" s="1"/>
  <c r="J13" i="1" l="1"/>
  <c r="J13" i="5"/>
  <c r="K12" i="5"/>
  <c r="L12" i="5"/>
  <c r="L11" i="1"/>
  <c r="K11" i="5"/>
  <c r="J13" i="4"/>
  <c r="L11" i="4"/>
  <c r="K11" i="1"/>
  <c r="J14" i="1" l="1"/>
  <c r="K13" i="1" s="1"/>
  <c r="J14" i="5"/>
  <c r="K13" i="5"/>
  <c r="L13" i="5"/>
  <c r="J14" i="4"/>
  <c r="L12" i="4"/>
  <c r="L12" i="1"/>
  <c r="K12" i="4"/>
  <c r="K12" i="1"/>
  <c r="L13" i="1" l="1"/>
  <c r="J15" i="4"/>
  <c r="K14" i="4" s="1"/>
  <c r="K13" i="4"/>
  <c r="J15" i="5"/>
  <c r="K14" i="5" s="1"/>
  <c r="L13" i="4"/>
  <c r="J15" i="1"/>
  <c r="L14" i="1" s="1"/>
  <c r="K14" i="1" l="1"/>
  <c r="L14" i="5"/>
  <c r="J16" i="5"/>
  <c r="L15" i="5" s="1"/>
  <c r="J16" i="4"/>
  <c r="L15" i="4" s="1"/>
  <c r="J16" i="1"/>
  <c r="K15" i="1" s="1"/>
  <c r="L15" i="1"/>
  <c r="L14" i="4"/>
  <c r="K15" i="4" l="1"/>
  <c r="J17" i="4"/>
  <c r="K16" i="4"/>
  <c r="L16" i="4"/>
  <c r="J17" i="5"/>
  <c r="K16" i="5" s="1"/>
  <c r="J17" i="1"/>
  <c r="K15" i="5"/>
  <c r="J18" i="1" l="1"/>
  <c r="L17" i="1" s="1"/>
  <c r="L16" i="5"/>
  <c r="J18" i="5"/>
  <c r="K17" i="5"/>
  <c r="L17" i="5"/>
  <c r="L16" i="1"/>
  <c r="L17" i="4"/>
  <c r="J18" i="4"/>
  <c r="K17" i="4"/>
  <c r="K16" i="1"/>
  <c r="J19" i="1" l="1"/>
  <c r="K18" i="1" s="1"/>
  <c r="J19" i="5"/>
  <c r="K18" i="5"/>
  <c r="L18" i="5"/>
  <c r="J19" i="4"/>
  <c r="L18" i="4"/>
  <c r="K18" i="4"/>
  <c r="J2" i="4"/>
  <c r="K17" i="1"/>
  <c r="J20" i="4" l="1"/>
  <c r="K19" i="4"/>
  <c r="L19" i="4"/>
  <c r="L18" i="1"/>
  <c r="J20" i="5"/>
  <c r="J20" i="1"/>
  <c r="J21" i="5" l="1"/>
  <c r="K20" i="5" s="1"/>
  <c r="L20" i="5"/>
  <c r="J21" i="1"/>
  <c r="K20" i="1" s="1"/>
  <c r="L19" i="5"/>
  <c r="K19" i="5"/>
  <c r="L19" i="1"/>
  <c r="K19" i="1"/>
  <c r="J21" i="4"/>
  <c r="K20" i="4"/>
  <c r="L20" i="4"/>
  <c r="L20" i="1" l="1"/>
  <c r="J22" i="4"/>
  <c r="K21" i="4" s="1"/>
  <c r="J22" i="1"/>
  <c r="K21" i="1" s="1"/>
  <c r="J22" i="5"/>
  <c r="K21" i="5"/>
  <c r="L21" i="1" l="1"/>
  <c r="J23" i="4"/>
  <c r="L22" i="4"/>
  <c r="K22" i="4"/>
  <c r="J23" i="5"/>
  <c r="K22" i="5"/>
  <c r="L22" i="5"/>
  <c r="J23" i="1"/>
  <c r="L21" i="5"/>
  <c r="L21" i="4"/>
  <c r="K23" i="1" l="1"/>
  <c r="L23" i="1"/>
  <c r="M23" i="1" s="1"/>
  <c r="J24" i="5"/>
  <c r="K24" i="5" s="1"/>
  <c r="L24" i="5" s="1"/>
  <c r="M24" i="5" s="1"/>
  <c r="K23" i="5"/>
  <c r="L23" i="5"/>
  <c r="K22" i="1"/>
  <c r="L22" i="1"/>
  <c r="J24" i="4"/>
  <c r="K24" i="4" s="1"/>
  <c r="L24" i="4" s="1"/>
  <c r="M24" i="4" s="1"/>
  <c r="N24" i="4" l="1"/>
  <c r="M23" i="5"/>
  <c r="N24" i="5"/>
  <c r="L23" i="4"/>
  <c r="M23" i="4" s="1"/>
  <c r="M22" i="1"/>
  <c r="N23" i="1"/>
  <c r="K23" i="4"/>
  <c r="M22" i="4" l="1"/>
  <c r="N23" i="4"/>
  <c r="M21" i="1"/>
  <c r="N22" i="1"/>
  <c r="M22" i="5"/>
  <c r="N23" i="5"/>
  <c r="M20" i="1" l="1"/>
  <c r="N21" i="1"/>
  <c r="N22" i="5"/>
  <c r="M21" i="5"/>
  <c r="M21" i="4"/>
  <c r="N22" i="4"/>
  <c r="M20" i="4" l="1"/>
  <c r="N21" i="4"/>
  <c r="N21" i="5"/>
  <c r="M20" i="5"/>
  <c r="M19" i="1"/>
  <c r="N20" i="1"/>
  <c r="M18" i="1" l="1"/>
  <c r="N19" i="1"/>
  <c r="N20" i="5"/>
  <c r="M19" i="5"/>
  <c r="M19" i="4"/>
  <c r="N20" i="4"/>
  <c r="M18" i="4" l="1"/>
  <c r="N19" i="4"/>
  <c r="N19" i="5"/>
  <c r="M18" i="5"/>
  <c r="M17" i="1"/>
  <c r="N18" i="1"/>
  <c r="M16" i="1" l="1"/>
  <c r="N17" i="1"/>
  <c r="M17" i="5"/>
  <c r="N18" i="5"/>
  <c r="M17" i="4"/>
  <c r="N18" i="4"/>
  <c r="M16" i="4" l="1"/>
  <c r="N17" i="4"/>
  <c r="N17" i="5"/>
  <c r="M16" i="5"/>
  <c r="M15" i="1"/>
  <c r="N16" i="1"/>
  <c r="N16" i="5" l="1"/>
  <c r="M15" i="5"/>
  <c r="M14" i="1"/>
  <c r="N15" i="1"/>
  <c r="M15" i="4"/>
  <c r="N16" i="4"/>
  <c r="M13" i="1" l="1"/>
  <c r="N14" i="1"/>
  <c r="N15" i="5"/>
  <c r="M14" i="5"/>
  <c r="M14" i="4"/>
  <c r="N15" i="4"/>
  <c r="M13" i="4" l="1"/>
  <c r="N14" i="4"/>
  <c r="M13" i="5"/>
  <c r="N14" i="5"/>
  <c r="M12" i="1"/>
  <c r="N13" i="1"/>
  <c r="M11" i="1" l="1"/>
  <c r="N12" i="1"/>
  <c r="N13" i="5"/>
  <c r="M12" i="5"/>
  <c r="M12" i="4"/>
  <c r="N13" i="4"/>
  <c r="M11" i="4" l="1"/>
  <c r="N12" i="4"/>
  <c r="N12" i="5"/>
  <c r="M11" i="5"/>
  <c r="M10" i="1"/>
  <c r="N11" i="1"/>
  <c r="M9" i="1" l="1"/>
  <c r="N10" i="1"/>
  <c r="M10" i="5"/>
  <c r="N11" i="5"/>
  <c r="M10" i="4"/>
  <c r="N11" i="4"/>
  <c r="M9" i="4" l="1"/>
  <c r="N10" i="4"/>
  <c r="N10" i="5"/>
  <c r="M9" i="5"/>
  <c r="M8" i="1"/>
  <c r="N9" i="1"/>
  <c r="M8" i="5" l="1"/>
  <c r="N9" i="5"/>
  <c r="M7" i="1"/>
  <c r="N8" i="1"/>
  <c r="M8" i="4"/>
  <c r="N9" i="4"/>
  <c r="M7" i="4" l="1"/>
  <c r="N8" i="4"/>
  <c r="M6" i="1"/>
  <c r="N7" i="1"/>
  <c r="N8" i="5"/>
  <c r="M7" i="5"/>
  <c r="N7" i="5" l="1"/>
  <c r="M6" i="5"/>
  <c r="M5" i="1"/>
  <c r="N5" i="1" s="1"/>
  <c r="N6" i="1"/>
  <c r="M6" i="4"/>
  <c r="N7" i="4"/>
  <c r="M5" i="4" l="1"/>
  <c r="N5" i="4" s="1"/>
  <c r="N6" i="4"/>
  <c r="M5" i="5"/>
  <c r="N5" i="5" s="1"/>
  <c r="N6" i="5"/>
  <c r="L25" i="2"/>
  <c r="J25" i="2"/>
  <c r="M25" i="2"/>
  <c r="K25" i="2"/>
</calcChain>
</file>

<file path=xl/sharedStrings.xml><?xml version="1.0" encoding="utf-8"?>
<sst xmlns="http://schemas.openxmlformats.org/spreadsheetml/2006/main" count="156" uniqueCount="81">
  <si>
    <t>x</t>
  </si>
  <si>
    <t>n</t>
  </si>
  <si>
    <t>Population</t>
  </si>
  <si>
    <t>Deaths</t>
  </si>
  <si>
    <t>a</t>
  </si>
  <si>
    <t>85+</t>
  </si>
  <si>
    <t>Population and Deaths by age for England and Wales, 1982.</t>
  </si>
  <si>
    <t>Age</t>
  </si>
  <si>
    <t>Males</t>
  </si>
  <si>
    <t>Females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</si>
  <si>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</si>
  <si>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</si>
  <si>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</si>
  <si>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</si>
  <si>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</si>
  <si>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</si>
  <si>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</si>
  <si>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</si>
  <si>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</si>
  <si>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</si>
  <si>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</si>
  <si>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</si>
  <si>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</si>
  <si>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</si>
  <si>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</si>
  <si>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</si>
  <si>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90+</t>
  </si>
  <si>
    <t>Total</t>
  </si>
  <si>
    <t>5-9</t>
  </si>
  <si>
    <t>10-14</t>
  </si>
  <si>
    <t>1-4</t>
  </si>
  <si>
    <t>Life Table for Females - England and Wales, 1982.</t>
  </si>
  <si>
    <t>Life Table for Males - England and Wales, 1982.</t>
  </si>
  <si>
    <t>BOD Life Table in Class Lecture  Notes</t>
  </si>
  <si>
    <r>
      <t>n</t>
    </r>
    <r>
      <rPr>
        <b/>
        <i/>
        <sz val="12"/>
        <rFont val="Arial"/>
        <family val="2"/>
      </rPr>
      <t>P</t>
    </r>
    <r>
      <rPr>
        <b/>
        <i/>
        <vertAlign val="subscript"/>
        <sz val="12"/>
        <rFont val="Arial"/>
        <family val="2"/>
      </rPr>
      <t>x</t>
    </r>
  </si>
  <si>
    <r>
      <t>n</t>
    </r>
    <r>
      <rPr>
        <b/>
        <i/>
        <sz val="12"/>
        <rFont val="Arial"/>
        <family val="2"/>
      </rPr>
      <t>D</t>
    </r>
    <r>
      <rPr>
        <b/>
        <i/>
        <vertAlign val="subscript"/>
        <sz val="12"/>
        <rFont val="Arial"/>
        <family val="2"/>
      </rPr>
      <t>x</t>
    </r>
  </si>
  <si>
    <r>
      <t>n</t>
    </r>
    <r>
      <rPr>
        <b/>
        <i/>
        <sz val="12"/>
        <rFont val="Arial"/>
        <family val="2"/>
      </rPr>
      <t>M</t>
    </r>
    <r>
      <rPr>
        <b/>
        <i/>
        <vertAlign val="subscript"/>
        <sz val="12"/>
        <rFont val="Arial"/>
        <family val="2"/>
      </rPr>
      <t>x</t>
    </r>
  </si>
  <si>
    <r>
      <t>n</t>
    </r>
    <r>
      <rPr>
        <b/>
        <i/>
        <sz val="12"/>
        <rFont val="Arial"/>
        <family val="2"/>
      </rPr>
      <t>q</t>
    </r>
    <r>
      <rPr>
        <b/>
        <i/>
        <vertAlign val="subscript"/>
        <sz val="12"/>
        <rFont val="Arial"/>
        <family val="2"/>
      </rPr>
      <t>x</t>
    </r>
  </si>
  <si>
    <r>
      <t>l</t>
    </r>
    <r>
      <rPr>
        <b/>
        <i/>
        <vertAlign val="subscript"/>
        <sz val="12"/>
        <rFont val="Arial"/>
        <family val="2"/>
      </rPr>
      <t>x</t>
    </r>
  </si>
  <si>
    <r>
      <t>n</t>
    </r>
    <r>
      <rPr>
        <b/>
        <i/>
        <sz val="12"/>
        <rFont val="Arial"/>
        <family val="2"/>
      </rPr>
      <t>d</t>
    </r>
    <r>
      <rPr>
        <b/>
        <i/>
        <vertAlign val="subscript"/>
        <sz val="12"/>
        <rFont val="Arial"/>
        <family val="2"/>
      </rPr>
      <t>x</t>
    </r>
  </si>
  <si>
    <r>
      <t>n</t>
    </r>
    <r>
      <rPr>
        <b/>
        <i/>
        <sz val="12"/>
        <rFont val="Arial"/>
        <family val="2"/>
      </rPr>
      <t>L</t>
    </r>
    <r>
      <rPr>
        <b/>
        <i/>
        <vertAlign val="subscript"/>
        <sz val="12"/>
        <rFont val="Arial"/>
        <family val="2"/>
      </rPr>
      <t>x</t>
    </r>
  </si>
  <si>
    <r>
      <t>T</t>
    </r>
    <r>
      <rPr>
        <b/>
        <i/>
        <vertAlign val="subscript"/>
        <sz val="12"/>
        <rFont val="Arial"/>
        <family val="2"/>
      </rPr>
      <t>x</t>
    </r>
  </si>
  <si>
    <r>
      <t>e</t>
    </r>
    <r>
      <rPr>
        <b/>
        <i/>
        <vertAlign val="subscript"/>
        <sz val="12"/>
        <rFont val="Arial"/>
        <family val="2"/>
      </rPr>
      <t>x</t>
    </r>
  </si>
  <si>
    <r>
      <t>n</t>
    </r>
    <r>
      <rPr>
        <b/>
        <i/>
        <sz val="12"/>
        <rFont val="Arial"/>
        <family val="2"/>
      </rPr>
      <t>p</t>
    </r>
    <r>
      <rPr>
        <b/>
        <i/>
        <vertAlign val="subscript"/>
        <sz val="12"/>
        <rFont val="Arial"/>
        <family val="2"/>
      </rPr>
      <t>x</t>
    </r>
  </si>
  <si>
    <t>Problem 3</t>
  </si>
  <si>
    <t>Give the values of the following life table indices for the male life table for England and Wales, 1992.</t>
  </si>
  <si>
    <t>b</t>
  </si>
  <si>
    <t>c</t>
  </si>
  <si>
    <t>d</t>
  </si>
  <si>
    <t>e</t>
  </si>
  <si>
    <r>
      <t>5</t>
    </r>
    <r>
      <rPr>
        <b/>
        <i/>
        <sz val="11"/>
        <rFont val="Arial"/>
        <family val="2"/>
      </rPr>
      <t>d</t>
    </r>
    <r>
      <rPr>
        <b/>
        <i/>
        <vertAlign val="subscript"/>
        <sz val="11"/>
        <rFont val="Arial"/>
        <family val="2"/>
      </rPr>
      <t>15</t>
    </r>
  </si>
  <si>
    <r>
      <t>5</t>
    </r>
    <r>
      <rPr>
        <b/>
        <i/>
        <sz val="11"/>
        <rFont val="Arial"/>
        <family val="2"/>
      </rPr>
      <t>p</t>
    </r>
    <r>
      <rPr>
        <b/>
        <i/>
        <vertAlign val="subscript"/>
        <sz val="11"/>
        <rFont val="Arial"/>
        <family val="2"/>
      </rPr>
      <t>20</t>
    </r>
  </si>
  <si>
    <r>
      <t>l</t>
    </r>
    <r>
      <rPr>
        <b/>
        <i/>
        <vertAlign val="subscript"/>
        <sz val="11"/>
        <rFont val="Arial"/>
        <family val="2"/>
      </rPr>
      <t>55</t>
    </r>
  </si>
  <si>
    <r>
      <t>5</t>
    </r>
    <r>
      <rPr>
        <b/>
        <i/>
        <sz val="11"/>
        <rFont val="Arial"/>
        <family val="2"/>
      </rPr>
      <t>L</t>
    </r>
    <r>
      <rPr>
        <b/>
        <i/>
        <vertAlign val="subscript"/>
        <sz val="11"/>
        <rFont val="Arial"/>
        <family val="2"/>
      </rPr>
      <t>70</t>
    </r>
  </si>
  <si>
    <r>
      <t>e</t>
    </r>
    <r>
      <rPr>
        <b/>
        <i/>
        <vertAlign val="subscript"/>
        <sz val="11"/>
        <rFont val="Arial"/>
        <family val="2"/>
      </rPr>
      <t>45</t>
    </r>
  </si>
  <si>
    <t>Problem 4</t>
  </si>
  <si>
    <t>Please estimate based on the life table for England and wales, 1992</t>
  </si>
  <si>
    <t>a: The probability that a new born male will not survive to age 25</t>
  </si>
  <si>
    <t>25q0</t>
  </si>
  <si>
    <t>=</t>
  </si>
  <si>
    <t>(sum(1d0+4d1+5d5+………+5d20))/l00000</t>
  </si>
  <si>
    <r>
      <t>1-l</t>
    </r>
    <r>
      <rPr>
        <b/>
        <vertAlign val="subscript"/>
        <sz val="10"/>
        <rFont val="Arial"/>
        <family val="2"/>
      </rPr>
      <t>25</t>
    </r>
  </si>
  <si>
    <t>b: The probability that a person aged 25 years will survive to age 45.</t>
  </si>
  <si>
    <t>l45/l25</t>
  </si>
  <si>
    <t>0.94901/0.97507</t>
  </si>
  <si>
    <t>c: The average  number of years that a newborn is likely to survive under this mortality regime</t>
  </si>
  <si>
    <t>71.26 years</t>
  </si>
  <si>
    <r>
      <t>e</t>
    </r>
    <r>
      <rPr>
        <b/>
        <i/>
        <vertAlign val="subscript"/>
        <sz val="11"/>
        <rFont val="Arial"/>
        <family val="2"/>
      </rPr>
      <t>0</t>
    </r>
  </si>
  <si>
    <r>
      <t xml:space="preserve">d: Interpretation of the </t>
    </r>
    <r>
      <rPr>
        <b/>
        <i/>
        <vertAlign val="subscript"/>
        <sz val="11"/>
        <rFont val="Arial"/>
        <family val="2"/>
      </rPr>
      <t>n</t>
    </r>
    <r>
      <rPr>
        <b/>
        <i/>
        <sz val="11"/>
        <rFont val="Arial"/>
        <family val="2"/>
      </rPr>
      <t>L</t>
    </r>
    <r>
      <rPr>
        <b/>
        <i/>
        <vertAlign val="subscript"/>
        <sz val="11"/>
        <rFont val="Arial"/>
        <family val="2"/>
      </rPr>
      <t>x</t>
    </r>
    <r>
      <rPr>
        <sz val="11"/>
        <rFont val="Arial"/>
        <family val="2"/>
      </rPr>
      <t xml:space="preserve"> column</t>
    </r>
  </si>
  <si>
    <r>
      <t xml:space="preserve">Refer to notes for </t>
    </r>
    <r>
      <rPr>
        <b/>
        <i/>
        <sz val="10"/>
        <rFont val="Arial"/>
        <family val="2"/>
      </rPr>
      <t>static</t>
    </r>
    <r>
      <rPr>
        <sz val="10"/>
        <rFont val="Arial"/>
        <family val="2"/>
      </rPr>
      <t xml:space="preserve"> and </t>
    </r>
    <r>
      <rPr>
        <b/>
        <i/>
        <sz val="10"/>
        <rFont val="Arial"/>
        <family val="2"/>
      </rPr>
      <t>dynamic</t>
    </r>
    <r>
      <rPr>
        <sz val="10"/>
        <rFont val="Arial"/>
        <family val="2"/>
      </rPr>
      <t xml:space="preserve"> interpretation</t>
    </r>
  </si>
  <si>
    <t>Problem 5</t>
  </si>
  <si>
    <t>Please  estim ate based on the male life expectancy for England and Wales</t>
  </si>
  <si>
    <t>(Under-five mortality)</t>
  </si>
  <si>
    <t>1426/100000</t>
  </si>
  <si>
    <t>Adult mortality (mortality between 15 and 60 years)</t>
  </si>
  <si>
    <r>
      <t>(l</t>
    </r>
    <r>
      <rPr>
        <b/>
        <i/>
        <vertAlign val="subscript"/>
        <sz val="11"/>
        <rFont val="Arial"/>
        <family val="2"/>
      </rPr>
      <t>15</t>
    </r>
    <r>
      <rPr>
        <b/>
        <i/>
        <sz val="11"/>
        <rFont val="Arial"/>
        <family val="2"/>
      </rPr>
      <t>-l</t>
    </r>
    <r>
      <rPr>
        <b/>
        <i/>
        <vertAlign val="subscript"/>
        <sz val="11"/>
        <rFont val="Arial"/>
        <family val="2"/>
      </rPr>
      <t>60</t>
    </r>
    <r>
      <rPr>
        <b/>
        <i/>
        <sz val="11"/>
        <rFont val="Arial"/>
        <family val="2"/>
      </rPr>
      <t>)/l</t>
    </r>
    <r>
      <rPr>
        <b/>
        <i/>
        <vertAlign val="subscript"/>
        <sz val="11"/>
        <rFont val="Arial"/>
        <family val="2"/>
      </rPr>
      <t>15</t>
    </r>
  </si>
  <si>
    <r>
      <t>(</t>
    </r>
    <r>
      <rPr>
        <b/>
        <i/>
        <vertAlign val="subscript"/>
        <sz val="11"/>
        <rFont val="Arial"/>
        <family val="2"/>
      </rPr>
      <t>45</t>
    </r>
    <r>
      <rPr>
        <b/>
        <i/>
        <sz val="11"/>
        <rFont val="Arial"/>
        <family val="2"/>
      </rPr>
      <t>d</t>
    </r>
    <r>
      <rPr>
        <b/>
        <i/>
        <vertAlign val="subscript"/>
        <sz val="11"/>
        <rFont val="Arial"/>
        <family val="2"/>
      </rPr>
      <t>15</t>
    </r>
    <r>
      <rPr>
        <b/>
        <i/>
        <sz val="11"/>
        <rFont val="Arial"/>
        <family val="2"/>
      </rPr>
      <t>)/l</t>
    </r>
    <r>
      <rPr>
        <b/>
        <i/>
        <vertAlign val="subscript"/>
        <sz val="11"/>
        <rFont val="Arial"/>
        <family val="2"/>
      </rPr>
      <t>15</t>
    </r>
  </si>
  <si>
    <r>
      <t>5</t>
    </r>
    <r>
      <rPr>
        <b/>
        <i/>
        <sz val="11"/>
        <rFont val="Arial"/>
        <family val="2"/>
      </rPr>
      <t>d</t>
    </r>
    <r>
      <rPr>
        <b/>
        <i/>
        <vertAlign val="subscript"/>
        <sz val="11"/>
        <rFont val="Arial"/>
        <family val="2"/>
      </rPr>
      <t>0</t>
    </r>
    <r>
      <rPr>
        <b/>
        <i/>
        <sz val="11"/>
        <rFont val="Arial"/>
        <family val="2"/>
      </rPr>
      <t>/l</t>
    </r>
    <r>
      <rPr>
        <b/>
        <i/>
        <vertAlign val="subscript"/>
        <sz val="11"/>
        <rFont val="Arial"/>
        <family val="2"/>
      </rPr>
      <t>0</t>
    </r>
  </si>
  <si>
    <t>(98312-83603)/98312</t>
  </si>
  <si>
    <r>
      <t>5</t>
    </r>
    <r>
      <rPr>
        <b/>
        <i/>
        <sz val="11"/>
        <rFont val="Arial"/>
        <family val="2"/>
      </rPr>
      <t>q</t>
    </r>
    <r>
      <rPr>
        <b/>
        <i/>
        <vertAlign val="subscript"/>
        <sz val="11"/>
        <rFont val="Arial"/>
        <family val="2"/>
      </rPr>
      <t>0</t>
    </r>
  </si>
  <si>
    <r>
      <t>45</t>
    </r>
    <r>
      <rPr>
        <b/>
        <i/>
        <sz val="11"/>
        <rFont val="Arial"/>
        <family val="2"/>
      </rPr>
      <t>q</t>
    </r>
    <r>
      <rPr>
        <b/>
        <i/>
        <vertAlign val="subscript"/>
        <sz val="11"/>
        <rFont val="Arial"/>
        <family val="2"/>
      </rPr>
      <t>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</si>
</sst>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vertAlign val="subscript"/>
      <sz val="10"/>
      <name val="Arial"/>
      <family val="2"/>
    </font>
    <font>
      <b/>
      <i/>
      <sz val="12"/>
      <name val="Arial"/>
      <family val="2"/>
    </font>
    <font>
      <b/>
      <i/>
      <vertAlign val="subscript"/>
      <sz val="12"/>
      <name val="Arial"/>
      <family val="2"/>
    </font>
    <font>
      <b/>
      <i/>
      <vertAlign val="subscript"/>
      <sz val="11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4"/>
      <color rgb="FFFFFFFF"/>
      <name val="Calibri"/>
      <family val="2"/>
    </font>
    <font>
      <b/>
      <sz val="18"/>
      <color rgb="FFFFFFFF"/>
      <name val="Calibri"/>
      <family val="2"/>
    </font>
    <font>
      <sz val="18"/>
      <color rgb="FF000000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5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/>
    <xf numFmtId="3" fontId="0" fillId="2" borderId="0" xfId="0" applyNumberFormat="1" applyFill="1"/>
    <xf numFmtId="165" fontId="0" fillId="2" borderId="0" xfId="0" applyNumberFormat="1" applyFill="1"/>
    <xf numFmtId="164" fontId="0" fillId="2" borderId="0" xfId="0" applyNumberFormat="1" applyFill="1"/>
    <xf numFmtId="1" fontId="0" fillId="2" borderId="0" xfId="0" applyNumberFormat="1" applyFill="1"/>
    <xf numFmtId="4" fontId="0" fillId="2" borderId="0" xfId="0" applyNumberFormat="1" applyFill="1"/>
    <xf numFmtId="3" fontId="0" fillId="2" borderId="1" xfId="0" applyNumberFormat="1" applyFill="1" applyBorder="1"/>
    <xf numFmtId="0" fontId="0" fillId="2" borderId="2" xfId="0" applyFill="1" applyBorder="1"/>
    <xf numFmtId="3" fontId="0" fillId="2" borderId="3" xfId="0" applyNumberFormat="1" applyFill="1" applyBorder="1"/>
    <xf numFmtId="0" fontId="0" fillId="2" borderId="4" xfId="0" applyFill="1" applyBorder="1"/>
    <xf numFmtId="3" fontId="0" fillId="2" borderId="5" xfId="0" applyNumberFormat="1" applyFill="1" applyBorder="1"/>
    <xf numFmtId="0" fontId="0" fillId="2" borderId="6" xfId="0" applyFill="1" applyBorder="1"/>
    <xf numFmtId="4" fontId="0" fillId="2" borderId="7" xfId="0" applyNumberFormat="1" applyFill="1" applyBorder="1"/>
    <xf numFmtId="4" fontId="0" fillId="2" borderId="8" xfId="0" applyNumberFormat="1" applyFill="1" applyBorder="1"/>
    <xf numFmtId="4" fontId="0" fillId="2" borderId="9" xfId="0" applyNumberFormat="1" applyFill="1" applyBorder="1"/>
    <xf numFmtId="0" fontId="2" fillId="2" borderId="10" xfId="0" applyFont="1" applyFill="1" applyBorder="1" applyAlignment="1">
      <alignment horizontal="center"/>
    </xf>
    <xf numFmtId="165" fontId="0" fillId="2" borderId="10" xfId="0" applyNumberFormat="1" applyFill="1" applyBorder="1"/>
    <xf numFmtId="164" fontId="0" fillId="2" borderId="10" xfId="0" applyNumberFormat="1" applyFill="1" applyBorder="1"/>
    <xf numFmtId="1" fontId="0" fillId="2" borderId="10" xfId="0" applyNumberFormat="1" applyFill="1" applyBorder="1"/>
    <xf numFmtId="3" fontId="0" fillId="2" borderId="10" xfId="0" applyNumberForma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" fontId="0" fillId="2" borderId="10" xfId="0" applyNumberFormat="1" applyFill="1" applyBorder="1"/>
    <xf numFmtId="0" fontId="2" fillId="2" borderId="0" xfId="0" applyFont="1" applyFill="1"/>
    <xf numFmtId="0" fontId="2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right"/>
    </xf>
    <xf numFmtId="3" fontId="0" fillId="2" borderId="15" xfId="0" applyNumberFormat="1" applyFill="1" applyBorder="1"/>
    <xf numFmtId="0" fontId="2" fillId="2" borderId="15" xfId="0" quotePrefix="1" applyFont="1" applyFill="1" applyBorder="1" applyAlignment="1">
      <alignment horizontal="right"/>
    </xf>
    <xf numFmtId="16" fontId="2" fillId="2" borderId="15" xfId="0" quotePrefix="1" applyNumberFormat="1" applyFont="1" applyFill="1" applyBorder="1" applyAlignment="1">
      <alignment horizontal="right"/>
    </xf>
    <xf numFmtId="17" fontId="2" fillId="2" borderId="15" xfId="0" quotePrefix="1" applyNumberFormat="1" applyFont="1" applyFill="1" applyBorder="1" applyAlignment="1">
      <alignment horizontal="right"/>
    </xf>
    <xf numFmtId="3" fontId="2" fillId="2" borderId="0" xfId="0" applyNumberFormat="1" applyFont="1" applyFill="1"/>
    <xf numFmtId="3" fontId="2" fillId="2" borderId="15" xfId="0" applyNumberFormat="1" applyFont="1" applyFill="1" applyBorder="1"/>
    <xf numFmtId="0" fontId="2" fillId="2" borderId="14" xfId="0" applyFont="1" applyFill="1" applyBorder="1"/>
    <xf numFmtId="3" fontId="2" fillId="2" borderId="11" xfId="0" applyNumberFormat="1" applyFont="1" applyFill="1" applyBorder="1"/>
    <xf numFmtId="3" fontId="2" fillId="2" borderId="13" xfId="0" applyNumberFormat="1" applyFont="1" applyFill="1" applyBorder="1"/>
    <xf numFmtId="3" fontId="2" fillId="2" borderId="12" xfId="0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0" fillId="0" borderId="0" xfId="0" quotePrefix="1" applyAlignment="1">
      <alignment horizontal="right"/>
    </xf>
    <xf numFmtId="0" fontId="3" fillId="0" borderId="0" xfId="0" quotePrefix="1" applyFont="1" applyAlignment="1">
      <alignment horizontal="right"/>
    </xf>
    <xf numFmtId="0" fontId="6" fillId="0" borderId="0" xfId="0" quotePrefix="1" applyFont="1" applyAlignment="1">
      <alignment horizontal="right"/>
    </xf>
    <xf numFmtId="0" fontId="13" fillId="2" borderId="1" xfId="0" applyFont="1" applyFill="1" applyBorder="1"/>
    <xf numFmtId="0" fontId="13" fillId="2" borderId="3" xfId="0" applyFont="1" applyFill="1" applyBorder="1"/>
    <xf numFmtId="0" fontId="13" fillId="2" borderId="5" xfId="0" applyFont="1" applyFill="1" applyBorder="1"/>
    <xf numFmtId="0" fontId="2" fillId="2" borderId="10" xfId="0" applyFont="1" applyFill="1" applyBorder="1" applyAlignment="1">
      <alignment horizontal="center"/>
    </xf>
    <xf numFmtId="0" fontId="12" fillId="0" borderId="0" xfId="0" applyFont="1" applyAlignment="1">
      <alignment horizontal="justify" vertical="top"/>
    </xf>
    <xf numFmtId="0" fontId="6" fillId="0" borderId="0" xfId="0" applyFont="1" applyAlignment="1">
      <alignment horizontal="justify" vertical="top"/>
    </xf>
    <xf numFmtId="0" fontId="0" fillId="0" borderId="0" xfId="0" applyFill="1" applyBorder="1"/>
    <xf numFmtId="0" fontId="17" fillId="0" borderId="0" xfId="0" applyFont="1" applyFill="1" applyBorder="1" applyAlignment="1">
      <alignment horizontal="center" vertical="center" wrapText="1" readingOrder="1"/>
    </xf>
    <xf numFmtId="9" fontId="18" fillId="0" borderId="0" xfId="0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 vertical="center" wrapText="1" readingOrder="1"/>
    </xf>
    <xf numFmtId="10" fontId="18" fillId="0" borderId="0" xfId="0" applyNumberFormat="1" applyFont="1" applyFill="1" applyBorder="1" applyAlignment="1">
      <alignment horizontal="center" vertical="center" wrapText="1" readingOrder="1"/>
    </xf>
    <xf numFmtId="9" fontId="16" fillId="0" borderId="0" xfId="0" applyNumberFormat="1" applyFont="1" applyFill="1" applyBorder="1" applyAlignment="1">
      <alignment horizontal="center" vertical="center" wrapText="1" readingOrder="1"/>
    </xf>
    <xf numFmtId="0" fontId="16" fillId="0" borderId="0" xfId="0" applyFont="1" applyFill="1" applyBorder="1" applyAlignment="1">
      <alignment horizontal="center" vertical="center" wrapText="1" readingOrder="1"/>
    </xf>
    <xf numFmtId="0" fontId="16" fillId="0" borderId="0" xfId="0" applyFont="1" applyFill="1" applyBorder="1" applyAlignment="1">
      <alignment horizontal="left" vertical="center" wrapText="1" readingOrder="1"/>
    </xf>
    <xf numFmtId="10" fontId="16" fillId="0" borderId="0" xfId="0" applyNumberFormat="1" applyFont="1" applyFill="1" applyBorder="1" applyAlignment="1">
      <alignment horizontal="center" vertical="center" wrapText="1" readingOrder="1"/>
    </xf>
    <xf numFmtId="0" fontId="1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workbookViewId="0">
      <selection activeCell="B32" sqref="B32"/>
    </sheetView>
  </sheetViews>
  <sheetFormatPr defaultColWidth="9.109375" defaultRowHeight="13.2" x14ac:dyDescent="0.25"/>
  <cols>
    <col min="1" max="1" width="9.109375" style="6"/>
    <col min="2" max="3" width="9.109375" style="5"/>
    <col min="4" max="5" width="9.109375" style="6"/>
    <col min="6" max="6" width="9.5546875" style="6" bestFit="1" customWidth="1"/>
    <col min="7" max="7" width="9.109375" style="5"/>
    <col min="8" max="8" width="10.5546875" style="6" bestFit="1" customWidth="1"/>
    <col min="9" max="9" width="10.5546875" style="6" customWidth="1"/>
    <col min="10" max="16384" width="9.109375" style="6"/>
  </cols>
  <sheetData>
    <row r="1" spans="1:14" ht="15.6" x14ac:dyDescent="0.3">
      <c r="A1" s="4" t="s">
        <v>33</v>
      </c>
    </row>
    <row r="3" spans="1:14" s="30" customFormat="1" ht="13.8" thickBot="1" x14ac:dyDescent="0.3">
      <c r="B3" s="5"/>
      <c r="C3" s="5"/>
      <c r="D3" s="5" t="s">
        <v>2</v>
      </c>
      <c r="E3" s="5" t="s">
        <v>3</v>
      </c>
      <c r="G3" s="5"/>
    </row>
    <row r="4" spans="1:14" s="30" customFormat="1" ht="18.600000000000001" thickBot="1" x14ac:dyDescent="0.45">
      <c r="B4" s="49" t="s">
        <v>0</v>
      </c>
      <c r="C4" s="50" t="s">
        <v>1</v>
      </c>
      <c r="D4" s="51" t="s">
        <v>34</v>
      </c>
      <c r="E4" s="51" t="s">
        <v>35</v>
      </c>
      <c r="F4" s="51" t="s">
        <v>36</v>
      </c>
      <c r="G4" s="50" t="s">
        <v>4</v>
      </c>
      <c r="H4" s="51" t="s">
        <v>37</v>
      </c>
      <c r="I4" s="51" t="s">
        <v>43</v>
      </c>
      <c r="J4" s="50" t="s">
        <v>38</v>
      </c>
      <c r="K4" s="51" t="s">
        <v>39</v>
      </c>
      <c r="L4" s="51" t="s">
        <v>40</v>
      </c>
      <c r="M4" s="50" t="s">
        <v>41</v>
      </c>
      <c r="N4" s="52" t="s">
        <v>42</v>
      </c>
    </row>
    <row r="5" spans="1:14" x14ac:dyDescent="0.25">
      <c r="B5" s="5">
        <v>0</v>
      </c>
      <c r="C5" s="5">
        <v>1</v>
      </c>
      <c r="D5" s="58">
        <v>317000</v>
      </c>
      <c r="E5" s="74">
        <v>3914</v>
      </c>
      <c r="F5" s="9">
        <f>+E5/D5</f>
        <v>1.2347003154574132E-2</v>
      </c>
      <c r="G5" s="5">
        <v>0.1</v>
      </c>
      <c r="H5" s="9">
        <f>+(C5*F5)/(1+C5*(1-G5)*F5)</f>
        <v>1.2211307408588348E-2</v>
      </c>
      <c r="I5" s="10">
        <f>1-H5</f>
        <v>0.98778869259141167</v>
      </c>
      <c r="J5" s="8">
        <v>100000</v>
      </c>
      <c r="K5" s="8">
        <f>+J5-J6</f>
        <v>1221.1307408588327</v>
      </c>
      <c r="L5" s="11">
        <f>0.1*C5*K5+(J6*C5)</f>
        <v>98900.982333227046</v>
      </c>
      <c r="M5" s="8">
        <f t="shared" ref="M5:M21" si="0">+M6+L5</f>
        <v>7125687.9353160588</v>
      </c>
      <c r="N5" s="20">
        <f>+M5/J5</f>
        <v>71.256879353160585</v>
      </c>
    </row>
    <row r="6" spans="1:14" x14ac:dyDescent="0.25">
      <c r="B6" s="5">
        <v>1</v>
      </c>
      <c r="C6" s="5">
        <v>4</v>
      </c>
      <c r="D6" s="59">
        <v>1254300</v>
      </c>
      <c r="E6" s="74">
        <v>652</v>
      </c>
      <c r="F6" s="9">
        <f t="shared" ref="F6:F23" si="1">+E6/D6</f>
        <v>5.1981184724547561E-4</v>
      </c>
      <c r="G6" s="5">
        <v>0.4</v>
      </c>
      <c r="H6" s="9">
        <f t="shared" ref="H6:H22" si="2">+(C6*F6)/(1+C6*(1-G6)*F6)</f>
        <v>2.0766566592200055E-3</v>
      </c>
      <c r="I6" s="10">
        <f t="shared" ref="I6:I23" si="3">1-H6</f>
        <v>0.99792334334078003</v>
      </c>
      <c r="J6" s="8">
        <f>+J5-(J5*H5)</f>
        <v>98778.869259141167</v>
      </c>
      <c r="K6" s="8">
        <f t="shared" ref="K6:K23" si="4">+J6-J7</f>
        <v>205.12979663722217</v>
      </c>
      <c r="L6" s="11">
        <f>0.4*C6*K6+(J7*C6)</f>
        <v>394623.16552463535</v>
      </c>
      <c r="M6" s="8">
        <f t="shared" si="0"/>
        <v>7026786.9529828317</v>
      </c>
      <c r="N6" s="20">
        <f t="shared" ref="N6:N23" si="5">+M6/J6</f>
        <v>71.136539683891556</v>
      </c>
    </row>
    <row r="7" spans="1:14" x14ac:dyDescent="0.25">
      <c r="B7" s="5">
        <v>5</v>
      </c>
      <c r="C7" s="5">
        <v>5</v>
      </c>
      <c r="D7" s="59">
        <v>1557600</v>
      </c>
      <c r="E7" s="74">
        <v>391</v>
      </c>
      <c r="F7" s="9">
        <f t="shared" si="1"/>
        <v>2.5102722136620441E-4</v>
      </c>
      <c r="G7" s="5">
        <v>0.5</v>
      </c>
      <c r="H7" s="9">
        <f t="shared" si="2"/>
        <v>1.2543489175225486E-3</v>
      </c>
      <c r="I7" s="10">
        <f t="shared" si="3"/>
        <v>0.99874565108247748</v>
      </c>
      <c r="J7" s="8">
        <f t="shared" ref="J7:J23" si="6">+J6-(J6*H6)</f>
        <v>98573.739462503945</v>
      </c>
      <c r="K7" s="8">
        <f t="shared" si="4"/>
        <v>123.64586339093512</v>
      </c>
      <c r="L7" s="11">
        <f>0.5*C7*(J7+J8)</f>
        <v>492559.5826540424</v>
      </c>
      <c r="M7" s="8">
        <f t="shared" si="0"/>
        <v>6632163.7874581963</v>
      </c>
      <c r="N7" s="20">
        <f t="shared" si="5"/>
        <v>67.281243702649405</v>
      </c>
    </row>
    <row r="8" spans="1:14" x14ac:dyDescent="0.25">
      <c r="B8" s="5">
        <v>10</v>
      </c>
      <c r="C8" s="5">
        <v>5</v>
      </c>
      <c r="D8" s="59">
        <v>1947500</v>
      </c>
      <c r="E8" s="74">
        <v>546</v>
      </c>
      <c r="F8" s="9">
        <f t="shared" si="1"/>
        <v>2.8035943517329908E-4</v>
      </c>
      <c r="G8" s="5">
        <v>0.5</v>
      </c>
      <c r="H8" s="9">
        <f t="shared" si="2"/>
        <v>1.4008153463682706E-3</v>
      </c>
      <c r="I8" s="10">
        <f t="shared" si="3"/>
        <v>0.99859918465363173</v>
      </c>
      <c r="J8" s="8">
        <f t="shared" si="6"/>
        <v>98450.09359911301</v>
      </c>
      <c r="K8" s="8">
        <f t="shared" si="4"/>
        <v>137.91040196502581</v>
      </c>
      <c r="L8" s="11">
        <f t="shared" ref="L8:L22" si="7">0.5*C8*(J8+J9)</f>
        <v>491905.69199065247</v>
      </c>
      <c r="M8" s="8">
        <f t="shared" si="0"/>
        <v>6139604.2048041541</v>
      </c>
      <c r="N8" s="20">
        <f t="shared" si="5"/>
        <v>62.362604039814435</v>
      </c>
    </row>
    <row r="9" spans="1:14" x14ac:dyDescent="0.25">
      <c r="B9" s="5">
        <v>15</v>
      </c>
      <c r="C9" s="5">
        <v>5</v>
      </c>
      <c r="D9" s="59">
        <v>2121200</v>
      </c>
      <c r="E9" s="74">
        <v>1669</v>
      </c>
      <c r="F9" s="9">
        <f t="shared" si="1"/>
        <v>7.8681878182161038E-4</v>
      </c>
      <c r="G9" s="5">
        <v>0.5</v>
      </c>
      <c r="H9" s="9">
        <f t="shared" si="2"/>
        <v>3.926370553867616E-3</v>
      </c>
      <c r="I9" s="10">
        <f t="shared" si="3"/>
        <v>0.99607362944613242</v>
      </c>
      <c r="J9" s="8">
        <f t="shared" si="6"/>
        <v>98312.183197147984</v>
      </c>
      <c r="K9" s="8">
        <f t="shared" si="4"/>
        <v>386.01006119171507</v>
      </c>
      <c r="L9" s="11">
        <f t="shared" si="7"/>
        <v>490595.8908327606</v>
      </c>
      <c r="M9" s="8">
        <f t="shared" si="0"/>
        <v>5647698.512813502</v>
      </c>
      <c r="N9" s="20">
        <f t="shared" si="5"/>
        <v>57.446578126416185</v>
      </c>
    </row>
    <row r="10" spans="1:14" x14ac:dyDescent="0.25">
      <c r="B10" s="5">
        <v>20</v>
      </c>
      <c r="C10" s="5">
        <v>5</v>
      </c>
      <c r="D10" s="59">
        <v>1942800</v>
      </c>
      <c r="E10" s="74">
        <v>1668</v>
      </c>
      <c r="F10" s="9">
        <f t="shared" si="1"/>
        <v>8.5855466337245211E-4</v>
      </c>
      <c r="G10" s="5">
        <v>0.5</v>
      </c>
      <c r="H10" s="9">
        <f t="shared" si="2"/>
        <v>4.2835790998320463E-3</v>
      </c>
      <c r="I10" s="10">
        <f t="shared" si="3"/>
        <v>0.99571642090016799</v>
      </c>
      <c r="J10" s="8">
        <f t="shared" si="6"/>
        <v>97926.173135956269</v>
      </c>
      <c r="K10" s="8">
        <f t="shared" si="4"/>
        <v>419.47450857171498</v>
      </c>
      <c r="L10" s="11">
        <f t="shared" si="7"/>
        <v>488582.17940835212</v>
      </c>
      <c r="M10" s="8">
        <f t="shared" si="0"/>
        <v>5157102.6219807416</v>
      </c>
      <c r="N10" s="20">
        <f t="shared" si="5"/>
        <v>52.66316916950133</v>
      </c>
    </row>
    <row r="11" spans="1:14" x14ac:dyDescent="0.25">
      <c r="B11" s="5">
        <v>25</v>
      </c>
      <c r="C11" s="5">
        <v>5</v>
      </c>
      <c r="D11" s="59">
        <v>1708200</v>
      </c>
      <c r="E11" s="74">
        <v>1409</v>
      </c>
      <c r="F11" s="9">
        <f t="shared" si="1"/>
        <v>8.2484486594075631E-4</v>
      </c>
      <c r="G11" s="5">
        <v>0.5</v>
      </c>
      <c r="H11" s="9">
        <f t="shared" si="2"/>
        <v>4.1157372179193765E-3</v>
      </c>
      <c r="I11" s="10">
        <f t="shared" si="3"/>
        <v>0.99588426278208064</v>
      </c>
      <c r="J11" s="8">
        <f t="shared" si="6"/>
        <v>97506.698627384554</v>
      </c>
      <c r="K11" s="8">
        <f t="shared" si="4"/>
        <v>401.3119485371717</v>
      </c>
      <c r="L11" s="11">
        <f t="shared" si="7"/>
        <v>486530.21326557978</v>
      </c>
      <c r="M11" s="8">
        <f t="shared" si="0"/>
        <v>4668520.4425723897</v>
      </c>
      <c r="N11" s="20">
        <f t="shared" si="5"/>
        <v>47.878971478798952</v>
      </c>
    </row>
    <row r="12" spans="1:14" x14ac:dyDescent="0.25">
      <c r="B12" s="5">
        <v>30</v>
      </c>
      <c r="C12" s="5">
        <v>5</v>
      </c>
      <c r="D12" s="59">
        <v>1764700</v>
      </c>
      <c r="E12" s="74">
        <v>1735</v>
      </c>
      <c r="F12" s="9">
        <f t="shared" si="1"/>
        <v>9.8316994389981301E-4</v>
      </c>
      <c r="G12" s="5">
        <v>0.5</v>
      </c>
      <c r="H12" s="9">
        <f t="shared" si="2"/>
        <v>4.9037965560368279E-3</v>
      </c>
      <c r="I12" s="10">
        <f t="shared" si="3"/>
        <v>0.99509620344396321</v>
      </c>
      <c r="J12" s="8">
        <f t="shared" si="6"/>
        <v>97105.386678847382</v>
      </c>
      <c r="K12" s="8">
        <f t="shared" si="4"/>
        <v>476.18506076835911</v>
      </c>
      <c r="L12" s="11">
        <f t="shared" si="7"/>
        <v>484336.47074231599</v>
      </c>
      <c r="M12" s="8">
        <f t="shared" si="0"/>
        <v>4181990.2293068101</v>
      </c>
      <c r="N12" s="20">
        <f t="shared" si="5"/>
        <v>43.066511265103479</v>
      </c>
    </row>
    <row r="13" spans="1:14" x14ac:dyDescent="0.25">
      <c r="B13" s="5">
        <v>35</v>
      </c>
      <c r="C13" s="5">
        <v>5</v>
      </c>
      <c r="D13" s="59">
        <v>1734500</v>
      </c>
      <c r="E13" s="74">
        <v>2246</v>
      </c>
      <c r="F13" s="9">
        <f t="shared" si="1"/>
        <v>1.2948976650331507E-3</v>
      </c>
      <c r="G13" s="5">
        <v>0.5</v>
      </c>
      <c r="H13" s="9">
        <f t="shared" si="2"/>
        <v>6.4535964577053804E-3</v>
      </c>
      <c r="I13" s="10">
        <f t="shared" si="3"/>
        <v>0.99354640354229462</v>
      </c>
      <c r="J13" s="8">
        <f t="shared" si="6"/>
        <v>96629.201618079023</v>
      </c>
      <c r="K13" s="8">
        <f t="shared" si="4"/>
        <v>623.60587327333633</v>
      </c>
      <c r="L13" s="11">
        <f t="shared" si="7"/>
        <v>481586.99340721179</v>
      </c>
      <c r="M13" s="8">
        <f t="shared" si="0"/>
        <v>3697653.7585644941</v>
      </c>
      <c r="N13" s="20">
        <f t="shared" si="5"/>
        <v>38.266421502469235</v>
      </c>
    </row>
    <row r="14" spans="1:14" x14ac:dyDescent="0.25">
      <c r="B14" s="5">
        <v>40</v>
      </c>
      <c r="C14" s="5">
        <v>5</v>
      </c>
      <c r="D14" s="59">
        <v>1417200</v>
      </c>
      <c r="E14" s="74">
        <v>3280</v>
      </c>
      <c r="F14" s="9">
        <f t="shared" si="1"/>
        <v>2.3144228055320352E-3</v>
      </c>
      <c r="G14" s="5">
        <v>0.5</v>
      </c>
      <c r="H14" s="9">
        <f t="shared" si="2"/>
        <v>1.1505542303914691E-2</v>
      </c>
      <c r="I14" s="10">
        <f t="shared" si="3"/>
        <v>0.98849445769608535</v>
      </c>
      <c r="J14" s="8">
        <f t="shared" si="6"/>
        <v>96005.595744805687</v>
      </c>
      <c r="K14" s="8">
        <f t="shared" si="4"/>
        <v>1104.5964432543988</v>
      </c>
      <c r="L14" s="11">
        <f t="shared" si="7"/>
        <v>477266.48761589243</v>
      </c>
      <c r="M14" s="8">
        <f t="shared" si="0"/>
        <v>3216066.7651572824</v>
      </c>
      <c r="N14" s="20">
        <f t="shared" si="5"/>
        <v>33.498742861884544</v>
      </c>
    </row>
    <row r="15" spans="1:14" x14ac:dyDescent="0.25">
      <c r="B15" s="5">
        <v>45</v>
      </c>
      <c r="C15" s="5">
        <v>5</v>
      </c>
      <c r="D15" s="59">
        <v>1368500</v>
      </c>
      <c r="E15" s="74">
        <v>5647</v>
      </c>
      <c r="F15" s="9">
        <f t="shared" si="1"/>
        <v>4.1264157837047864E-3</v>
      </c>
      <c r="G15" s="5">
        <v>0.5</v>
      </c>
      <c r="H15" s="9">
        <f t="shared" si="2"/>
        <v>2.0421410838500163E-2</v>
      </c>
      <c r="I15" s="10">
        <f t="shared" si="3"/>
        <v>0.97957858916149987</v>
      </c>
      <c r="J15" s="8">
        <f t="shared" si="6"/>
        <v>94900.999301551288</v>
      </c>
      <c r="K15" s="8">
        <f t="shared" si="4"/>
        <v>1938.0122957212006</v>
      </c>
      <c r="L15" s="11">
        <f t="shared" si="7"/>
        <v>469659.96576845343</v>
      </c>
      <c r="M15" s="8">
        <f t="shared" si="0"/>
        <v>2738800.2775413897</v>
      </c>
      <c r="N15" s="20">
        <f t="shared" si="5"/>
        <v>28.859551508396184</v>
      </c>
    </row>
    <row r="16" spans="1:14" x14ac:dyDescent="0.25">
      <c r="B16" s="5">
        <v>50</v>
      </c>
      <c r="C16" s="5">
        <v>5</v>
      </c>
      <c r="D16" s="59">
        <v>1381000</v>
      </c>
      <c r="E16" s="74">
        <v>10497</v>
      </c>
      <c r="F16" s="9">
        <f t="shared" si="1"/>
        <v>7.6010137581462708E-3</v>
      </c>
      <c r="G16" s="5">
        <v>0.5</v>
      </c>
      <c r="H16" s="9">
        <f t="shared" si="2"/>
        <v>3.7296343736065385E-2</v>
      </c>
      <c r="I16" s="10">
        <f t="shared" si="3"/>
        <v>0.96270365626393462</v>
      </c>
      <c r="J16" s="8">
        <f t="shared" si="6"/>
        <v>92962.987005830088</v>
      </c>
      <c r="K16" s="8">
        <f t="shared" si="4"/>
        <v>3467.1795181008201</v>
      </c>
      <c r="L16" s="11">
        <f t="shared" si="7"/>
        <v>456146.98623389832</v>
      </c>
      <c r="M16" s="8">
        <f t="shared" si="0"/>
        <v>2269140.311772936</v>
      </c>
      <c r="N16" s="20">
        <f t="shared" si="5"/>
        <v>24.409072738063259</v>
      </c>
    </row>
    <row r="17" spans="2:14" x14ac:dyDescent="0.25">
      <c r="B17" s="5">
        <v>55</v>
      </c>
      <c r="C17" s="5">
        <v>5</v>
      </c>
      <c r="D17" s="59">
        <v>1382000</v>
      </c>
      <c r="E17" s="74">
        <v>18820</v>
      </c>
      <c r="F17" s="9">
        <f t="shared" si="1"/>
        <v>1.361794500723589E-2</v>
      </c>
      <c r="G17" s="5">
        <v>0.5</v>
      </c>
      <c r="H17" s="9">
        <f t="shared" si="2"/>
        <v>6.5847940939785174E-2</v>
      </c>
      <c r="I17" s="10">
        <f t="shared" si="3"/>
        <v>0.93415205906021481</v>
      </c>
      <c r="J17" s="8">
        <f t="shared" si="6"/>
        <v>89495.807487729267</v>
      </c>
      <c r="K17" s="8">
        <f t="shared" si="4"/>
        <v>5893.1146458103758</v>
      </c>
      <c r="L17" s="11">
        <f t="shared" si="7"/>
        <v>432746.25082412036</v>
      </c>
      <c r="M17" s="8">
        <f t="shared" si="0"/>
        <v>1812993.3255390376</v>
      </c>
      <c r="N17" s="20">
        <f t="shared" si="5"/>
        <v>20.257857618499241</v>
      </c>
    </row>
    <row r="18" spans="2:14" x14ac:dyDescent="0.25">
      <c r="B18" s="5">
        <v>60</v>
      </c>
      <c r="C18" s="5">
        <v>5</v>
      </c>
      <c r="D18" s="59">
        <v>1277400</v>
      </c>
      <c r="E18" s="74">
        <v>27701</v>
      </c>
      <c r="F18" s="9">
        <f t="shared" si="1"/>
        <v>2.1685454830123688E-2</v>
      </c>
      <c r="G18" s="5">
        <v>0.5</v>
      </c>
      <c r="H18" s="9">
        <f t="shared" si="2"/>
        <v>0.10285132950037221</v>
      </c>
      <c r="I18" s="10">
        <f t="shared" si="3"/>
        <v>0.89714867049962777</v>
      </c>
      <c r="J18" s="8">
        <f t="shared" si="6"/>
        <v>83602.692841918892</v>
      </c>
      <c r="K18" s="8">
        <f t="shared" si="4"/>
        <v>8598.6481086026033</v>
      </c>
      <c r="L18" s="11">
        <f t="shared" si="7"/>
        <v>396516.84393808799</v>
      </c>
      <c r="M18" s="8">
        <f t="shared" si="0"/>
        <v>1380247.0747149172</v>
      </c>
      <c r="N18" s="20">
        <f t="shared" si="5"/>
        <v>16.509600681460981</v>
      </c>
    </row>
    <row r="19" spans="2:14" x14ac:dyDescent="0.25">
      <c r="B19" s="5">
        <v>65</v>
      </c>
      <c r="C19" s="5">
        <v>5</v>
      </c>
      <c r="D19" s="59">
        <v>1088600</v>
      </c>
      <c r="E19" s="74">
        <v>39171</v>
      </c>
      <c r="F19" s="9">
        <f t="shared" si="1"/>
        <v>3.5982913834282565E-2</v>
      </c>
      <c r="G19" s="5">
        <v>0.5</v>
      </c>
      <c r="H19" s="9">
        <f t="shared" si="2"/>
        <v>0.16506570644169646</v>
      </c>
      <c r="I19" s="10">
        <f t="shared" si="3"/>
        <v>0.83493429355830351</v>
      </c>
      <c r="J19" s="8">
        <f t="shared" si="6"/>
        <v>75004.044733316288</v>
      </c>
      <c r="K19" s="8">
        <f t="shared" si="4"/>
        <v>12380.59562988946</v>
      </c>
      <c r="L19" s="11">
        <f t="shared" si="7"/>
        <v>344068.73459185776</v>
      </c>
      <c r="M19" s="8">
        <f t="shared" si="0"/>
        <v>983730.23077682918</v>
      </c>
      <c r="N19" s="20">
        <f t="shared" si="5"/>
        <v>13.115695750470145</v>
      </c>
    </row>
    <row r="20" spans="2:14" x14ac:dyDescent="0.25">
      <c r="B20" s="5">
        <v>70</v>
      </c>
      <c r="C20" s="5">
        <v>5</v>
      </c>
      <c r="D20" s="59">
        <v>900100</v>
      </c>
      <c r="E20" s="74">
        <v>51908</v>
      </c>
      <c r="F20" s="9">
        <f t="shared" si="1"/>
        <v>5.7669147872458616E-2</v>
      </c>
      <c r="G20" s="5">
        <v>0.5</v>
      </c>
      <c r="H20" s="9">
        <f t="shared" si="2"/>
        <v>0.25201238991329</v>
      </c>
      <c r="I20" s="10">
        <f t="shared" si="3"/>
        <v>0.74798761008671</v>
      </c>
      <c r="J20" s="8">
        <f t="shared" si="6"/>
        <v>62623.449103426829</v>
      </c>
      <c r="K20" s="8">
        <f t="shared" si="4"/>
        <v>15781.885073167876</v>
      </c>
      <c r="L20" s="11">
        <f t="shared" si="7"/>
        <v>273662.53283421445</v>
      </c>
      <c r="M20" s="8">
        <f t="shared" si="0"/>
        <v>639661.49618497142</v>
      </c>
      <c r="N20" s="20">
        <f t="shared" si="5"/>
        <v>10.214408585648604</v>
      </c>
    </row>
    <row r="21" spans="2:14" x14ac:dyDescent="0.25">
      <c r="B21" s="5">
        <v>75</v>
      </c>
      <c r="C21" s="5">
        <v>5</v>
      </c>
      <c r="D21" s="59">
        <v>578400</v>
      </c>
      <c r="E21" s="74">
        <v>52096</v>
      </c>
      <c r="F21" s="9">
        <f t="shared" si="1"/>
        <v>9.006915629322268E-2</v>
      </c>
      <c r="G21" s="5">
        <v>0.5</v>
      </c>
      <c r="H21" s="9">
        <f t="shared" si="2"/>
        <v>0.36757733122601033</v>
      </c>
      <c r="I21" s="10">
        <f t="shared" si="3"/>
        <v>0.63242266877398967</v>
      </c>
      <c r="J21" s="8">
        <f t="shared" si="6"/>
        <v>46841.564030258953</v>
      </c>
      <c r="K21" s="8">
        <f t="shared" si="4"/>
        <v>17217.897096694865</v>
      </c>
      <c r="L21" s="11">
        <f t="shared" si="7"/>
        <v>191163.07740955759</v>
      </c>
      <c r="M21" s="8">
        <f t="shared" si="0"/>
        <v>365998.96335075697</v>
      </c>
      <c r="N21" s="20">
        <f t="shared" si="5"/>
        <v>7.8135512963300515</v>
      </c>
    </row>
    <row r="22" spans="2:14" x14ac:dyDescent="0.25">
      <c r="B22" s="5">
        <v>80</v>
      </c>
      <c r="C22" s="5">
        <v>5</v>
      </c>
      <c r="D22" s="59">
        <v>274500</v>
      </c>
      <c r="E22" s="74">
        <v>37844</v>
      </c>
      <c r="F22" s="9">
        <f t="shared" si="1"/>
        <v>0.13786520947176684</v>
      </c>
      <c r="G22" s="5">
        <v>0.5</v>
      </c>
      <c r="H22" s="9">
        <f t="shared" si="2"/>
        <v>0.51263850884560158</v>
      </c>
      <c r="I22" s="10">
        <f t="shared" si="3"/>
        <v>0.48736149115439842</v>
      </c>
      <c r="J22" s="8">
        <f t="shared" si="6"/>
        <v>29623.666933564087</v>
      </c>
      <c r="K22" s="8">
        <f t="shared" si="4"/>
        <v>15186.232443361048</v>
      </c>
      <c r="L22" s="11">
        <f t="shared" si="7"/>
        <v>110152.75355941782</v>
      </c>
      <c r="M22" s="8">
        <f>+M23+L22</f>
        <v>174835.88594119938</v>
      </c>
      <c r="N22" s="20">
        <f t="shared" si="5"/>
        <v>5.9018988544968929</v>
      </c>
    </row>
    <row r="23" spans="2:14" ht="13.8" thickBot="1" x14ac:dyDescent="0.3">
      <c r="B23" s="22" t="s">
        <v>5</v>
      </c>
      <c r="C23" s="22">
        <v>5</v>
      </c>
      <c r="D23" s="60">
        <v>129900</v>
      </c>
      <c r="E23" s="74">
        <v>28994</v>
      </c>
      <c r="F23" s="9">
        <f t="shared" si="1"/>
        <v>0.22320246343341033</v>
      </c>
      <c r="G23" s="22"/>
      <c r="H23" s="23">
        <v>1</v>
      </c>
      <c r="I23" s="24">
        <f t="shared" si="3"/>
        <v>0</v>
      </c>
      <c r="J23" s="26">
        <f t="shared" si="6"/>
        <v>14437.434490203039</v>
      </c>
      <c r="K23" s="26">
        <f t="shared" si="4"/>
        <v>14437.434490203039</v>
      </c>
      <c r="L23" s="25">
        <f>+J23/F23</f>
        <v>64683.132381781565</v>
      </c>
      <c r="M23" s="26">
        <f>+L23</f>
        <v>64683.132381781565</v>
      </c>
      <c r="N23" s="21">
        <f t="shared" si="5"/>
        <v>4.480237290473891</v>
      </c>
    </row>
  </sheetData>
  <pageMargins left="0.75" right="0.75" top="1" bottom="1" header="0.5" footer="0.5"/>
  <pageSetup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"/>
  <sheetViews>
    <sheetView workbookViewId="0">
      <selection activeCell="L6" sqref="L6:L24"/>
    </sheetView>
  </sheetViews>
  <sheetFormatPr defaultColWidth="9.109375" defaultRowHeight="13.2" x14ac:dyDescent="0.25"/>
  <cols>
    <col min="1" max="1" width="9.109375" style="6"/>
    <col min="2" max="2" width="9.109375" style="30"/>
    <col min="3" max="3" width="13.6640625" style="6" customWidth="1"/>
    <col min="4" max="4" width="11.33203125" style="6" customWidth="1"/>
    <col min="5" max="8" width="9.109375" style="6"/>
    <col min="9" max="9" width="9.109375" style="33"/>
    <col min="10" max="10" width="10.109375" style="6" bestFit="1" customWidth="1"/>
    <col min="11" max="11" width="9.88671875" style="6" customWidth="1"/>
    <col min="12" max="16384" width="9.109375" style="6"/>
  </cols>
  <sheetData>
    <row r="1" spans="1:13" ht="15.6" x14ac:dyDescent="0.3">
      <c r="A1" s="32" t="s">
        <v>6</v>
      </c>
    </row>
    <row r="3" spans="1:13" s="5" customFormat="1" x14ac:dyDescent="0.25">
      <c r="I3" s="33"/>
    </row>
    <row r="4" spans="1:13" s="5" customFormat="1" ht="13.8" thickBot="1" x14ac:dyDescent="0.3">
      <c r="B4" s="22"/>
      <c r="C4" s="61" t="s">
        <v>2</v>
      </c>
      <c r="D4" s="61"/>
      <c r="E4" s="61" t="s">
        <v>3</v>
      </c>
      <c r="F4" s="61"/>
      <c r="I4" s="33"/>
      <c r="J4" s="5" t="s">
        <v>2</v>
      </c>
      <c r="L4" s="5" t="s">
        <v>3</v>
      </c>
    </row>
    <row r="5" spans="1:13" s="5" customFormat="1" ht="13.8" thickBot="1" x14ac:dyDescent="0.3">
      <c r="B5" s="34" t="s">
        <v>7</v>
      </c>
      <c r="C5" s="27" t="s">
        <v>8</v>
      </c>
      <c r="D5" s="34" t="s">
        <v>9</v>
      </c>
      <c r="E5" s="27" t="s">
        <v>8</v>
      </c>
      <c r="F5" s="27" t="s">
        <v>9</v>
      </c>
      <c r="I5" s="35" t="s">
        <v>7</v>
      </c>
      <c r="J5" s="27" t="s">
        <v>8</v>
      </c>
      <c r="K5" s="34" t="s">
        <v>9</v>
      </c>
      <c r="L5" s="27" t="s">
        <v>8</v>
      </c>
      <c r="M5" s="28" t="s">
        <v>9</v>
      </c>
    </row>
    <row r="6" spans="1:13" x14ac:dyDescent="0.25">
      <c r="B6" s="36" t="s">
        <v>10</v>
      </c>
      <c r="C6" s="8">
        <v>1571400</v>
      </c>
      <c r="D6" s="37">
        <v>1491400</v>
      </c>
      <c r="E6" s="8">
        <v>4566</v>
      </c>
      <c r="F6" s="8">
        <v>3346</v>
      </c>
      <c r="I6" s="36">
        <v>0</v>
      </c>
      <c r="J6" s="8">
        <v>317000</v>
      </c>
      <c r="K6" s="37">
        <v>300800</v>
      </c>
      <c r="L6" s="8">
        <v>3914</v>
      </c>
      <c r="M6" s="8">
        <v>2861</v>
      </c>
    </row>
    <row r="7" spans="1:13" x14ac:dyDescent="0.25">
      <c r="B7" s="36">
        <v>0</v>
      </c>
      <c r="C7" s="8">
        <v>317000</v>
      </c>
      <c r="D7" s="37">
        <v>300800</v>
      </c>
      <c r="E7" s="8">
        <v>3914</v>
      </c>
      <c r="F7" s="8">
        <v>2861</v>
      </c>
      <c r="I7" s="38" t="s">
        <v>30</v>
      </c>
      <c r="J7" s="8">
        <f>+SUM(C8:C11)</f>
        <v>1254300</v>
      </c>
      <c r="K7" s="37">
        <f>+SUM(D8:D11)</f>
        <v>1190600</v>
      </c>
      <c r="L7" s="8">
        <f>+SUM(E8:E11)</f>
        <v>652</v>
      </c>
      <c r="M7" s="8">
        <f>+SUM(F8:F11)</f>
        <v>483</v>
      </c>
    </row>
    <row r="8" spans="1:13" x14ac:dyDescent="0.25">
      <c r="B8" s="36">
        <v>1</v>
      </c>
      <c r="C8" s="8">
        <v>323000</v>
      </c>
      <c r="D8" s="37">
        <v>308400</v>
      </c>
      <c r="E8" s="6">
        <v>287</v>
      </c>
      <c r="F8" s="6">
        <v>208</v>
      </c>
      <c r="I8" s="39" t="s">
        <v>28</v>
      </c>
      <c r="J8" s="8">
        <v>1557600</v>
      </c>
      <c r="K8" s="37">
        <v>1473800</v>
      </c>
      <c r="L8" s="6">
        <v>391</v>
      </c>
      <c r="M8" s="6">
        <v>253</v>
      </c>
    </row>
    <row r="9" spans="1:13" x14ac:dyDescent="0.25">
      <c r="B9" s="36">
        <v>2</v>
      </c>
      <c r="C9" s="8">
        <v>325900</v>
      </c>
      <c r="D9" s="37">
        <v>309500</v>
      </c>
      <c r="E9" s="6">
        <v>149</v>
      </c>
      <c r="F9" s="6">
        <v>140</v>
      </c>
      <c r="I9" s="40" t="s">
        <v>29</v>
      </c>
      <c r="J9" s="8">
        <v>1947500</v>
      </c>
      <c r="K9" s="37">
        <v>1847000</v>
      </c>
      <c r="L9" s="6">
        <v>546</v>
      </c>
      <c r="M9" s="6">
        <v>353</v>
      </c>
    </row>
    <row r="10" spans="1:13" x14ac:dyDescent="0.25">
      <c r="B10" s="36">
        <v>3</v>
      </c>
      <c r="C10" s="8">
        <v>314900</v>
      </c>
      <c r="D10" s="37">
        <v>298100</v>
      </c>
      <c r="E10" s="6">
        <v>121</v>
      </c>
      <c r="F10" s="6">
        <v>75</v>
      </c>
      <c r="I10" s="36" t="s">
        <v>11</v>
      </c>
      <c r="J10" s="8">
        <v>2121200</v>
      </c>
      <c r="K10" s="37">
        <v>2014500</v>
      </c>
      <c r="L10" s="8">
        <v>1669</v>
      </c>
      <c r="M10" s="6">
        <v>588</v>
      </c>
    </row>
    <row r="11" spans="1:13" x14ac:dyDescent="0.25">
      <c r="B11" s="36">
        <v>4</v>
      </c>
      <c r="C11" s="8">
        <v>290500</v>
      </c>
      <c r="D11" s="37">
        <v>274600</v>
      </c>
      <c r="E11" s="6">
        <v>95</v>
      </c>
      <c r="F11" s="6">
        <v>60</v>
      </c>
      <c r="I11" s="36" t="s">
        <v>12</v>
      </c>
      <c r="J11" s="8">
        <v>1942800</v>
      </c>
      <c r="K11" s="37">
        <v>1893200</v>
      </c>
      <c r="L11" s="8">
        <v>1668</v>
      </c>
      <c r="M11" s="6">
        <v>672</v>
      </c>
    </row>
    <row r="12" spans="1:13" x14ac:dyDescent="0.25">
      <c r="B12" s="39" t="s">
        <v>28</v>
      </c>
      <c r="C12" s="8">
        <v>1557600</v>
      </c>
      <c r="D12" s="37">
        <v>1473800</v>
      </c>
      <c r="E12" s="6">
        <v>391</v>
      </c>
      <c r="F12" s="6">
        <v>253</v>
      </c>
      <c r="I12" s="36" t="s">
        <v>13</v>
      </c>
      <c r="J12" s="8">
        <v>1708200</v>
      </c>
      <c r="K12" s="37">
        <v>1683800</v>
      </c>
      <c r="L12" s="8">
        <v>1409</v>
      </c>
      <c r="M12" s="6">
        <v>702</v>
      </c>
    </row>
    <row r="13" spans="1:13" x14ac:dyDescent="0.25">
      <c r="B13" s="40" t="s">
        <v>29</v>
      </c>
      <c r="C13" s="8">
        <v>1947500</v>
      </c>
      <c r="D13" s="37">
        <v>1847000</v>
      </c>
      <c r="E13" s="6">
        <v>546</v>
      </c>
      <c r="F13" s="6">
        <v>353</v>
      </c>
      <c r="I13" s="36" t="s">
        <v>14</v>
      </c>
      <c r="J13" s="8">
        <v>1764700</v>
      </c>
      <c r="K13" s="37">
        <v>1749100</v>
      </c>
      <c r="L13" s="8">
        <v>1735</v>
      </c>
      <c r="M13" s="8">
        <v>1079</v>
      </c>
    </row>
    <row r="14" spans="1:13" x14ac:dyDescent="0.25">
      <c r="B14" s="36" t="s">
        <v>11</v>
      </c>
      <c r="C14" s="8">
        <v>2121200</v>
      </c>
      <c r="D14" s="37">
        <v>2014500</v>
      </c>
      <c r="E14" s="8">
        <v>1669</v>
      </c>
      <c r="F14" s="6">
        <v>588</v>
      </c>
      <c r="I14" s="36" t="s">
        <v>15</v>
      </c>
      <c r="J14" s="8">
        <v>1734500</v>
      </c>
      <c r="K14" s="37">
        <v>1709800</v>
      </c>
      <c r="L14" s="8">
        <v>2246</v>
      </c>
      <c r="M14" s="8">
        <v>1576</v>
      </c>
    </row>
    <row r="15" spans="1:13" x14ac:dyDescent="0.25">
      <c r="B15" s="36" t="s">
        <v>12</v>
      </c>
      <c r="C15" s="8">
        <v>1942800</v>
      </c>
      <c r="D15" s="37">
        <v>1893200</v>
      </c>
      <c r="E15" s="8">
        <v>1668</v>
      </c>
      <c r="F15" s="6">
        <v>672</v>
      </c>
      <c r="I15" s="36" t="s">
        <v>16</v>
      </c>
      <c r="J15" s="8">
        <v>1417200</v>
      </c>
      <c r="K15" s="37">
        <v>1396800</v>
      </c>
      <c r="L15" s="8">
        <v>3280</v>
      </c>
      <c r="M15" s="8">
        <v>2132</v>
      </c>
    </row>
    <row r="16" spans="1:13" x14ac:dyDescent="0.25">
      <c r="B16" s="36" t="s">
        <v>13</v>
      </c>
      <c r="C16" s="8">
        <v>1708200</v>
      </c>
      <c r="D16" s="37">
        <v>1683800</v>
      </c>
      <c r="E16" s="8">
        <v>1409</v>
      </c>
      <c r="F16" s="6">
        <v>702</v>
      </c>
      <c r="I16" s="36" t="s">
        <v>17</v>
      </c>
      <c r="J16" s="8">
        <v>1368500</v>
      </c>
      <c r="K16" s="37">
        <v>1351900</v>
      </c>
      <c r="L16" s="8">
        <v>5647</v>
      </c>
      <c r="M16" s="8">
        <v>3639</v>
      </c>
    </row>
    <row r="17" spans="2:15" x14ac:dyDescent="0.25">
      <c r="B17" s="36" t="s">
        <v>14</v>
      </c>
      <c r="C17" s="8">
        <v>1764700</v>
      </c>
      <c r="D17" s="37">
        <v>1749100</v>
      </c>
      <c r="E17" s="8">
        <v>1735</v>
      </c>
      <c r="F17" s="8">
        <v>1079</v>
      </c>
      <c r="I17" s="36" t="s">
        <v>18</v>
      </c>
      <c r="J17" s="8">
        <v>1381000</v>
      </c>
      <c r="K17" s="37">
        <v>1398300</v>
      </c>
      <c r="L17" s="8">
        <v>10497</v>
      </c>
      <c r="M17" s="8">
        <v>6351</v>
      </c>
    </row>
    <row r="18" spans="2:15" x14ac:dyDescent="0.25">
      <c r="B18" s="36" t="s">
        <v>15</v>
      </c>
      <c r="C18" s="8">
        <v>1734500</v>
      </c>
      <c r="D18" s="37">
        <v>1709800</v>
      </c>
      <c r="E18" s="8">
        <v>2246</v>
      </c>
      <c r="F18" s="8">
        <v>1576</v>
      </c>
      <c r="I18" s="36" t="s">
        <v>19</v>
      </c>
      <c r="J18" s="8">
        <v>1382000</v>
      </c>
      <c r="K18" s="37">
        <v>1445500</v>
      </c>
      <c r="L18" s="8">
        <v>18820</v>
      </c>
      <c r="M18" s="8">
        <v>10854</v>
      </c>
    </row>
    <row r="19" spans="2:15" x14ac:dyDescent="0.25">
      <c r="B19" s="36" t="s">
        <v>16</v>
      </c>
      <c r="C19" s="8">
        <v>1417200</v>
      </c>
      <c r="D19" s="37">
        <v>1396800</v>
      </c>
      <c r="E19" s="8">
        <v>3280</v>
      </c>
      <c r="F19" s="8">
        <v>2132</v>
      </c>
      <c r="I19" s="36" t="s">
        <v>20</v>
      </c>
      <c r="J19" s="8">
        <v>1277400</v>
      </c>
      <c r="K19" s="37">
        <v>1429100</v>
      </c>
      <c r="L19" s="8">
        <v>27701</v>
      </c>
      <c r="M19" s="8">
        <v>16897</v>
      </c>
    </row>
    <row r="20" spans="2:15" x14ac:dyDescent="0.25">
      <c r="B20" s="36" t="s">
        <v>17</v>
      </c>
      <c r="C20" s="8">
        <v>1368500</v>
      </c>
      <c r="D20" s="37">
        <v>1351900</v>
      </c>
      <c r="E20" s="8">
        <v>5647</v>
      </c>
      <c r="F20" s="8">
        <v>3639</v>
      </c>
      <c r="I20" s="36" t="s">
        <v>21</v>
      </c>
      <c r="J20" s="8">
        <v>1088600</v>
      </c>
      <c r="K20" s="37">
        <v>1323100</v>
      </c>
      <c r="L20" s="8">
        <v>39171</v>
      </c>
      <c r="M20" s="8">
        <v>24598</v>
      </c>
    </row>
    <row r="21" spans="2:15" x14ac:dyDescent="0.25">
      <c r="B21" s="36" t="s">
        <v>18</v>
      </c>
      <c r="C21" s="8">
        <v>1381000</v>
      </c>
      <c r="D21" s="37">
        <v>1398300</v>
      </c>
      <c r="E21" s="8">
        <v>10497</v>
      </c>
      <c r="F21" s="8">
        <v>6351</v>
      </c>
      <c r="I21" s="36" t="s">
        <v>22</v>
      </c>
      <c r="J21" s="8">
        <v>900100</v>
      </c>
      <c r="K21" s="37">
        <v>1233300</v>
      </c>
      <c r="L21" s="8">
        <v>51908</v>
      </c>
      <c r="M21" s="8">
        <v>37623</v>
      </c>
    </row>
    <row r="22" spans="2:15" x14ac:dyDescent="0.25">
      <c r="B22" s="36" t="s">
        <v>19</v>
      </c>
      <c r="C22" s="8">
        <v>1382000</v>
      </c>
      <c r="D22" s="37">
        <v>1445500</v>
      </c>
      <c r="E22" s="8">
        <v>18820</v>
      </c>
      <c r="F22" s="8">
        <v>10854</v>
      </c>
      <c r="I22" s="36" t="s">
        <v>23</v>
      </c>
      <c r="J22" s="8">
        <v>578400</v>
      </c>
      <c r="K22" s="37">
        <v>972500</v>
      </c>
      <c r="L22" s="8">
        <v>52096</v>
      </c>
      <c r="M22" s="8">
        <v>49866</v>
      </c>
    </row>
    <row r="23" spans="2:15" x14ac:dyDescent="0.25">
      <c r="B23" s="36" t="s">
        <v>20</v>
      </c>
      <c r="C23" s="8">
        <v>1277400</v>
      </c>
      <c r="D23" s="37">
        <v>1429100</v>
      </c>
      <c r="E23" s="8">
        <v>27701</v>
      </c>
      <c r="F23" s="8">
        <v>16897</v>
      </c>
      <c r="I23" s="36" t="s">
        <v>24</v>
      </c>
      <c r="J23" s="8">
        <v>274500</v>
      </c>
      <c r="K23" s="37">
        <v>620300</v>
      </c>
      <c r="L23" s="8">
        <v>37844</v>
      </c>
      <c r="M23" s="8">
        <v>54879</v>
      </c>
    </row>
    <row r="24" spans="2:15" x14ac:dyDescent="0.25">
      <c r="B24" s="36" t="s">
        <v>21</v>
      </c>
      <c r="C24" s="8">
        <v>1088600</v>
      </c>
      <c r="D24" s="37">
        <v>1323100</v>
      </c>
      <c r="E24" s="8">
        <v>39171</v>
      </c>
      <c r="F24" s="8">
        <v>24598</v>
      </c>
      <c r="I24" s="36" t="s">
        <v>5</v>
      </c>
      <c r="J24" s="8">
        <f>C28+C29</f>
        <v>129900</v>
      </c>
      <c r="K24" s="8">
        <f>D28+D29</f>
        <v>428000</v>
      </c>
      <c r="L24" s="8">
        <v>28994</v>
      </c>
      <c r="M24" s="8">
        <v>76287</v>
      </c>
      <c r="N24" s="8"/>
      <c r="O24" s="8"/>
    </row>
    <row r="25" spans="2:15" x14ac:dyDescent="0.25">
      <c r="B25" s="36" t="s">
        <v>22</v>
      </c>
      <c r="C25" s="8">
        <v>900100</v>
      </c>
      <c r="D25" s="37">
        <v>1233300</v>
      </c>
      <c r="E25" s="8">
        <v>51908</v>
      </c>
      <c r="F25" s="8">
        <v>37623</v>
      </c>
      <c r="I25" s="36" t="s">
        <v>27</v>
      </c>
      <c r="J25" s="41">
        <f ca="1">+SUM(J6:J25)</f>
        <v>24145400</v>
      </c>
      <c r="K25" s="42">
        <f ca="1">+SUM(K6:K25)</f>
        <v>25461400</v>
      </c>
      <c r="L25" s="41">
        <f ca="1">+SUM(L6:L25)</f>
        <v>290188</v>
      </c>
      <c r="M25" s="41">
        <f ca="1">+SUM(M6:M25)</f>
        <v>291693</v>
      </c>
    </row>
    <row r="26" spans="2:15" x14ac:dyDescent="0.25">
      <c r="B26" s="36" t="s">
        <v>23</v>
      </c>
      <c r="C26" s="8">
        <v>578400</v>
      </c>
      <c r="D26" s="37">
        <v>972500</v>
      </c>
      <c r="E26" s="8">
        <v>52096</v>
      </c>
      <c r="F26" s="8">
        <v>49866</v>
      </c>
    </row>
    <row r="27" spans="2:15" x14ac:dyDescent="0.25">
      <c r="B27" s="36" t="s">
        <v>24</v>
      </c>
      <c r="C27" s="8">
        <v>274500</v>
      </c>
      <c r="D27" s="37">
        <v>620300</v>
      </c>
      <c r="E27" s="8">
        <v>37844</v>
      </c>
      <c r="F27" s="8">
        <v>54879</v>
      </c>
    </row>
    <row r="28" spans="2:15" x14ac:dyDescent="0.25">
      <c r="B28" s="36" t="s">
        <v>25</v>
      </c>
      <c r="C28" s="8">
        <v>97200</v>
      </c>
      <c r="D28" s="37">
        <v>297900</v>
      </c>
      <c r="E28" s="8">
        <v>19875</v>
      </c>
      <c r="F28" s="8">
        <v>44632</v>
      </c>
    </row>
    <row r="29" spans="2:15" ht="13.8" thickBot="1" x14ac:dyDescent="0.3">
      <c r="B29" s="36" t="s">
        <v>26</v>
      </c>
      <c r="C29" s="8">
        <v>32700</v>
      </c>
      <c r="D29" s="37">
        <v>130100</v>
      </c>
      <c r="E29" s="8">
        <v>9119</v>
      </c>
      <c r="F29" s="8">
        <v>31655</v>
      </c>
    </row>
    <row r="30" spans="2:15" ht="13.8" thickBot="1" x14ac:dyDescent="0.3">
      <c r="B30" s="43" t="s">
        <v>27</v>
      </c>
      <c r="C30" s="44">
        <v>24145400</v>
      </c>
      <c r="D30" s="45">
        <v>25461400</v>
      </c>
      <c r="E30" s="44">
        <f>+SUM(E7:E29)</f>
        <v>290188</v>
      </c>
      <c r="F30" s="46">
        <f>+SUM(F7:F29)</f>
        <v>291693</v>
      </c>
    </row>
    <row r="31" spans="2:15" x14ac:dyDescent="0.25">
      <c r="C31" s="30"/>
      <c r="D31" s="30"/>
    </row>
  </sheetData>
  <mergeCells count="2">
    <mergeCell ref="C4:D4"/>
    <mergeCell ref="E4:F4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4"/>
  <sheetViews>
    <sheetView workbookViewId="0">
      <selection activeCell="B22" sqref="B22"/>
    </sheetView>
  </sheetViews>
  <sheetFormatPr defaultColWidth="9.109375" defaultRowHeight="13.2" x14ac:dyDescent="0.25"/>
  <cols>
    <col min="1" max="1" width="9.109375" style="6"/>
    <col min="2" max="3" width="9.109375" style="5"/>
    <col min="4" max="6" width="9.109375" style="6"/>
    <col min="7" max="7" width="9.109375" style="5"/>
    <col min="8" max="9" width="9.109375" style="6"/>
    <col min="10" max="10" width="11.5546875" style="6" bestFit="1" customWidth="1"/>
    <col min="11" max="16384" width="9.109375" style="6"/>
  </cols>
  <sheetData>
    <row r="1" spans="1:14" ht="15.6" x14ac:dyDescent="0.3">
      <c r="A1" s="4" t="s">
        <v>32</v>
      </c>
      <c r="K1" s="8"/>
    </row>
    <row r="2" spans="1:14" x14ac:dyDescent="0.25">
      <c r="J2" s="6">
        <f>+(J9-J18)/J9</f>
        <v>0.14962021874472839</v>
      </c>
    </row>
    <row r="4" spans="1:14" s="7" customFormat="1" ht="18.600000000000001" thickBot="1" x14ac:dyDescent="0.45">
      <c r="B4" s="47" t="s">
        <v>0</v>
      </c>
      <c r="C4" s="47" t="s">
        <v>1</v>
      </c>
      <c r="D4" s="48" t="s">
        <v>34</v>
      </c>
      <c r="E4" s="48" t="s">
        <v>35</v>
      </c>
      <c r="F4" s="48" t="s">
        <v>36</v>
      </c>
      <c r="G4" s="47" t="s">
        <v>4</v>
      </c>
      <c r="H4" s="48" t="s">
        <v>37</v>
      </c>
      <c r="I4" s="48" t="s">
        <v>43</v>
      </c>
      <c r="J4" s="47" t="s">
        <v>38</v>
      </c>
      <c r="K4" s="48" t="s">
        <v>39</v>
      </c>
      <c r="L4" s="48" t="s">
        <v>40</v>
      </c>
      <c r="M4" s="47" t="s">
        <v>41</v>
      </c>
      <c r="N4" s="47" t="s">
        <v>42</v>
      </c>
    </row>
    <row r="5" spans="1:14" x14ac:dyDescent="0.25">
      <c r="B5" s="5">
        <v>0</v>
      </c>
      <c r="C5" s="5">
        <v>1</v>
      </c>
      <c r="D5" s="13">
        <v>317000</v>
      </c>
      <c r="E5" s="14">
        <v>3914</v>
      </c>
      <c r="F5" s="9">
        <f>+E5/D5</f>
        <v>1.2347003154574132E-2</v>
      </c>
      <c r="G5" s="5">
        <v>0.1</v>
      </c>
      <c r="H5" s="9">
        <f>+(C5*F5)/(1+C5*(1-G5)*F5)</f>
        <v>1.2211307408588348E-2</v>
      </c>
      <c r="I5" s="10">
        <f>1-H5</f>
        <v>0.98778869259141167</v>
      </c>
      <c r="J5" s="11">
        <v>100000</v>
      </c>
      <c r="K5" s="8">
        <f>+J5-J6</f>
        <v>1221.1307408588327</v>
      </c>
      <c r="L5" s="11">
        <f>0.1*C5*K5+(J6*C5)</f>
        <v>98900.982333227046</v>
      </c>
      <c r="M5" s="8">
        <f t="shared" ref="M5:M22" si="0">+M6+L5</f>
        <v>7125519.383892091</v>
      </c>
      <c r="N5" s="19">
        <f>+M5/J5</f>
        <v>71.255193838920917</v>
      </c>
    </row>
    <row r="6" spans="1:14" x14ac:dyDescent="0.25">
      <c r="B6" s="5">
        <v>1</v>
      </c>
      <c r="C6" s="5">
        <v>4</v>
      </c>
      <c r="D6" s="15">
        <v>1254300</v>
      </c>
      <c r="E6" s="16">
        <v>652</v>
      </c>
      <c r="F6" s="9">
        <f t="shared" ref="F6:F24" si="1">+E6/D6</f>
        <v>5.1981184724547561E-4</v>
      </c>
      <c r="G6" s="5">
        <v>0.4</v>
      </c>
      <c r="H6" s="9">
        <f t="shared" ref="H6:H23" si="2">+(C6*F6)/(1+C6*(1-G6)*F6)</f>
        <v>2.0766566592200055E-3</v>
      </c>
      <c r="I6" s="10">
        <f t="shared" ref="I6:I23" si="3">1-H6</f>
        <v>0.99792334334078003</v>
      </c>
      <c r="J6" s="11">
        <f>+J5-(J5*H5)</f>
        <v>98778.869259141167</v>
      </c>
      <c r="K6" s="8">
        <f t="shared" ref="K6:K23" si="4">+J6-J7</f>
        <v>205.12979663722217</v>
      </c>
      <c r="L6" s="11">
        <f>0.4*C6*K6+(J7*C6)</f>
        <v>394623.16552463535</v>
      </c>
      <c r="M6" s="8">
        <f t="shared" si="0"/>
        <v>7026618.4015588639</v>
      </c>
      <c r="N6" s="20">
        <f t="shared" ref="N6:N24" si="5">+M6/J6</f>
        <v>71.134833332875075</v>
      </c>
    </row>
    <row r="7" spans="1:14" x14ac:dyDescent="0.25">
      <c r="B7" s="5">
        <v>5</v>
      </c>
      <c r="C7" s="5">
        <v>5</v>
      </c>
      <c r="D7" s="15">
        <v>1557600</v>
      </c>
      <c r="E7" s="16">
        <v>391</v>
      </c>
      <c r="F7" s="9">
        <f t="shared" si="1"/>
        <v>2.5102722136620441E-4</v>
      </c>
      <c r="G7" s="5">
        <v>0.5</v>
      </c>
      <c r="H7" s="9">
        <f t="shared" si="2"/>
        <v>1.2543489175225486E-3</v>
      </c>
      <c r="I7" s="10">
        <f t="shared" si="3"/>
        <v>0.99874565108247748</v>
      </c>
      <c r="J7" s="11">
        <f t="shared" ref="J7:J24" si="6">+J6-(J6*H6)</f>
        <v>98573.739462503945</v>
      </c>
      <c r="K7" s="8">
        <f t="shared" si="4"/>
        <v>123.64586339093512</v>
      </c>
      <c r="L7" s="11">
        <f>0.5*C7*(J7+J8)</f>
        <v>492559.5826540424</v>
      </c>
      <c r="M7" s="8">
        <f t="shared" si="0"/>
        <v>6631995.2360342285</v>
      </c>
      <c r="N7" s="20">
        <f t="shared" si="5"/>
        <v>67.279533800753754</v>
      </c>
    </row>
    <row r="8" spans="1:14" x14ac:dyDescent="0.25">
      <c r="B8" s="5">
        <v>10</v>
      </c>
      <c r="C8" s="5">
        <v>5</v>
      </c>
      <c r="D8" s="15">
        <v>1947500</v>
      </c>
      <c r="E8" s="16">
        <v>546</v>
      </c>
      <c r="F8" s="9">
        <f t="shared" si="1"/>
        <v>2.8035943517329908E-4</v>
      </c>
      <c r="G8" s="5">
        <v>0.5</v>
      </c>
      <c r="H8" s="9">
        <f t="shared" si="2"/>
        <v>1.4008153463682706E-3</v>
      </c>
      <c r="I8" s="10">
        <f t="shared" si="3"/>
        <v>0.99859918465363173</v>
      </c>
      <c r="J8" s="11">
        <f t="shared" si="6"/>
        <v>98450.09359911301</v>
      </c>
      <c r="K8" s="8">
        <f t="shared" si="4"/>
        <v>137.91040196502581</v>
      </c>
      <c r="L8" s="11">
        <f t="shared" ref="L8:L23" si="7">0.5*C8*(J8+J9)</f>
        <v>491905.69199065247</v>
      </c>
      <c r="M8" s="8">
        <f t="shared" si="0"/>
        <v>6139435.6533801863</v>
      </c>
      <c r="N8" s="20">
        <f t="shared" si="5"/>
        <v>62.360891990411474</v>
      </c>
    </row>
    <row r="9" spans="1:14" x14ac:dyDescent="0.25">
      <c r="B9" s="5">
        <v>15</v>
      </c>
      <c r="C9" s="5">
        <v>5</v>
      </c>
      <c r="D9" s="15">
        <v>2121200</v>
      </c>
      <c r="E9" s="16">
        <v>1669</v>
      </c>
      <c r="F9" s="9">
        <f t="shared" si="1"/>
        <v>7.8681878182161038E-4</v>
      </c>
      <c r="G9" s="5">
        <v>0.5</v>
      </c>
      <c r="H9" s="9">
        <f t="shared" si="2"/>
        <v>3.926370553867616E-3</v>
      </c>
      <c r="I9" s="10">
        <f t="shared" si="3"/>
        <v>0.99607362944613242</v>
      </c>
      <c r="J9" s="11">
        <f t="shared" si="6"/>
        <v>98312.183197147984</v>
      </c>
      <c r="K9" s="8">
        <f t="shared" si="4"/>
        <v>386.01006119171507</v>
      </c>
      <c r="L9" s="11">
        <f t="shared" si="7"/>
        <v>490595.8908327606</v>
      </c>
      <c r="M9" s="8">
        <f t="shared" si="0"/>
        <v>5647529.9613895342</v>
      </c>
      <c r="N9" s="20">
        <f t="shared" si="5"/>
        <v>57.444863675383907</v>
      </c>
    </row>
    <row r="10" spans="1:14" x14ac:dyDescent="0.25">
      <c r="B10" s="5">
        <v>20</v>
      </c>
      <c r="C10" s="5">
        <v>5</v>
      </c>
      <c r="D10" s="15">
        <v>1942800</v>
      </c>
      <c r="E10" s="16">
        <v>1668</v>
      </c>
      <c r="F10" s="9">
        <f t="shared" si="1"/>
        <v>8.5855466337245211E-4</v>
      </c>
      <c r="G10" s="5">
        <v>0.5</v>
      </c>
      <c r="H10" s="9">
        <f t="shared" si="2"/>
        <v>4.2835790998320463E-3</v>
      </c>
      <c r="I10" s="10">
        <f t="shared" si="3"/>
        <v>0.99571642090016799</v>
      </c>
      <c r="J10" s="11">
        <f t="shared" si="6"/>
        <v>97926.173135956269</v>
      </c>
      <c r="K10" s="8">
        <f t="shared" si="4"/>
        <v>419.47450857171498</v>
      </c>
      <c r="L10" s="11">
        <f t="shared" si="7"/>
        <v>488582.17940835212</v>
      </c>
      <c r="M10" s="8">
        <f t="shared" si="0"/>
        <v>5156934.0705567738</v>
      </c>
      <c r="N10" s="20">
        <f t="shared" si="5"/>
        <v>52.661447960364178</v>
      </c>
    </row>
    <row r="11" spans="1:14" x14ac:dyDescent="0.25">
      <c r="B11" s="5">
        <v>25</v>
      </c>
      <c r="C11" s="5">
        <v>5</v>
      </c>
      <c r="D11" s="15">
        <v>1708200</v>
      </c>
      <c r="E11" s="16">
        <v>1409</v>
      </c>
      <c r="F11" s="9">
        <f t="shared" si="1"/>
        <v>8.2484486594075631E-4</v>
      </c>
      <c r="G11" s="5">
        <v>0.5</v>
      </c>
      <c r="H11" s="9">
        <f t="shared" si="2"/>
        <v>4.1157372179193765E-3</v>
      </c>
      <c r="I11" s="10">
        <f t="shared" si="3"/>
        <v>0.99588426278208064</v>
      </c>
      <c r="J11" s="11">
        <f t="shared" si="6"/>
        <v>97506.698627384554</v>
      </c>
      <c r="K11" s="8">
        <f t="shared" si="4"/>
        <v>401.3119485371717</v>
      </c>
      <c r="L11" s="11">
        <f t="shared" si="7"/>
        <v>486530.21326557978</v>
      </c>
      <c r="M11" s="8">
        <f t="shared" si="0"/>
        <v>4668351.8911484219</v>
      </c>
      <c r="N11" s="20">
        <f t="shared" si="5"/>
        <v>47.877242865007894</v>
      </c>
    </row>
    <row r="12" spans="1:14" x14ac:dyDescent="0.25">
      <c r="B12" s="5">
        <v>30</v>
      </c>
      <c r="C12" s="5">
        <v>5</v>
      </c>
      <c r="D12" s="15">
        <v>1764700</v>
      </c>
      <c r="E12" s="16">
        <v>1735</v>
      </c>
      <c r="F12" s="9">
        <f t="shared" si="1"/>
        <v>9.8316994389981301E-4</v>
      </c>
      <c r="G12" s="5">
        <v>0.5</v>
      </c>
      <c r="H12" s="9">
        <f t="shared" si="2"/>
        <v>4.9037965560368279E-3</v>
      </c>
      <c r="I12" s="10">
        <f t="shared" si="3"/>
        <v>0.99509620344396321</v>
      </c>
      <c r="J12" s="11">
        <f t="shared" si="6"/>
        <v>97105.386678847382</v>
      </c>
      <c r="K12" s="8">
        <f t="shared" si="4"/>
        <v>476.18506076835911</v>
      </c>
      <c r="L12" s="11">
        <f t="shared" si="7"/>
        <v>484336.47074231599</v>
      </c>
      <c r="M12" s="8">
        <f t="shared" si="0"/>
        <v>4181821.6778828423</v>
      </c>
      <c r="N12" s="20">
        <f t="shared" si="5"/>
        <v>43.064775507389797</v>
      </c>
    </row>
    <row r="13" spans="1:14" x14ac:dyDescent="0.25">
      <c r="B13" s="5">
        <v>35</v>
      </c>
      <c r="C13" s="5">
        <v>5</v>
      </c>
      <c r="D13" s="15">
        <v>1734500</v>
      </c>
      <c r="E13" s="16">
        <v>2246</v>
      </c>
      <c r="F13" s="9">
        <f t="shared" si="1"/>
        <v>1.2948976650331507E-3</v>
      </c>
      <c r="G13" s="5">
        <v>0.5</v>
      </c>
      <c r="H13" s="9">
        <f t="shared" si="2"/>
        <v>6.4535964577053804E-3</v>
      </c>
      <c r="I13" s="10">
        <f t="shared" si="3"/>
        <v>0.99354640354229462</v>
      </c>
      <c r="J13" s="11">
        <f t="shared" si="6"/>
        <v>96629.201618079023</v>
      </c>
      <c r="K13" s="8">
        <f t="shared" si="4"/>
        <v>623.60587327333633</v>
      </c>
      <c r="L13" s="11">
        <f t="shared" si="7"/>
        <v>481586.99340721179</v>
      </c>
      <c r="M13" s="8">
        <f t="shared" si="0"/>
        <v>3697485.2071405263</v>
      </c>
      <c r="N13" s="20">
        <f t="shared" si="5"/>
        <v>38.26467719100701</v>
      </c>
    </row>
    <row r="14" spans="1:14" x14ac:dyDescent="0.25">
      <c r="B14" s="5">
        <v>40</v>
      </c>
      <c r="C14" s="5">
        <v>5</v>
      </c>
      <c r="D14" s="15">
        <v>1417200</v>
      </c>
      <c r="E14" s="16">
        <v>3280</v>
      </c>
      <c r="F14" s="9">
        <f t="shared" si="1"/>
        <v>2.3144228055320352E-3</v>
      </c>
      <c r="G14" s="5">
        <v>0.5</v>
      </c>
      <c r="H14" s="9">
        <f t="shared" si="2"/>
        <v>1.1505542303914691E-2</v>
      </c>
      <c r="I14" s="10">
        <f t="shared" si="3"/>
        <v>0.98849445769608535</v>
      </c>
      <c r="J14" s="11">
        <f t="shared" si="6"/>
        <v>96005.595744805687</v>
      </c>
      <c r="K14" s="8">
        <f t="shared" si="4"/>
        <v>1104.5964432543988</v>
      </c>
      <c r="L14" s="11">
        <f t="shared" si="7"/>
        <v>477266.48761589243</v>
      </c>
      <c r="M14" s="8">
        <f t="shared" si="0"/>
        <v>3215898.2137333145</v>
      </c>
      <c r="N14" s="20">
        <f t="shared" si="5"/>
        <v>33.496987220219488</v>
      </c>
    </row>
    <row r="15" spans="1:14" x14ac:dyDescent="0.25">
      <c r="B15" s="5">
        <v>45</v>
      </c>
      <c r="C15" s="5">
        <v>5</v>
      </c>
      <c r="D15" s="15">
        <v>1368500</v>
      </c>
      <c r="E15" s="16">
        <v>5647</v>
      </c>
      <c r="F15" s="9">
        <f t="shared" si="1"/>
        <v>4.1264157837047864E-3</v>
      </c>
      <c r="G15" s="5">
        <v>0.5</v>
      </c>
      <c r="H15" s="9">
        <f t="shared" si="2"/>
        <v>2.0421410838500163E-2</v>
      </c>
      <c r="I15" s="10">
        <f t="shared" si="3"/>
        <v>0.97957858916149987</v>
      </c>
      <c r="J15" s="11">
        <f t="shared" si="6"/>
        <v>94900.999301551288</v>
      </c>
      <c r="K15" s="8">
        <f t="shared" si="4"/>
        <v>1938.0122957212006</v>
      </c>
      <c r="L15" s="11">
        <f t="shared" si="7"/>
        <v>469659.96576845343</v>
      </c>
      <c r="M15" s="8">
        <f t="shared" si="0"/>
        <v>2738631.7261174219</v>
      </c>
      <c r="N15" s="20">
        <f t="shared" si="5"/>
        <v>28.857775432009124</v>
      </c>
    </row>
    <row r="16" spans="1:14" x14ac:dyDescent="0.25">
      <c r="B16" s="5">
        <v>50</v>
      </c>
      <c r="C16" s="5">
        <v>5</v>
      </c>
      <c r="D16" s="15">
        <v>1381000</v>
      </c>
      <c r="E16" s="16">
        <v>10497</v>
      </c>
      <c r="F16" s="9">
        <f t="shared" si="1"/>
        <v>7.6010137581462708E-3</v>
      </c>
      <c r="G16" s="5">
        <v>0.5</v>
      </c>
      <c r="H16" s="9">
        <f t="shared" si="2"/>
        <v>3.7296343736065385E-2</v>
      </c>
      <c r="I16" s="10">
        <f t="shared" si="3"/>
        <v>0.96270365626393462</v>
      </c>
      <c r="J16" s="11">
        <f t="shared" si="6"/>
        <v>92962.987005830088</v>
      </c>
      <c r="K16" s="8">
        <f t="shared" si="4"/>
        <v>3467.1795181008201</v>
      </c>
      <c r="L16" s="11">
        <f t="shared" si="7"/>
        <v>456146.98623389832</v>
      </c>
      <c r="M16" s="8">
        <f t="shared" si="0"/>
        <v>2268971.7603489682</v>
      </c>
      <c r="N16" s="20">
        <f t="shared" si="5"/>
        <v>24.407259635565193</v>
      </c>
    </row>
    <row r="17" spans="2:14" x14ac:dyDescent="0.25">
      <c r="B17" s="5">
        <v>55</v>
      </c>
      <c r="C17" s="5">
        <v>5</v>
      </c>
      <c r="D17" s="15">
        <v>1382000</v>
      </c>
      <c r="E17" s="16">
        <v>18820</v>
      </c>
      <c r="F17" s="9">
        <f t="shared" si="1"/>
        <v>1.361794500723589E-2</v>
      </c>
      <c r="G17" s="5">
        <v>0.5</v>
      </c>
      <c r="H17" s="9">
        <f t="shared" si="2"/>
        <v>6.5847940939785174E-2</v>
      </c>
      <c r="I17" s="10">
        <f t="shared" si="3"/>
        <v>0.93415205906021481</v>
      </c>
      <c r="J17" s="11">
        <f t="shared" si="6"/>
        <v>89495.807487729267</v>
      </c>
      <c r="K17" s="8">
        <f t="shared" si="4"/>
        <v>5893.1146458103758</v>
      </c>
      <c r="L17" s="11">
        <f t="shared" si="7"/>
        <v>432746.25082412036</v>
      </c>
      <c r="M17" s="8">
        <f t="shared" si="0"/>
        <v>1812824.7741150698</v>
      </c>
      <c r="N17" s="20">
        <f t="shared" si="5"/>
        <v>20.25597427414268</v>
      </c>
    </row>
    <row r="18" spans="2:14" x14ac:dyDescent="0.25">
      <c r="B18" s="5">
        <v>60</v>
      </c>
      <c r="C18" s="5">
        <v>5</v>
      </c>
      <c r="D18" s="15">
        <v>1277400</v>
      </c>
      <c r="E18" s="16">
        <v>27701</v>
      </c>
      <c r="F18" s="9">
        <f t="shared" si="1"/>
        <v>2.1685454830123688E-2</v>
      </c>
      <c r="G18" s="5">
        <v>0.5</v>
      </c>
      <c r="H18" s="9">
        <f t="shared" si="2"/>
        <v>0.10285132950037221</v>
      </c>
      <c r="I18" s="10">
        <f t="shared" si="3"/>
        <v>0.89714867049962777</v>
      </c>
      <c r="J18" s="11">
        <f t="shared" si="6"/>
        <v>83602.692841918892</v>
      </c>
      <c r="K18" s="8">
        <f t="shared" si="4"/>
        <v>8598.6481086026033</v>
      </c>
      <c r="L18" s="11">
        <f t="shared" si="7"/>
        <v>396516.84393808799</v>
      </c>
      <c r="M18" s="8">
        <f t="shared" si="0"/>
        <v>1380078.5232909494</v>
      </c>
      <c r="N18" s="20">
        <f t="shared" si="5"/>
        <v>16.507584581043179</v>
      </c>
    </row>
    <row r="19" spans="2:14" x14ac:dyDescent="0.25">
      <c r="B19" s="5">
        <v>65</v>
      </c>
      <c r="C19" s="5">
        <v>5</v>
      </c>
      <c r="D19" s="15">
        <v>1088600</v>
      </c>
      <c r="E19" s="16">
        <v>39171</v>
      </c>
      <c r="F19" s="9">
        <f t="shared" si="1"/>
        <v>3.5982913834282565E-2</v>
      </c>
      <c r="G19" s="5">
        <v>0.5</v>
      </c>
      <c r="H19" s="9">
        <f t="shared" si="2"/>
        <v>0.16506570644169646</v>
      </c>
      <c r="I19" s="10">
        <f t="shared" si="3"/>
        <v>0.83493429355830351</v>
      </c>
      <c r="J19" s="11">
        <f t="shared" si="6"/>
        <v>75004.044733316288</v>
      </c>
      <c r="K19" s="8">
        <f t="shared" si="4"/>
        <v>12380.59562988946</v>
      </c>
      <c r="L19" s="11">
        <f t="shared" si="7"/>
        <v>344068.73459185776</v>
      </c>
      <c r="M19" s="8">
        <f t="shared" si="0"/>
        <v>983561.67935286136</v>
      </c>
      <c r="N19" s="20">
        <f t="shared" si="5"/>
        <v>13.113448519343249</v>
      </c>
    </row>
    <row r="20" spans="2:14" x14ac:dyDescent="0.25">
      <c r="B20" s="5">
        <v>70</v>
      </c>
      <c r="C20" s="5">
        <v>5</v>
      </c>
      <c r="D20" s="15">
        <v>900100</v>
      </c>
      <c r="E20" s="16">
        <v>51908</v>
      </c>
      <c r="F20" s="9">
        <f t="shared" si="1"/>
        <v>5.7669147872458616E-2</v>
      </c>
      <c r="G20" s="5">
        <v>0.5</v>
      </c>
      <c r="H20" s="9">
        <f t="shared" si="2"/>
        <v>0.25201238991329</v>
      </c>
      <c r="I20" s="10">
        <f t="shared" si="3"/>
        <v>0.74798761008671</v>
      </c>
      <c r="J20" s="11">
        <f t="shared" si="6"/>
        <v>62623.449103426829</v>
      </c>
      <c r="K20" s="8">
        <f t="shared" si="4"/>
        <v>15781.885073167876</v>
      </c>
      <c r="L20" s="11">
        <f t="shared" si="7"/>
        <v>273662.53283421445</v>
      </c>
      <c r="M20" s="8">
        <f t="shared" si="0"/>
        <v>639492.9447610036</v>
      </c>
      <c r="N20" s="20">
        <f t="shared" si="5"/>
        <v>10.211717079090263</v>
      </c>
    </row>
    <row r="21" spans="2:14" x14ac:dyDescent="0.25">
      <c r="B21" s="5">
        <v>75</v>
      </c>
      <c r="C21" s="5">
        <v>5</v>
      </c>
      <c r="D21" s="15">
        <v>578400</v>
      </c>
      <c r="E21" s="16">
        <v>52096</v>
      </c>
      <c r="F21" s="9">
        <f t="shared" si="1"/>
        <v>9.006915629322268E-2</v>
      </c>
      <c r="G21" s="5">
        <v>0.5</v>
      </c>
      <c r="H21" s="9">
        <f t="shared" si="2"/>
        <v>0.36757733122601033</v>
      </c>
      <c r="I21" s="10">
        <f t="shared" si="3"/>
        <v>0.63242266877398967</v>
      </c>
      <c r="J21" s="11">
        <f t="shared" si="6"/>
        <v>46841.564030258953</v>
      </c>
      <c r="K21" s="8">
        <f t="shared" si="4"/>
        <v>17217.897096694865</v>
      </c>
      <c r="L21" s="11">
        <f t="shared" si="7"/>
        <v>191163.07740955759</v>
      </c>
      <c r="M21" s="8">
        <f t="shared" si="0"/>
        <v>365830.41192678915</v>
      </c>
      <c r="N21" s="20">
        <f t="shared" si="5"/>
        <v>7.8099529659271871</v>
      </c>
    </row>
    <row r="22" spans="2:14" x14ac:dyDescent="0.25">
      <c r="B22" s="5">
        <v>80</v>
      </c>
      <c r="C22" s="5">
        <v>5</v>
      </c>
      <c r="D22" s="15">
        <v>274500</v>
      </c>
      <c r="E22" s="16">
        <v>37844</v>
      </c>
      <c r="F22" s="9">
        <f t="shared" si="1"/>
        <v>0.13786520947176684</v>
      </c>
      <c r="G22" s="5">
        <v>0.5</v>
      </c>
      <c r="H22" s="9">
        <f t="shared" si="2"/>
        <v>0.51263850884560158</v>
      </c>
      <c r="I22" s="10">
        <f t="shared" si="3"/>
        <v>0.48736149115439842</v>
      </c>
      <c r="J22" s="11">
        <f t="shared" si="6"/>
        <v>29623.666933564087</v>
      </c>
      <c r="K22" s="8">
        <f t="shared" si="4"/>
        <v>15186.232443361048</v>
      </c>
      <c r="L22" s="11">
        <f t="shared" si="7"/>
        <v>110152.75355941782</v>
      </c>
      <c r="M22" s="8">
        <f t="shared" si="0"/>
        <v>174667.33451723156</v>
      </c>
      <c r="N22" s="20">
        <f t="shared" si="5"/>
        <v>5.8962090989259224</v>
      </c>
    </row>
    <row r="23" spans="2:14" x14ac:dyDescent="0.25">
      <c r="B23" s="5">
        <v>85</v>
      </c>
      <c r="C23" s="5">
        <v>5</v>
      </c>
      <c r="D23" s="15">
        <v>97200</v>
      </c>
      <c r="E23" s="16">
        <v>19875</v>
      </c>
      <c r="F23" s="9">
        <f t="shared" si="1"/>
        <v>0.2044753086419753</v>
      </c>
      <c r="G23" s="5">
        <v>0.5</v>
      </c>
      <c r="H23" s="9">
        <f t="shared" si="2"/>
        <v>0.67653816696451363</v>
      </c>
      <c r="I23" s="10">
        <f t="shared" si="3"/>
        <v>0.32346183303548637</v>
      </c>
      <c r="J23" s="11">
        <f t="shared" si="6"/>
        <v>14437.434490203039</v>
      </c>
      <c r="K23" s="8">
        <f t="shared" si="4"/>
        <v>9767.4754656722107</v>
      </c>
      <c r="L23" s="11">
        <f t="shared" si="7"/>
        <v>47768.483786834666</v>
      </c>
      <c r="M23" s="8">
        <f>+M24+L23</f>
        <v>64514.580957813727</v>
      </c>
      <c r="N23" s="20">
        <f t="shared" si="5"/>
        <v>4.4685626799963707</v>
      </c>
    </row>
    <row r="24" spans="2:14" ht="13.8" thickBot="1" x14ac:dyDescent="0.3">
      <c r="B24" s="22" t="s">
        <v>26</v>
      </c>
      <c r="C24" s="22"/>
      <c r="D24" s="17">
        <v>32700</v>
      </c>
      <c r="E24" s="18">
        <v>9119</v>
      </c>
      <c r="F24" s="23">
        <f t="shared" si="1"/>
        <v>0.27886850152905202</v>
      </c>
      <c r="G24" s="22"/>
      <c r="H24" s="23">
        <v>1</v>
      </c>
      <c r="I24" s="24">
        <f>1-H24</f>
        <v>0</v>
      </c>
      <c r="J24" s="25">
        <f t="shared" si="6"/>
        <v>4669.9590245308282</v>
      </c>
      <c r="K24" s="26">
        <f>+J24-J25</f>
        <v>4669.9590245308282</v>
      </c>
      <c r="L24" s="25">
        <f>+K24/F24</f>
        <v>16746.097170979061</v>
      </c>
      <c r="M24" s="25">
        <f>+L24</f>
        <v>16746.097170979061</v>
      </c>
      <c r="N24" s="21">
        <f t="shared" si="5"/>
        <v>3.5859195087180606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workbookViewId="0">
      <selection activeCell="I4" sqref="I4"/>
    </sheetView>
  </sheetViews>
  <sheetFormatPr defaultColWidth="9.109375" defaultRowHeight="13.2" x14ac:dyDescent="0.25"/>
  <cols>
    <col min="1" max="1" width="9.109375" style="6"/>
    <col min="2" max="3" width="9.109375" style="5"/>
    <col min="4" max="6" width="9.109375" style="6"/>
    <col min="7" max="7" width="9.109375" style="5"/>
    <col min="8" max="16384" width="9.109375" style="6"/>
  </cols>
  <sheetData>
    <row r="1" spans="1:14" ht="15.6" x14ac:dyDescent="0.3">
      <c r="A1" s="4" t="s">
        <v>31</v>
      </c>
    </row>
    <row r="3" spans="1:14" s="5" customFormat="1" x14ac:dyDescent="0.25"/>
    <row r="4" spans="1:14" s="5" customFormat="1" ht="18.600000000000001" thickBot="1" x14ac:dyDescent="0.45">
      <c r="B4" s="47" t="s">
        <v>0</v>
      </c>
      <c r="C4" s="47" t="s">
        <v>1</v>
      </c>
      <c r="D4" s="48" t="s">
        <v>34</v>
      </c>
      <c r="E4" s="48" t="s">
        <v>35</v>
      </c>
      <c r="F4" s="48" t="s">
        <v>36</v>
      </c>
      <c r="G4" s="47" t="s">
        <v>4</v>
      </c>
      <c r="H4" s="48" t="s">
        <v>37</v>
      </c>
      <c r="I4" s="48" t="s">
        <v>43</v>
      </c>
      <c r="J4" s="47" t="s">
        <v>38</v>
      </c>
      <c r="K4" s="48" t="s">
        <v>39</v>
      </c>
      <c r="L4" s="48" t="s">
        <v>40</v>
      </c>
      <c r="M4" s="47" t="s">
        <v>41</v>
      </c>
      <c r="N4" s="47" t="s">
        <v>42</v>
      </c>
    </row>
    <row r="5" spans="1:14" x14ac:dyDescent="0.25">
      <c r="B5" s="5">
        <v>0</v>
      </c>
      <c r="C5" s="5">
        <v>1</v>
      </c>
      <c r="D5" s="13">
        <v>300800</v>
      </c>
      <c r="E5" s="14">
        <v>2861</v>
      </c>
      <c r="F5" s="9">
        <f>+E5/D5</f>
        <v>9.5113031914893613E-3</v>
      </c>
      <c r="G5" s="5">
        <v>0.1</v>
      </c>
      <c r="H5" s="9">
        <f>+(C5*F5)/(1+C5*(1-G5)*F5)</f>
        <v>9.4305758320810326E-3</v>
      </c>
      <c r="I5" s="10">
        <f>1-H5</f>
        <v>0.99056942416791893</v>
      </c>
      <c r="J5" s="11">
        <v>100000</v>
      </c>
      <c r="K5" s="8">
        <f>+J5-J6</f>
        <v>943.05758320810855</v>
      </c>
      <c r="L5" s="11">
        <f>0.1*C5*K5+(J6*C5)</f>
        <v>99151.248175112705</v>
      </c>
      <c r="M5" s="8">
        <f t="shared" ref="M5:M22" si="0">+M6+L5</f>
        <v>7715689.2222441249</v>
      </c>
      <c r="N5" s="12">
        <f>+M5/J5</f>
        <v>77.156892222441243</v>
      </c>
    </row>
    <row r="6" spans="1:14" x14ac:dyDescent="0.25">
      <c r="B6" s="5">
        <v>1</v>
      </c>
      <c r="C6" s="5">
        <v>4</v>
      </c>
      <c r="D6" s="15">
        <v>1190600</v>
      </c>
      <c r="E6" s="16">
        <v>483</v>
      </c>
      <c r="F6" s="9">
        <f t="shared" ref="F6:F24" si="1">+E6/D6</f>
        <v>4.0567780950781116E-4</v>
      </c>
      <c r="G6" s="5">
        <v>0.4</v>
      </c>
      <c r="H6" s="9">
        <f t="shared" ref="H6:H23" si="2">+(C6*F6)/(1+C6*(1-G6)*F6)</f>
        <v>1.621132859725354E-3</v>
      </c>
      <c r="I6" s="10">
        <f t="shared" ref="I6:I23" si="3">1-H6</f>
        <v>0.99837886714027468</v>
      </c>
      <c r="J6" s="11">
        <f>+J5-(J5*H5)</f>
        <v>99056.942416791891</v>
      </c>
      <c r="K6" s="8">
        <f t="shared" ref="K6:K23" si="4">+J6-J7</f>
        <v>160.58446433578501</v>
      </c>
      <c r="L6" s="11">
        <f>0.4*C6*K6+(J7*C6)</f>
        <v>395842.36695276166</v>
      </c>
      <c r="M6" s="8">
        <f t="shared" si="0"/>
        <v>7616537.9740690123</v>
      </c>
      <c r="N6" s="12">
        <f t="shared" ref="N6:N24" si="5">+M6/J6</f>
        <v>76.890501445337122</v>
      </c>
    </row>
    <row r="7" spans="1:14" x14ac:dyDescent="0.25">
      <c r="B7" s="5">
        <v>5</v>
      </c>
      <c r="C7" s="5">
        <v>5</v>
      </c>
      <c r="D7" s="15">
        <v>1473800</v>
      </c>
      <c r="E7" s="16">
        <v>253</v>
      </c>
      <c r="F7" s="9">
        <f t="shared" si="1"/>
        <v>1.7166508345772832E-4</v>
      </c>
      <c r="G7" s="5">
        <v>0.5</v>
      </c>
      <c r="H7" s="9">
        <f t="shared" si="2"/>
        <v>8.5795721404676036E-4</v>
      </c>
      <c r="I7" s="10">
        <f t="shared" si="3"/>
        <v>0.9991420427859532</v>
      </c>
      <c r="J7" s="11">
        <f t="shared" ref="J7:J24" si="6">+J6-(J6*H6)</f>
        <v>98896.357952456106</v>
      </c>
      <c r="K7" s="8">
        <f t="shared" si="4"/>
        <v>84.848843748259242</v>
      </c>
      <c r="L7" s="11">
        <f>0.5*C7*(J7+J8)</f>
        <v>494269.66765290988</v>
      </c>
      <c r="M7" s="8">
        <f t="shared" si="0"/>
        <v>7220695.6071162503</v>
      </c>
      <c r="N7" s="12">
        <f t="shared" si="5"/>
        <v>73.012755541387691</v>
      </c>
    </row>
    <row r="8" spans="1:14" x14ac:dyDescent="0.25">
      <c r="B8" s="5">
        <v>10</v>
      </c>
      <c r="C8" s="5">
        <v>5</v>
      </c>
      <c r="D8" s="15">
        <v>1847000</v>
      </c>
      <c r="E8" s="16">
        <v>353</v>
      </c>
      <c r="F8" s="9">
        <f t="shared" si="1"/>
        <v>1.9112073632918247E-4</v>
      </c>
      <c r="G8" s="5">
        <v>0.5</v>
      </c>
      <c r="H8" s="9">
        <f t="shared" si="2"/>
        <v>9.5514731050269706E-4</v>
      </c>
      <c r="I8" s="10">
        <f t="shared" si="3"/>
        <v>0.99904485268949728</v>
      </c>
      <c r="J8" s="11">
        <f t="shared" si="6"/>
        <v>98811.509108707847</v>
      </c>
      <c r="K8" s="8">
        <f t="shared" si="4"/>
        <v>94.379547171891318</v>
      </c>
      <c r="L8" s="11">
        <f t="shared" ref="L8:L23" si="7">0.5*C8*(J8+J9)</f>
        <v>493821.59667560947</v>
      </c>
      <c r="M8" s="8">
        <f t="shared" si="0"/>
        <v>6726425.9394633407</v>
      </c>
      <c r="N8" s="12">
        <f t="shared" si="5"/>
        <v>68.073304417031409</v>
      </c>
    </row>
    <row r="9" spans="1:14" x14ac:dyDescent="0.25">
      <c r="B9" s="5">
        <v>15</v>
      </c>
      <c r="C9" s="5">
        <v>5</v>
      </c>
      <c r="D9" s="15">
        <v>2014500</v>
      </c>
      <c r="E9" s="16">
        <v>588</v>
      </c>
      <c r="F9" s="9">
        <f t="shared" si="1"/>
        <v>2.9188384214445269E-4</v>
      </c>
      <c r="G9" s="5">
        <v>0.5</v>
      </c>
      <c r="H9" s="9">
        <f t="shared" si="2"/>
        <v>1.4583550350451642E-3</v>
      </c>
      <c r="I9" s="10">
        <f t="shared" si="3"/>
        <v>0.99854164496495479</v>
      </c>
      <c r="J9" s="11">
        <f t="shared" si="6"/>
        <v>98717.129561535956</v>
      </c>
      <c r="K9" s="8">
        <f t="shared" si="4"/>
        <v>143.96462294127559</v>
      </c>
      <c r="L9" s="11">
        <f t="shared" si="7"/>
        <v>493225.73625032662</v>
      </c>
      <c r="M9" s="8">
        <f t="shared" si="0"/>
        <v>6232604.3427877314</v>
      </c>
      <c r="N9" s="12">
        <f t="shared" si="5"/>
        <v>63.135996462524751</v>
      </c>
    </row>
    <row r="10" spans="1:14" x14ac:dyDescent="0.25">
      <c r="B10" s="5">
        <v>20</v>
      </c>
      <c r="C10" s="5">
        <v>5</v>
      </c>
      <c r="D10" s="15">
        <v>1893200</v>
      </c>
      <c r="E10" s="16">
        <v>672</v>
      </c>
      <c r="F10" s="9">
        <f t="shared" si="1"/>
        <v>3.5495457426579338E-4</v>
      </c>
      <c r="G10" s="5">
        <v>0.5</v>
      </c>
      <c r="H10" s="9">
        <f t="shared" si="2"/>
        <v>1.7731993582707085E-3</v>
      </c>
      <c r="I10" s="10">
        <f t="shared" si="3"/>
        <v>0.99822680064172931</v>
      </c>
      <c r="J10" s="11">
        <f t="shared" si="6"/>
        <v>98573.16493859468</v>
      </c>
      <c r="K10" s="8">
        <f t="shared" si="4"/>
        <v>174.78987281183072</v>
      </c>
      <c r="L10" s="11">
        <f t="shared" si="7"/>
        <v>492428.85001094383</v>
      </c>
      <c r="M10" s="8">
        <f t="shared" si="0"/>
        <v>5739378.6065374045</v>
      </c>
      <c r="N10" s="12">
        <f t="shared" si="5"/>
        <v>58.22455442221726</v>
      </c>
    </row>
    <row r="11" spans="1:14" x14ac:dyDescent="0.25">
      <c r="B11" s="5">
        <v>25</v>
      </c>
      <c r="C11" s="5">
        <v>5</v>
      </c>
      <c r="D11" s="15">
        <v>1683800</v>
      </c>
      <c r="E11" s="16">
        <v>702</v>
      </c>
      <c r="F11" s="9">
        <f t="shared" si="1"/>
        <v>4.1691412281743678E-4</v>
      </c>
      <c r="G11" s="5">
        <v>0.5</v>
      </c>
      <c r="H11" s="9">
        <f t="shared" si="2"/>
        <v>2.082400158998075E-3</v>
      </c>
      <c r="I11" s="10">
        <f t="shared" si="3"/>
        <v>0.99791759984100192</v>
      </c>
      <c r="J11" s="11">
        <f t="shared" si="6"/>
        <v>98398.37506578285</v>
      </c>
      <c r="K11" s="8">
        <f t="shared" si="4"/>
        <v>204.90479188214522</v>
      </c>
      <c r="L11" s="11">
        <f t="shared" si="7"/>
        <v>491479.6133492089</v>
      </c>
      <c r="M11" s="8">
        <f t="shared" si="0"/>
        <v>5246949.7565264609</v>
      </c>
      <c r="N11" s="12">
        <f t="shared" si="5"/>
        <v>53.323540688742945</v>
      </c>
    </row>
    <row r="12" spans="1:14" x14ac:dyDescent="0.25">
      <c r="B12" s="5">
        <v>30</v>
      </c>
      <c r="C12" s="5">
        <v>5</v>
      </c>
      <c r="D12" s="15">
        <v>1749100</v>
      </c>
      <c r="E12" s="16">
        <v>1079</v>
      </c>
      <c r="F12" s="9">
        <f t="shared" si="1"/>
        <v>6.1688868560974216E-4</v>
      </c>
      <c r="G12" s="5">
        <v>0.5</v>
      </c>
      <c r="H12" s="9">
        <f t="shared" si="2"/>
        <v>3.0796938573094206E-3</v>
      </c>
      <c r="I12" s="10">
        <f t="shared" si="3"/>
        <v>0.99692030614269056</v>
      </c>
      <c r="J12" s="11">
        <f t="shared" si="6"/>
        <v>98193.470273900704</v>
      </c>
      <c r="K12" s="8">
        <f t="shared" si="4"/>
        <v>302.40582723042462</v>
      </c>
      <c r="L12" s="11">
        <f t="shared" si="7"/>
        <v>490211.33680142747</v>
      </c>
      <c r="M12" s="8">
        <f t="shared" si="0"/>
        <v>4755470.1431772523</v>
      </c>
      <c r="N12" s="12">
        <f t="shared" si="5"/>
        <v>48.42959648856845</v>
      </c>
    </row>
    <row r="13" spans="1:14" x14ac:dyDescent="0.25">
      <c r="B13" s="5">
        <v>35</v>
      </c>
      <c r="C13" s="5">
        <v>5</v>
      </c>
      <c r="D13" s="15">
        <v>1709800</v>
      </c>
      <c r="E13" s="16">
        <v>1576</v>
      </c>
      <c r="F13" s="9">
        <f t="shared" si="1"/>
        <v>9.2174523336062701E-4</v>
      </c>
      <c r="G13" s="5">
        <v>0.5</v>
      </c>
      <c r="H13" s="9">
        <f t="shared" si="2"/>
        <v>4.5981304048455423E-3</v>
      </c>
      <c r="I13" s="10">
        <f t="shared" si="3"/>
        <v>0.99540186959515442</v>
      </c>
      <c r="J13" s="11">
        <f t="shared" si="6"/>
        <v>97891.06444667028</v>
      </c>
      <c r="K13" s="8">
        <f t="shared" si="4"/>
        <v>450.11587979493197</v>
      </c>
      <c r="L13" s="11">
        <f t="shared" si="7"/>
        <v>488330.03253386408</v>
      </c>
      <c r="M13" s="8">
        <f t="shared" si="0"/>
        <v>4265258.8063758248</v>
      </c>
      <c r="N13" s="12">
        <f t="shared" si="5"/>
        <v>43.571482550375983</v>
      </c>
    </row>
    <row r="14" spans="1:14" x14ac:dyDescent="0.25">
      <c r="B14" s="5">
        <v>40</v>
      </c>
      <c r="C14" s="5">
        <v>5</v>
      </c>
      <c r="D14" s="15">
        <v>1396800</v>
      </c>
      <c r="E14" s="16">
        <v>2132</v>
      </c>
      <c r="F14" s="9">
        <f t="shared" si="1"/>
        <v>1.5263459335624284E-3</v>
      </c>
      <c r="G14" s="5">
        <v>0.5</v>
      </c>
      <c r="H14" s="9">
        <f t="shared" si="2"/>
        <v>7.6027187208033489E-3</v>
      </c>
      <c r="I14" s="10">
        <f t="shared" si="3"/>
        <v>0.99239728127919669</v>
      </c>
      <c r="J14" s="11">
        <f t="shared" si="6"/>
        <v>97440.948566875348</v>
      </c>
      <c r="K14" s="8">
        <f t="shared" si="4"/>
        <v>740.81612384221808</v>
      </c>
      <c r="L14" s="11">
        <f t="shared" si="7"/>
        <v>485352.70252477116</v>
      </c>
      <c r="M14" s="8">
        <f t="shared" si="0"/>
        <v>3776928.7738419604</v>
      </c>
      <c r="N14" s="12">
        <f t="shared" si="5"/>
        <v>38.761206960642333</v>
      </c>
    </row>
    <row r="15" spans="1:14" x14ac:dyDescent="0.25">
      <c r="B15" s="5">
        <v>45</v>
      </c>
      <c r="C15" s="5">
        <v>5</v>
      </c>
      <c r="D15" s="15">
        <v>1351900</v>
      </c>
      <c r="E15" s="16">
        <v>3639</v>
      </c>
      <c r="F15" s="9">
        <f t="shared" si="1"/>
        <v>2.6917671425401289E-3</v>
      </c>
      <c r="G15" s="5">
        <v>0.5</v>
      </c>
      <c r="H15" s="9">
        <f t="shared" si="2"/>
        <v>1.3368870993517622E-2</v>
      </c>
      <c r="I15" s="10">
        <f t="shared" si="3"/>
        <v>0.98663112900648242</v>
      </c>
      <c r="J15" s="11">
        <f t="shared" si="6"/>
        <v>96700.13244303313</v>
      </c>
      <c r="K15" s="8">
        <f t="shared" si="4"/>
        <v>1292.7715956869797</v>
      </c>
      <c r="L15" s="11">
        <f t="shared" si="7"/>
        <v>480268.73322594824</v>
      </c>
      <c r="M15" s="8">
        <f t="shared" si="0"/>
        <v>3291576.0713171894</v>
      </c>
      <c r="N15" s="12">
        <f t="shared" si="5"/>
        <v>34.039002720666232</v>
      </c>
    </row>
    <row r="16" spans="1:14" x14ac:dyDescent="0.25">
      <c r="B16" s="5">
        <v>50</v>
      </c>
      <c r="C16" s="5">
        <v>5</v>
      </c>
      <c r="D16" s="15">
        <v>1398300</v>
      </c>
      <c r="E16" s="16">
        <v>6351</v>
      </c>
      <c r="F16" s="9">
        <f t="shared" si="1"/>
        <v>4.5419437888865053E-3</v>
      </c>
      <c r="G16" s="5">
        <v>0.5</v>
      </c>
      <c r="H16" s="9">
        <f t="shared" si="2"/>
        <v>2.2454748431508773E-2</v>
      </c>
      <c r="I16" s="10">
        <f t="shared" si="3"/>
        <v>0.97754525156849126</v>
      </c>
      <c r="J16" s="11">
        <f t="shared" si="6"/>
        <v>95407.36084734615</v>
      </c>
      <c r="K16" s="8">
        <f t="shared" si="4"/>
        <v>2142.3482863413374</v>
      </c>
      <c r="L16" s="11">
        <f t="shared" si="7"/>
        <v>471680.93352087744</v>
      </c>
      <c r="M16" s="8">
        <f t="shared" si="0"/>
        <v>2811307.3380912412</v>
      </c>
      <c r="N16" s="12">
        <f t="shared" si="5"/>
        <v>29.466356821140813</v>
      </c>
    </row>
    <row r="17" spans="2:14" x14ac:dyDescent="0.25">
      <c r="B17" s="5">
        <v>55</v>
      </c>
      <c r="C17" s="5">
        <v>5</v>
      </c>
      <c r="D17" s="15">
        <v>1445500</v>
      </c>
      <c r="E17" s="16">
        <v>10854</v>
      </c>
      <c r="F17" s="9">
        <f t="shared" si="1"/>
        <v>7.5088204773434801E-3</v>
      </c>
      <c r="G17" s="5">
        <v>0.5</v>
      </c>
      <c r="H17" s="9">
        <f t="shared" si="2"/>
        <v>3.6852308956394499E-2</v>
      </c>
      <c r="I17" s="10">
        <f t="shared" si="3"/>
        <v>0.96314769104360554</v>
      </c>
      <c r="J17" s="11">
        <f t="shared" si="6"/>
        <v>93265.012561004813</v>
      </c>
      <c r="K17" s="8">
        <f t="shared" si="4"/>
        <v>3437.0310577201599</v>
      </c>
      <c r="L17" s="11">
        <f t="shared" si="7"/>
        <v>457732.48516072368</v>
      </c>
      <c r="M17" s="8">
        <f t="shared" si="0"/>
        <v>2339626.4045703639</v>
      </c>
      <c r="N17" s="12">
        <f t="shared" si="5"/>
        <v>25.085788768215842</v>
      </c>
    </row>
    <row r="18" spans="2:14" x14ac:dyDescent="0.25">
      <c r="B18" s="5">
        <v>60</v>
      </c>
      <c r="C18" s="5">
        <v>5</v>
      </c>
      <c r="D18" s="15">
        <v>1429100</v>
      </c>
      <c r="E18" s="16">
        <v>16897</v>
      </c>
      <c r="F18" s="9">
        <f t="shared" si="1"/>
        <v>1.1823525295640612E-2</v>
      </c>
      <c r="G18" s="5">
        <v>0.5</v>
      </c>
      <c r="H18" s="9">
        <f t="shared" si="2"/>
        <v>5.7420349102945092E-2</v>
      </c>
      <c r="I18" s="10">
        <f t="shared" si="3"/>
        <v>0.94257965089705487</v>
      </c>
      <c r="J18" s="11">
        <f t="shared" si="6"/>
        <v>89827.981503284653</v>
      </c>
      <c r="K18" s="8">
        <f t="shared" si="4"/>
        <v>5157.954057131501</v>
      </c>
      <c r="L18" s="11">
        <f t="shared" si="7"/>
        <v>436245.02237359458</v>
      </c>
      <c r="M18" s="8">
        <f t="shared" si="0"/>
        <v>1881893.9194096404</v>
      </c>
      <c r="N18" s="12">
        <f t="shared" si="5"/>
        <v>20.949974472495821</v>
      </c>
    </row>
    <row r="19" spans="2:14" x14ac:dyDescent="0.25">
      <c r="B19" s="5">
        <v>65</v>
      </c>
      <c r="C19" s="5">
        <v>5</v>
      </c>
      <c r="D19" s="15">
        <v>1323100</v>
      </c>
      <c r="E19" s="16">
        <v>24598</v>
      </c>
      <c r="F19" s="9">
        <f t="shared" si="1"/>
        <v>1.8591187363011109E-2</v>
      </c>
      <c r="G19" s="5">
        <v>0.5</v>
      </c>
      <c r="H19" s="9">
        <f t="shared" si="2"/>
        <v>8.8827418848110809E-2</v>
      </c>
      <c r="I19" s="10">
        <f t="shared" si="3"/>
        <v>0.91117258115188915</v>
      </c>
      <c r="J19" s="11">
        <f t="shared" si="6"/>
        <v>84670.027446153152</v>
      </c>
      <c r="K19" s="8">
        <f t="shared" si="4"/>
        <v>7521.0199918404833</v>
      </c>
      <c r="L19" s="11">
        <f t="shared" si="7"/>
        <v>404547.58725116448</v>
      </c>
      <c r="M19" s="8">
        <f t="shared" si="0"/>
        <v>1445648.8970360458</v>
      </c>
      <c r="N19" s="12">
        <f t="shared" si="5"/>
        <v>17.073915535877468</v>
      </c>
    </row>
    <row r="20" spans="2:14" x14ac:dyDescent="0.25">
      <c r="B20" s="5">
        <v>70</v>
      </c>
      <c r="C20" s="5">
        <v>5</v>
      </c>
      <c r="D20" s="15">
        <v>1233300</v>
      </c>
      <c r="E20" s="16">
        <v>37623</v>
      </c>
      <c r="F20" s="9">
        <f t="shared" si="1"/>
        <v>3.0505959620530286E-2</v>
      </c>
      <c r="G20" s="5">
        <v>0.5</v>
      </c>
      <c r="H20" s="9">
        <f t="shared" si="2"/>
        <v>0.14172142772387997</v>
      </c>
      <c r="I20" s="10">
        <f t="shared" si="3"/>
        <v>0.85827857227612003</v>
      </c>
      <c r="J20" s="11">
        <f t="shared" si="6"/>
        <v>77149.007454312668</v>
      </c>
      <c r="K20" s="8">
        <f t="shared" si="4"/>
        <v>10933.667483905447</v>
      </c>
      <c r="L20" s="11">
        <f t="shared" si="7"/>
        <v>358410.86856179975</v>
      </c>
      <c r="M20" s="8">
        <f t="shared" si="0"/>
        <v>1041101.3097848814</v>
      </c>
      <c r="N20" s="12">
        <f t="shared" si="5"/>
        <v>13.494681838926022</v>
      </c>
    </row>
    <row r="21" spans="2:14" x14ac:dyDescent="0.25">
      <c r="B21" s="5">
        <v>75</v>
      </c>
      <c r="C21" s="5">
        <v>5</v>
      </c>
      <c r="D21" s="15">
        <v>972500</v>
      </c>
      <c r="E21" s="16">
        <v>49866</v>
      </c>
      <c r="F21" s="9">
        <f t="shared" si="1"/>
        <v>5.1276092544987148E-2</v>
      </c>
      <c r="G21" s="5">
        <v>0.5</v>
      </c>
      <c r="H21" s="9">
        <f t="shared" si="2"/>
        <v>0.227249319837946</v>
      </c>
      <c r="I21" s="10">
        <f t="shared" si="3"/>
        <v>0.77275068016205406</v>
      </c>
      <c r="J21" s="11">
        <f t="shared" si="6"/>
        <v>66215.339970407222</v>
      </c>
      <c r="K21" s="8">
        <f t="shared" si="4"/>
        <v>15047.390971113404</v>
      </c>
      <c r="L21" s="11">
        <f t="shared" si="7"/>
        <v>293458.2224242526</v>
      </c>
      <c r="M21" s="8">
        <f t="shared" si="0"/>
        <v>682690.44122308167</v>
      </c>
      <c r="N21" s="12">
        <f t="shared" si="5"/>
        <v>10.310155343583341</v>
      </c>
    </row>
    <row r="22" spans="2:14" x14ac:dyDescent="0.25">
      <c r="B22" s="5">
        <v>80</v>
      </c>
      <c r="C22" s="5">
        <v>5</v>
      </c>
      <c r="D22" s="15">
        <v>620300</v>
      </c>
      <c r="E22" s="16">
        <v>54879</v>
      </c>
      <c r="F22" s="9">
        <f t="shared" si="1"/>
        <v>8.847170723843302E-2</v>
      </c>
      <c r="G22" s="5">
        <v>0.5</v>
      </c>
      <c r="H22" s="9">
        <f t="shared" si="2"/>
        <v>0.3622388192700306</v>
      </c>
      <c r="I22" s="10">
        <f t="shared" si="3"/>
        <v>0.63776118072996946</v>
      </c>
      <c r="J22" s="11">
        <f t="shared" si="6"/>
        <v>51167.948999293818</v>
      </c>
      <c r="K22" s="8">
        <f t="shared" si="4"/>
        <v>18535.017429973337</v>
      </c>
      <c r="L22" s="11">
        <f t="shared" si="7"/>
        <v>209502.20142153575</v>
      </c>
      <c r="M22" s="8">
        <f t="shared" si="0"/>
        <v>389232.21879882913</v>
      </c>
      <c r="N22" s="12">
        <f t="shared" si="5"/>
        <v>7.6069536968190974</v>
      </c>
    </row>
    <row r="23" spans="2:14" x14ac:dyDescent="0.25">
      <c r="B23" s="5">
        <v>85</v>
      </c>
      <c r="C23" s="5">
        <v>5</v>
      </c>
      <c r="D23" s="15">
        <v>297900</v>
      </c>
      <c r="E23" s="16">
        <v>44632</v>
      </c>
      <c r="F23" s="9">
        <f t="shared" si="1"/>
        <v>0.14982208794897617</v>
      </c>
      <c r="G23" s="5">
        <v>0.5</v>
      </c>
      <c r="H23" s="9">
        <f t="shared" si="2"/>
        <v>0.5449838819966788</v>
      </c>
      <c r="I23" s="10">
        <f t="shared" si="3"/>
        <v>0.4550161180033212</v>
      </c>
      <c r="J23" s="11">
        <f t="shared" si="6"/>
        <v>32632.931569320481</v>
      </c>
      <c r="K23" s="8">
        <f t="shared" si="4"/>
        <v>17784.421727580248</v>
      </c>
      <c r="L23" s="11">
        <f t="shared" si="7"/>
        <v>118703.60352765179</v>
      </c>
      <c r="M23" s="8">
        <f>+M24+L23</f>
        <v>179730.01737729338</v>
      </c>
      <c r="N23" s="12">
        <f t="shared" si="5"/>
        <v>5.5076270728390435</v>
      </c>
    </row>
    <row r="24" spans="2:14" ht="13.8" thickBot="1" x14ac:dyDescent="0.3">
      <c r="B24" s="22" t="s">
        <v>26</v>
      </c>
      <c r="C24" s="22"/>
      <c r="D24" s="17">
        <v>130100</v>
      </c>
      <c r="E24" s="18">
        <v>31655</v>
      </c>
      <c r="F24" s="23">
        <f t="shared" si="1"/>
        <v>0.24331283627978478</v>
      </c>
      <c r="G24" s="22"/>
      <c r="H24" s="23">
        <v>1</v>
      </c>
      <c r="I24" s="24">
        <f>1-H24</f>
        <v>0</v>
      </c>
      <c r="J24" s="25">
        <f t="shared" si="6"/>
        <v>14848.509841740233</v>
      </c>
      <c r="K24" s="26">
        <f>+J24-J25</f>
        <v>14848.509841740233</v>
      </c>
      <c r="L24" s="25">
        <f>+K24/F24</f>
        <v>61026.413849641584</v>
      </c>
      <c r="M24" s="25">
        <f>+L24</f>
        <v>61026.413849641584</v>
      </c>
      <c r="N24" s="29">
        <f t="shared" si="5"/>
        <v>4.1099352392986885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31"/>
  <sheetViews>
    <sheetView workbookViewId="0">
      <selection activeCell="D18" sqref="D18"/>
    </sheetView>
  </sheetViews>
  <sheetFormatPr defaultRowHeight="13.2" x14ac:dyDescent="0.25"/>
  <cols>
    <col min="2" max="2" width="11.109375" customWidth="1"/>
    <col min="14" max="22" width="12.88671875" customWidth="1"/>
    <col min="23" max="23" width="15.21875" customWidth="1"/>
    <col min="24" max="24" width="12.88671875" customWidth="1"/>
  </cols>
  <sheetData>
    <row r="3" spans="2:24" ht="13.8" x14ac:dyDescent="0.25">
      <c r="B3" s="2" t="s">
        <v>44</v>
      </c>
      <c r="D3" s="62" t="s">
        <v>45</v>
      </c>
      <c r="E3" s="62"/>
      <c r="F3" s="62"/>
      <c r="G3" s="62"/>
      <c r="H3" s="62"/>
      <c r="I3" s="62"/>
      <c r="J3" s="62"/>
    </row>
    <row r="4" spans="2:24" ht="22.5" customHeight="1" x14ac:dyDescent="0.25">
      <c r="D4" s="62"/>
      <c r="E4" s="62"/>
      <c r="F4" s="62"/>
      <c r="G4" s="62"/>
      <c r="H4" s="62"/>
      <c r="I4" s="62"/>
      <c r="J4" s="62"/>
    </row>
    <row r="6" spans="2:24" ht="16.2" x14ac:dyDescent="0.35">
      <c r="D6" t="s">
        <v>4</v>
      </c>
      <c r="E6" s="53" t="s">
        <v>50</v>
      </c>
      <c r="F6" s="2">
        <v>386</v>
      </c>
    </row>
    <row r="7" spans="2:24" ht="16.2" x14ac:dyDescent="0.35">
      <c r="D7" t="s">
        <v>46</v>
      </c>
      <c r="E7" s="53" t="s">
        <v>51</v>
      </c>
      <c r="F7" s="2">
        <v>0.99570000000000003</v>
      </c>
    </row>
    <row r="8" spans="2:24" ht="16.2" x14ac:dyDescent="0.35">
      <c r="D8" t="s">
        <v>47</v>
      </c>
      <c r="E8" s="54" t="s">
        <v>52</v>
      </c>
      <c r="F8" s="2">
        <v>0.89495999999999998</v>
      </c>
    </row>
    <row r="9" spans="2:24" ht="16.2" x14ac:dyDescent="0.35">
      <c r="D9" t="s">
        <v>48</v>
      </c>
      <c r="E9" s="53" t="s">
        <v>53</v>
      </c>
      <c r="F9" s="2">
        <v>273663</v>
      </c>
    </row>
    <row r="10" spans="2:24" ht="16.2" x14ac:dyDescent="0.35">
      <c r="D10" t="s">
        <v>49</v>
      </c>
      <c r="E10" s="54" t="s">
        <v>54</v>
      </c>
      <c r="F10" s="2">
        <v>28.6</v>
      </c>
    </row>
    <row r="13" spans="2:24" s="64" customFormat="1" ht="23.4" x14ac:dyDescent="0.25">
      <c r="E13" s="67"/>
      <c r="F13" s="67"/>
      <c r="G13" s="68"/>
      <c r="H13" s="68"/>
      <c r="M13" s="65"/>
      <c r="N13" s="66"/>
      <c r="O13" s="66"/>
      <c r="P13" s="66"/>
      <c r="Q13" s="66"/>
      <c r="R13" s="66"/>
      <c r="S13" s="66"/>
      <c r="T13" s="69"/>
      <c r="U13" s="69"/>
      <c r="V13" s="69"/>
      <c r="W13" s="69"/>
      <c r="X13" s="66"/>
    </row>
    <row r="14" spans="2:24" s="64" customFormat="1" ht="23.4" x14ac:dyDescent="0.25">
      <c r="E14" s="70"/>
      <c r="F14" s="70"/>
      <c r="G14" s="71"/>
      <c r="H14" s="72"/>
    </row>
    <row r="15" spans="2:24" s="64" customFormat="1" ht="23.4" x14ac:dyDescent="0.25">
      <c r="E15" s="70"/>
      <c r="F15" s="70"/>
      <c r="G15" s="71"/>
      <c r="H15" s="72"/>
    </row>
    <row r="16" spans="2:24" s="64" customFormat="1" ht="23.4" x14ac:dyDescent="0.25">
      <c r="E16" s="70"/>
      <c r="F16" s="70"/>
      <c r="G16" s="71"/>
      <c r="H16" s="72"/>
    </row>
    <row r="17" spans="5:8" s="64" customFormat="1" ht="23.4" x14ac:dyDescent="0.25">
      <c r="E17" s="70"/>
      <c r="F17" s="70"/>
      <c r="G17" s="71"/>
      <c r="H17" s="72"/>
    </row>
    <row r="18" spans="5:8" s="64" customFormat="1" ht="23.4" x14ac:dyDescent="0.25">
      <c r="E18" s="70"/>
      <c r="F18" s="70"/>
      <c r="G18" s="71"/>
      <c r="H18" s="72"/>
    </row>
    <row r="19" spans="5:8" s="64" customFormat="1" ht="23.4" x14ac:dyDescent="0.25">
      <c r="E19" s="70"/>
      <c r="F19" s="70"/>
      <c r="G19" s="71"/>
      <c r="H19" s="72"/>
    </row>
    <row r="20" spans="5:8" s="64" customFormat="1" ht="23.4" x14ac:dyDescent="0.25">
      <c r="E20" s="70"/>
      <c r="F20" s="73"/>
      <c r="G20" s="71"/>
      <c r="H20" s="72"/>
    </row>
    <row r="21" spans="5:8" s="64" customFormat="1" ht="23.4" x14ac:dyDescent="0.25">
      <c r="E21" s="70"/>
      <c r="F21" s="73"/>
      <c r="G21" s="71"/>
      <c r="H21" s="72"/>
    </row>
    <row r="22" spans="5:8" s="64" customFormat="1" ht="23.4" x14ac:dyDescent="0.25">
      <c r="E22" s="70"/>
      <c r="F22" s="73"/>
      <c r="G22" s="71"/>
      <c r="H22" s="72"/>
    </row>
    <row r="23" spans="5:8" s="64" customFormat="1" x14ac:dyDescent="0.25">
      <c r="E23" s="70"/>
      <c r="F23" s="73"/>
      <c r="G23" s="71"/>
      <c r="H23" s="72"/>
    </row>
    <row r="24" spans="5:8" s="64" customFormat="1" ht="23.4" x14ac:dyDescent="0.25">
      <c r="E24" s="70"/>
      <c r="F24" s="70"/>
      <c r="G24" s="71"/>
      <c r="H24" s="72"/>
    </row>
    <row r="25" spans="5:8" s="64" customFormat="1" x14ac:dyDescent="0.25"/>
    <row r="26" spans="5:8" s="64" customFormat="1" x14ac:dyDescent="0.25"/>
    <row r="27" spans="5:8" s="64" customFormat="1" x14ac:dyDescent="0.25"/>
    <row r="28" spans="5:8" s="64" customFormat="1" x14ac:dyDescent="0.25"/>
    <row r="29" spans="5:8" s="64" customFormat="1" x14ac:dyDescent="0.25"/>
    <row r="30" spans="5:8" s="64" customFormat="1" x14ac:dyDescent="0.25"/>
    <row r="31" spans="5:8" s="64" customFormat="1" x14ac:dyDescent="0.25"/>
  </sheetData>
  <mergeCells count="2">
    <mergeCell ref="D3:J4"/>
    <mergeCell ref="G13:H13"/>
  </mergeCell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J28"/>
  <sheetViews>
    <sheetView workbookViewId="0">
      <selection activeCell="E31" sqref="E31"/>
    </sheetView>
  </sheetViews>
  <sheetFormatPr defaultRowHeight="13.2" x14ac:dyDescent="0.25"/>
  <cols>
    <col min="2" max="2" width="11.109375" customWidth="1"/>
  </cols>
  <sheetData>
    <row r="3" spans="2:10" ht="13.8" x14ac:dyDescent="0.25">
      <c r="B3" s="2" t="s">
        <v>55</v>
      </c>
      <c r="D3" s="3" t="s">
        <v>56</v>
      </c>
    </row>
    <row r="5" spans="2:10" ht="13.8" x14ac:dyDescent="0.25">
      <c r="D5" s="3" t="s">
        <v>57</v>
      </c>
    </row>
    <row r="7" spans="2:10" x14ac:dyDescent="0.25">
      <c r="F7" s="55" t="s">
        <v>59</v>
      </c>
      <c r="G7" s="1" t="s">
        <v>58</v>
      </c>
      <c r="H7" s="1"/>
      <c r="I7" s="1"/>
      <c r="J7" s="1"/>
    </row>
    <row r="8" spans="2:10" ht="15.6" x14ac:dyDescent="0.35">
      <c r="F8" s="55" t="s">
        <v>59</v>
      </c>
      <c r="G8" s="1" t="s">
        <v>61</v>
      </c>
      <c r="H8" s="1"/>
      <c r="I8" s="1"/>
      <c r="J8" s="1"/>
    </row>
    <row r="9" spans="2:10" x14ac:dyDescent="0.25">
      <c r="F9" s="55" t="s">
        <v>59</v>
      </c>
      <c r="G9" s="1" t="s">
        <v>60</v>
      </c>
      <c r="H9" s="1"/>
      <c r="I9" s="1"/>
      <c r="J9" s="1"/>
    </row>
    <row r="10" spans="2:10" x14ac:dyDescent="0.25">
      <c r="F10" s="55" t="s">
        <v>59</v>
      </c>
      <c r="G10" s="1">
        <v>0.97506999999999999</v>
      </c>
    </row>
    <row r="13" spans="2:10" ht="13.8" x14ac:dyDescent="0.25">
      <c r="D13" s="3" t="s">
        <v>62</v>
      </c>
    </row>
    <row r="15" spans="2:10" x14ac:dyDescent="0.25">
      <c r="F15" s="55" t="s">
        <v>59</v>
      </c>
      <c r="G15" s="31" t="s">
        <v>63</v>
      </c>
    </row>
    <row r="16" spans="2:10" x14ac:dyDescent="0.25">
      <c r="F16" s="55" t="s">
        <v>59</v>
      </c>
      <c r="G16" s="31" t="s">
        <v>64</v>
      </c>
    </row>
    <row r="17" spans="4:10" x14ac:dyDescent="0.25">
      <c r="F17" s="55" t="s">
        <v>59</v>
      </c>
      <c r="G17" s="31">
        <v>0.97328000000000003</v>
      </c>
    </row>
    <row r="20" spans="4:10" ht="14.25" customHeight="1" x14ac:dyDescent="0.25">
      <c r="D20" s="63" t="s">
        <v>65</v>
      </c>
      <c r="E20" s="63"/>
      <c r="F20" s="63"/>
      <c r="G20" s="63"/>
      <c r="H20" s="63"/>
      <c r="I20" s="63"/>
      <c r="J20" s="63"/>
    </row>
    <row r="21" spans="4:10" ht="18" customHeight="1" x14ac:dyDescent="0.25">
      <c r="D21" s="63"/>
      <c r="E21" s="63"/>
      <c r="F21" s="63"/>
      <c r="G21" s="63"/>
      <c r="H21" s="63"/>
      <c r="I21" s="63"/>
      <c r="J21" s="63"/>
    </row>
    <row r="22" spans="4:10" ht="16.2" x14ac:dyDescent="0.35">
      <c r="F22" s="55" t="s">
        <v>59</v>
      </c>
      <c r="G22" s="54" t="s">
        <v>67</v>
      </c>
    </row>
    <row r="23" spans="4:10" x14ac:dyDescent="0.25">
      <c r="F23" s="55" t="s">
        <v>59</v>
      </c>
      <c r="G23" s="1" t="s">
        <v>66</v>
      </c>
    </row>
    <row r="26" spans="4:10" ht="16.2" x14ac:dyDescent="0.35">
      <c r="D26" s="3" t="s">
        <v>68</v>
      </c>
    </row>
    <row r="28" spans="4:10" x14ac:dyDescent="0.25">
      <c r="E28" t="s">
        <v>69</v>
      </c>
    </row>
  </sheetData>
  <mergeCells count="1">
    <mergeCell ref="D20:J21"/>
  </mergeCell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J16"/>
  <sheetViews>
    <sheetView workbookViewId="0">
      <selection activeCell="D18" sqref="D18"/>
    </sheetView>
  </sheetViews>
  <sheetFormatPr defaultRowHeight="13.2" x14ac:dyDescent="0.25"/>
  <cols>
    <col min="2" max="2" width="10.88671875" customWidth="1"/>
  </cols>
  <sheetData>
    <row r="4" spans="2:10" ht="13.8" x14ac:dyDescent="0.25">
      <c r="B4" s="1" t="s">
        <v>70</v>
      </c>
      <c r="D4" s="3" t="s">
        <v>71</v>
      </c>
    </row>
    <row r="6" spans="2:10" ht="16.2" x14ac:dyDescent="0.35">
      <c r="D6" s="3" t="s">
        <v>4</v>
      </c>
      <c r="E6" s="53" t="s">
        <v>79</v>
      </c>
      <c r="F6" s="2" t="s">
        <v>72</v>
      </c>
      <c r="G6" s="2"/>
    </row>
    <row r="7" spans="2:10" ht="16.2" x14ac:dyDescent="0.35">
      <c r="D7" s="3"/>
      <c r="E7" s="56" t="s">
        <v>59</v>
      </c>
      <c r="F7" s="53" t="s">
        <v>77</v>
      </c>
      <c r="G7" s="2"/>
    </row>
    <row r="8" spans="2:10" ht="13.8" x14ac:dyDescent="0.25">
      <c r="D8" s="3"/>
      <c r="E8" s="56" t="s">
        <v>59</v>
      </c>
      <c r="F8" s="54" t="s">
        <v>73</v>
      </c>
      <c r="G8" s="2"/>
    </row>
    <row r="9" spans="2:10" ht="13.8" x14ac:dyDescent="0.25">
      <c r="D9" s="3"/>
      <c r="E9" s="56" t="s">
        <v>59</v>
      </c>
      <c r="F9" s="54">
        <v>1.426E-2</v>
      </c>
      <c r="G9" s="2"/>
    </row>
    <row r="12" spans="2:10" ht="16.2" x14ac:dyDescent="0.35">
      <c r="D12" s="3" t="s">
        <v>46</v>
      </c>
      <c r="E12" s="53" t="s">
        <v>80</v>
      </c>
      <c r="F12" s="3" t="s">
        <v>74</v>
      </c>
      <c r="G12" s="3"/>
      <c r="H12" s="3"/>
      <c r="I12" s="3"/>
      <c r="J12" s="3"/>
    </row>
    <row r="13" spans="2:10" ht="16.2" x14ac:dyDescent="0.35">
      <c r="D13" s="3"/>
      <c r="E13" s="57" t="s">
        <v>59</v>
      </c>
      <c r="F13" s="54" t="s">
        <v>75</v>
      </c>
      <c r="G13" s="3"/>
      <c r="H13" s="3"/>
      <c r="I13" s="3"/>
      <c r="J13" s="3"/>
    </row>
    <row r="14" spans="2:10" ht="16.2" x14ac:dyDescent="0.35">
      <c r="D14" s="3"/>
      <c r="E14" s="57" t="s">
        <v>59</v>
      </c>
      <c r="F14" s="54" t="s">
        <v>76</v>
      </c>
      <c r="G14" s="3"/>
      <c r="H14" s="3"/>
      <c r="I14" s="3"/>
      <c r="J14" s="3"/>
    </row>
    <row r="15" spans="2:10" ht="13.8" x14ac:dyDescent="0.25">
      <c r="D15" s="3"/>
      <c r="E15" s="57" t="s">
        <v>59</v>
      </c>
      <c r="F15" s="54" t="s">
        <v>78</v>
      </c>
      <c r="G15" s="3"/>
      <c r="H15" s="3"/>
      <c r="I15" s="3"/>
      <c r="J15" s="3"/>
    </row>
    <row r="16" spans="2:10" ht="13.8" x14ac:dyDescent="0.25">
      <c r="D16" s="3"/>
      <c r="E16" s="57" t="s">
        <v>59</v>
      </c>
      <c r="F16" s="54">
        <v>0.14962021874472839</v>
      </c>
      <c r="G16" s="3"/>
      <c r="H16" s="3"/>
      <c r="I16" s="3"/>
      <c r="J16" s="3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Life Table - Lecture</vt:lpstr>
      <vt:lpstr>Data For Life Table Ex -England</vt:lpstr>
      <vt:lpstr>Exercise 1 - Male LT</vt:lpstr>
      <vt:lpstr>Exercise 2 - Female LT</vt:lpstr>
      <vt:lpstr>Exercise 3</vt:lpstr>
      <vt:lpstr>Exercise 4</vt:lpstr>
      <vt:lpstr>Exercise 5</vt:lpstr>
    </vt:vector>
  </TitlesOfParts>
  <Company>WHO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WHO</dc:creator>
  <cp:lastModifiedBy>m-moradi</cp:lastModifiedBy>
  <dcterms:created xsi:type="dcterms:W3CDTF">1999-11-08T02:56:56Z</dcterms:created>
  <dcterms:modified xsi:type="dcterms:W3CDTF">2021-01-07T06:55:26Z</dcterms:modified>
</cp:coreProperties>
</file>